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mario\OneDrive\Escritorio\ANT.GOV.CO\ANT 2026 I\Gestion\05. Seguimiento Mapa de riesgos de gestion 2025\"/>
    </mc:Choice>
  </mc:AlternateContent>
  <xr:revisionPtr revIDLastSave="0" documentId="13_ncr:1_{468A9BEC-C75D-4E78-86D8-559C376D600A}" xr6:coauthVersionLast="47" xr6:coauthVersionMax="47" xr10:uidLastSave="{00000000-0000-0000-0000-000000000000}"/>
  <bookViews>
    <workbookView xWindow="33480" yWindow="-120" windowWidth="29040" windowHeight="15720" tabRatio="921" firstSheet="2" activeTab="2" xr2:uid="{FEA386B1-CED6-4804-9A70-B2FBCABBB611}"/>
  </bookViews>
  <sheets>
    <sheet name="Datos" sheetId="7" state="hidden" r:id="rId1"/>
    <sheet name="Contador" sheetId="8" state="hidden" r:id="rId2"/>
    <sheet name="Mapa Riesgos Gestión" sheetId="2" r:id="rId3"/>
    <sheet name="Anexo 1 Solictud Modificación" sheetId="22" state="hidden" r:id="rId4"/>
    <sheet name="Anexo 2 Rep Materiali Riesgo" sheetId="24" state="hidden" r:id="rId5"/>
    <sheet name="Anexo 3 Form Acciones Preven" sheetId="25" state="hidden" r:id="rId6"/>
    <sheet name="Anexo 4 Seg Acciones Prev" sheetId="23" state="hidden"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s>
  <definedNames>
    <definedName name="_xlnm._FilterDatabase" localSheetId="2" hidden="1">'Mapa Riesgos Gestión'!$A$7:$CS$508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H39" i="2" l="1"/>
  <c r="CH38" i="2"/>
  <c r="CH37" i="2"/>
  <c r="CH36" i="2"/>
  <c r="CH35" i="2"/>
  <c r="CH34" i="2"/>
  <c r="CH33" i="2"/>
  <c r="CH32" i="2"/>
  <c r="CH23" i="2"/>
  <c r="CH22" i="2"/>
  <c r="CH21" i="2"/>
  <c r="CH20" i="2"/>
  <c r="CH19" i="2"/>
  <c r="CH18" i="2"/>
  <c r="CH17" i="2"/>
  <c r="CH16" i="2"/>
  <c r="CH15" i="2"/>
  <c r="CH14" i="2"/>
  <c r="CH13" i="2"/>
  <c r="CH12" i="2"/>
  <c r="CH11" i="2"/>
  <c r="CH10" i="2"/>
  <c r="CH9" i="2"/>
  <c r="G335" i="23"/>
  <c r="G334" i="23"/>
  <c r="G333" i="23"/>
  <c r="G332" i="23"/>
  <c r="W332" i="23" s="1"/>
  <c r="AC332" i="23" s="1"/>
  <c r="G331" i="23"/>
  <c r="G330" i="23"/>
  <c r="G329" i="23"/>
  <c r="W329" i="23" s="1"/>
  <c r="AC329" i="23" s="1"/>
  <c r="AI329" i="23" s="1"/>
  <c r="AO329" i="23" s="1"/>
  <c r="AU329" i="23" s="1"/>
  <c r="BA329" i="23" s="1"/>
  <c r="BG329" i="23" s="1"/>
  <c r="BM329" i="23" s="1"/>
  <c r="BS329" i="23" s="1"/>
  <c r="BY329" i="23" s="1"/>
  <c r="G328" i="23"/>
  <c r="G327" i="23"/>
  <c r="W327" i="23" s="1"/>
  <c r="AC327" i="23" s="1"/>
  <c r="AI327" i="23" s="1"/>
  <c r="AO327" i="23" s="1"/>
  <c r="G326" i="23"/>
  <c r="W326" i="23" s="1"/>
  <c r="G325" i="23"/>
  <c r="G324" i="23"/>
  <c r="G323" i="23"/>
  <c r="W323" i="23" s="1"/>
  <c r="AC323" i="23" s="1"/>
  <c r="AI323" i="23" s="1"/>
  <c r="AO323" i="23" s="1"/>
  <c r="AU323" i="23" s="1"/>
  <c r="BA323" i="23" s="1"/>
  <c r="BG323" i="23" s="1"/>
  <c r="BM323" i="23" s="1"/>
  <c r="BS323" i="23" s="1"/>
  <c r="BY323" i="23" s="1"/>
  <c r="CE323" i="23" s="1"/>
  <c r="CK323" i="23" s="1"/>
  <c r="G322" i="23"/>
  <c r="W322" i="23" s="1"/>
  <c r="G321" i="23"/>
  <c r="G320" i="23"/>
  <c r="W320" i="23" s="1"/>
  <c r="AC320" i="23" s="1"/>
  <c r="AI320" i="23" s="1"/>
  <c r="AO320" i="23" s="1"/>
  <c r="AU320" i="23" s="1"/>
  <c r="BA320" i="23" s="1"/>
  <c r="BG320" i="23" s="1"/>
  <c r="BM320" i="23" s="1"/>
  <c r="BS320" i="23" s="1"/>
  <c r="BY320" i="23" s="1"/>
  <c r="CE320" i="23" s="1"/>
  <c r="CK320" i="23" s="1"/>
  <c r="G319" i="23"/>
  <c r="G318" i="23"/>
  <c r="G317" i="23"/>
  <c r="G316" i="23"/>
  <c r="G315" i="23"/>
  <c r="G314" i="23"/>
  <c r="G313" i="23"/>
  <c r="G312" i="23"/>
  <c r="G311" i="23"/>
  <c r="W311" i="23" s="1"/>
  <c r="AC311" i="23" s="1"/>
  <c r="AI311" i="23" s="1"/>
  <c r="AO311" i="23" s="1"/>
  <c r="AU311" i="23" s="1"/>
  <c r="BA311" i="23" s="1"/>
  <c r="BG311" i="23" s="1"/>
  <c r="BM311" i="23" s="1"/>
  <c r="BS311" i="23" s="1"/>
  <c r="BY311" i="23" s="1"/>
  <c r="CE311" i="23" s="1"/>
  <c r="CK311" i="23" s="1"/>
  <c r="G310" i="23"/>
  <c r="G309" i="23"/>
  <c r="G308" i="23"/>
  <c r="W308" i="23" s="1"/>
  <c r="AC308" i="23" s="1"/>
  <c r="AI308" i="23" s="1"/>
  <c r="AO308" i="23" s="1"/>
  <c r="AU308" i="23" s="1"/>
  <c r="BA308" i="23" s="1"/>
  <c r="BG308" i="23" s="1"/>
  <c r="BM308" i="23" s="1"/>
  <c r="BS308" i="23" s="1"/>
  <c r="BY308" i="23" s="1"/>
  <c r="CE308" i="23" s="1"/>
  <c r="CK308" i="23" s="1"/>
  <c r="G307" i="23"/>
  <c r="W307" i="23" s="1"/>
  <c r="AC307" i="23" s="1"/>
  <c r="AI307" i="23" s="1"/>
  <c r="AO307" i="23" s="1"/>
  <c r="AU307" i="23" s="1"/>
  <c r="BA307" i="23" s="1"/>
  <c r="BG307" i="23" s="1"/>
  <c r="BM307" i="23" s="1"/>
  <c r="BS307" i="23" s="1"/>
  <c r="BY307" i="23" s="1"/>
  <c r="CE307" i="23" s="1"/>
  <c r="CK307" i="23" s="1"/>
  <c r="G306" i="23"/>
  <c r="G305" i="23"/>
  <c r="W305" i="23" s="1"/>
  <c r="AC305" i="23" s="1"/>
  <c r="AI305" i="23" s="1"/>
  <c r="AO305" i="23" s="1"/>
  <c r="AU305" i="23" s="1"/>
  <c r="BA305" i="23" s="1"/>
  <c r="BG305" i="23" s="1"/>
  <c r="BM305" i="23" s="1"/>
  <c r="BS305" i="23" s="1"/>
  <c r="BY305" i="23" s="1"/>
  <c r="CE305" i="23" s="1"/>
  <c r="CK305" i="23" s="1"/>
  <c r="G304" i="23"/>
  <c r="G303" i="23"/>
  <c r="G302" i="23"/>
  <c r="G301" i="23"/>
  <c r="G300" i="23"/>
  <c r="AU300" i="23" s="1"/>
  <c r="G299" i="23"/>
  <c r="W299" i="23" s="1"/>
  <c r="AC299" i="23" s="1"/>
  <c r="AI299" i="23" s="1"/>
  <c r="AO299" i="23" s="1"/>
  <c r="AU299" i="23" s="1"/>
  <c r="BA299" i="23" s="1"/>
  <c r="BG299" i="23" s="1"/>
  <c r="BM299" i="23" s="1"/>
  <c r="BS299" i="23" s="1"/>
  <c r="BY299" i="23" s="1"/>
  <c r="CE299" i="23" s="1"/>
  <c r="CK299" i="23" s="1"/>
  <c r="G298" i="23"/>
  <c r="G297" i="23"/>
  <c r="W297" i="23" s="1"/>
  <c r="AC297" i="23" s="1"/>
  <c r="AI297" i="23" s="1"/>
  <c r="AO297" i="23" s="1"/>
  <c r="AU297" i="23" s="1"/>
  <c r="BA297" i="23" s="1"/>
  <c r="BG297" i="23" s="1"/>
  <c r="BM297" i="23" s="1"/>
  <c r="BS297" i="23" s="1"/>
  <c r="BY297" i="23" s="1"/>
  <c r="CE297" i="23" s="1"/>
  <c r="CK297" i="23" s="1"/>
  <c r="G296" i="23"/>
  <c r="G295" i="23"/>
  <c r="BY295" i="23" s="1"/>
  <c r="CE295" i="23" s="1"/>
  <c r="CK295" i="23" s="1"/>
  <c r="G294" i="23"/>
  <c r="G293" i="23"/>
  <c r="W293" i="23" s="1"/>
  <c r="G292" i="23"/>
  <c r="G291" i="23"/>
  <c r="W291" i="23" s="1"/>
  <c r="AC291" i="23" s="1"/>
  <c r="AI291" i="23" s="1"/>
  <c r="AO291" i="23" s="1"/>
  <c r="AU291" i="23" s="1"/>
  <c r="BA291" i="23" s="1"/>
  <c r="BG291" i="23" s="1"/>
  <c r="BM291" i="23" s="1"/>
  <c r="BS291" i="23" s="1"/>
  <c r="BY291" i="23" s="1"/>
  <c r="CE291" i="23" s="1"/>
  <c r="CK291" i="23" s="1"/>
  <c r="G290" i="23"/>
  <c r="G289" i="23"/>
  <c r="W289" i="23" s="1"/>
  <c r="AC289" i="23" s="1"/>
  <c r="AI289" i="23" s="1"/>
  <c r="AO289" i="23" s="1"/>
  <c r="AU289" i="23" s="1"/>
  <c r="BA289" i="23" s="1"/>
  <c r="BG289" i="23" s="1"/>
  <c r="BM289" i="23" s="1"/>
  <c r="BS289" i="23" s="1"/>
  <c r="BY289" i="23" s="1"/>
  <c r="CE289" i="23" s="1"/>
  <c r="CK289" i="23" s="1"/>
  <c r="G288" i="23"/>
  <c r="G287" i="23"/>
  <c r="G286" i="23"/>
  <c r="G285" i="23"/>
  <c r="G284" i="23"/>
  <c r="G283" i="23"/>
  <c r="G282" i="23"/>
  <c r="G281" i="23"/>
  <c r="G280" i="23"/>
  <c r="G279" i="23"/>
  <c r="G278" i="23"/>
  <c r="G277" i="23"/>
  <c r="G276" i="23"/>
  <c r="G275" i="23"/>
  <c r="G274" i="23"/>
  <c r="G273" i="23"/>
  <c r="W273" i="23" s="1"/>
  <c r="AC273" i="23" s="1"/>
  <c r="AI273" i="23" s="1"/>
  <c r="AO273" i="23" s="1"/>
  <c r="AU273" i="23" s="1"/>
  <c r="BA273" i="23" s="1"/>
  <c r="BG273" i="23" s="1"/>
  <c r="BM273" i="23" s="1"/>
  <c r="BS273" i="23" s="1"/>
  <c r="BY273" i="23" s="1"/>
  <c r="CE273" i="23" s="1"/>
  <c r="CK273" i="23" s="1"/>
  <c r="G272" i="23"/>
  <c r="W272" i="23" s="1"/>
  <c r="AC272" i="23" s="1"/>
  <c r="AI272" i="23" s="1"/>
  <c r="AO272" i="23" s="1"/>
  <c r="AU272" i="23" s="1"/>
  <c r="BA272" i="23" s="1"/>
  <c r="BG272" i="23" s="1"/>
  <c r="BM272" i="23" s="1"/>
  <c r="BS272" i="23" s="1"/>
  <c r="BY272" i="23" s="1"/>
  <c r="CE272" i="23" s="1"/>
  <c r="CK272" i="23" s="1"/>
  <c r="G271" i="23"/>
  <c r="G270" i="23"/>
  <c r="G269" i="23"/>
  <c r="G268" i="23"/>
  <c r="G267" i="23"/>
  <c r="G266" i="23"/>
  <c r="G265" i="23"/>
  <c r="G264" i="23"/>
  <c r="G263" i="23"/>
  <c r="G262" i="23"/>
  <c r="G261" i="23"/>
  <c r="W261" i="23" s="1"/>
  <c r="AC261" i="23" s="1"/>
  <c r="AI261" i="23" s="1"/>
  <c r="AO261" i="23" s="1"/>
  <c r="AU261" i="23" s="1"/>
  <c r="BA261" i="23" s="1"/>
  <c r="BG261" i="23" s="1"/>
  <c r="BM261" i="23" s="1"/>
  <c r="BS261" i="23" s="1"/>
  <c r="BY261" i="23" s="1"/>
  <c r="CE261" i="23" s="1"/>
  <c r="CK261" i="23" s="1"/>
  <c r="G260" i="23"/>
  <c r="G259" i="23"/>
  <c r="G258" i="23"/>
  <c r="W258" i="23" s="1"/>
  <c r="AC258" i="23" s="1"/>
  <c r="AI258" i="23" s="1"/>
  <c r="AO258" i="23" s="1"/>
  <c r="AU258" i="23" s="1"/>
  <c r="BA258" i="23" s="1"/>
  <c r="BG258" i="23" s="1"/>
  <c r="BM258" i="23" s="1"/>
  <c r="BS258" i="23" s="1"/>
  <c r="BY258" i="23" s="1"/>
  <c r="CE258" i="23" s="1"/>
  <c r="CK258" i="23" s="1"/>
  <c r="G257" i="23"/>
  <c r="G256" i="23"/>
  <c r="G255" i="23"/>
  <c r="G254" i="23"/>
  <c r="G253" i="23"/>
  <c r="G252" i="23"/>
  <c r="G251" i="23"/>
  <c r="W251" i="23" s="1"/>
  <c r="G250" i="23"/>
  <c r="G249" i="23"/>
  <c r="G248" i="23"/>
  <c r="W248" i="23" s="1"/>
  <c r="AC248" i="23" s="1"/>
  <c r="AI248" i="23" s="1"/>
  <c r="AO248" i="23" s="1"/>
  <c r="AU248" i="23" s="1"/>
  <c r="G247" i="23"/>
  <c r="AC247" i="23" s="1"/>
  <c r="AI247" i="23" s="1"/>
  <c r="AO247" i="23" s="1"/>
  <c r="AU247" i="23" s="1"/>
  <c r="BA247" i="23" s="1"/>
  <c r="BG247" i="23" s="1"/>
  <c r="BM247" i="23" s="1"/>
  <c r="BS247" i="23" s="1"/>
  <c r="BY247" i="23" s="1"/>
  <c r="CE247" i="23" s="1"/>
  <c r="CK247" i="23" s="1"/>
  <c r="G246" i="23"/>
  <c r="G245" i="23"/>
  <c r="W245" i="23" s="1"/>
  <c r="G244" i="23"/>
  <c r="G243" i="23"/>
  <c r="G242" i="23"/>
  <c r="G241" i="23"/>
  <c r="W241" i="23" s="1"/>
  <c r="AC241" i="23" s="1"/>
  <c r="G240" i="23"/>
  <c r="W240" i="23" s="1"/>
  <c r="G239" i="23"/>
  <c r="G238" i="23"/>
  <c r="G237" i="23"/>
  <c r="G236" i="23"/>
  <c r="G235" i="23"/>
  <c r="G234" i="23"/>
  <c r="G233" i="23"/>
  <c r="W233" i="23" s="1"/>
  <c r="G232" i="23"/>
  <c r="G231" i="23"/>
  <c r="W231" i="23" s="1"/>
  <c r="AC231" i="23" s="1"/>
  <c r="AI231" i="23" s="1"/>
  <c r="AO231" i="23" s="1"/>
  <c r="G230" i="23"/>
  <c r="W230" i="23" s="1"/>
  <c r="G229" i="23"/>
  <c r="G228" i="23"/>
  <c r="W228" i="23" s="1"/>
  <c r="AC228" i="23" s="1"/>
  <c r="AI228" i="23" s="1"/>
  <c r="AO228" i="23" s="1"/>
  <c r="AU228" i="23" s="1"/>
  <c r="BA228" i="23" s="1"/>
  <c r="BG228" i="23" s="1"/>
  <c r="BM228" i="23" s="1"/>
  <c r="BS228" i="23" s="1"/>
  <c r="BY228" i="23" s="1"/>
  <c r="CE228" i="23" s="1"/>
  <c r="CK228" i="23" s="1"/>
  <c r="G227" i="23"/>
  <c r="G226" i="23"/>
  <c r="G225" i="23"/>
  <c r="G224" i="23"/>
  <c r="W224" i="23" s="1"/>
  <c r="AC224" i="23" s="1"/>
  <c r="AI224" i="23" s="1"/>
  <c r="AO224" i="23" s="1"/>
  <c r="AU224" i="23" s="1"/>
  <c r="BA224" i="23" s="1"/>
  <c r="BG224" i="23" s="1"/>
  <c r="BM224" i="23" s="1"/>
  <c r="BS224" i="23" s="1"/>
  <c r="BY224" i="23" s="1"/>
  <c r="CE224" i="23" s="1"/>
  <c r="CK224" i="23" s="1"/>
  <c r="G223" i="23"/>
  <c r="G222" i="23"/>
  <c r="G221" i="23"/>
  <c r="G220" i="23"/>
  <c r="G219" i="23"/>
  <c r="W219" i="23" s="1"/>
  <c r="AC219" i="23" s="1"/>
  <c r="AI219" i="23" s="1"/>
  <c r="AO219" i="23" s="1"/>
  <c r="AU219" i="23" s="1"/>
  <c r="BA219" i="23" s="1"/>
  <c r="BG219" i="23" s="1"/>
  <c r="BM219" i="23" s="1"/>
  <c r="BS219" i="23" s="1"/>
  <c r="BY219" i="23" s="1"/>
  <c r="CE219" i="23" s="1"/>
  <c r="CK219" i="23" s="1"/>
  <c r="G218" i="23"/>
  <c r="G217" i="23"/>
  <c r="W217" i="23" s="1"/>
  <c r="AC217" i="23" s="1"/>
  <c r="AI217" i="23" s="1"/>
  <c r="AO217" i="23" s="1"/>
  <c r="AU217" i="23" s="1"/>
  <c r="BA217" i="23" s="1"/>
  <c r="BG217" i="23" s="1"/>
  <c r="BM217" i="23" s="1"/>
  <c r="BS217" i="23" s="1"/>
  <c r="BY217" i="23" s="1"/>
  <c r="CE217" i="23" s="1"/>
  <c r="CK217" i="23" s="1"/>
  <c r="G216" i="23"/>
  <c r="W216" i="23" s="1"/>
  <c r="G215" i="23"/>
  <c r="G214" i="23"/>
  <c r="W214" i="23" s="1"/>
  <c r="AC214" i="23" s="1"/>
  <c r="AI214" i="23" s="1"/>
  <c r="AO214" i="23" s="1"/>
  <c r="AU214" i="23" s="1"/>
  <c r="BA214" i="23" s="1"/>
  <c r="BG214" i="23" s="1"/>
  <c r="BM214" i="23" s="1"/>
  <c r="BS214" i="23" s="1"/>
  <c r="BY214" i="23" s="1"/>
  <c r="CE214" i="23" s="1"/>
  <c r="CK214" i="23" s="1"/>
  <c r="G213" i="23"/>
  <c r="G212" i="23"/>
  <c r="G211" i="23"/>
  <c r="W211" i="23" s="1"/>
  <c r="AC211" i="23" s="1"/>
  <c r="AI211" i="23" s="1"/>
  <c r="AO211" i="23" s="1"/>
  <c r="G210" i="23"/>
  <c r="G209" i="23"/>
  <c r="G208" i="23"/>
  <c r="W208" i="23" s="1"/>
  <c r="G207" i="23"/>
  <c r="G206" i="23"/>
  <c r="G205" i="23"/>
  <c r="G204" i="23"/>
  <c r="G203" i="23"/>
  <c r="G202" i="23"/>
  <c r="G201" i="23"/>
  <c r="G200" i="23"/>
  <c r="G199" i="23"/>
  <c r="W199" i="23" s="1"/>
  <c r="AC199" i="23" s="1"/>
  <c r="AI199" i="23" s="1"/>
  <c r="AO199" i="23" s="1"/>
  <c r="AU199" i="23" s="1"/>
  <c r="BA199" i="23" s="1"/>
  <c r="G198" i="23"/>
  <c r="BM198" i="23" s="1"/>
  <c r="BS198" i="23" s="1"/>
  <c r="BY198" i="23" s="1"/>
  <c r="CE198" i="23" s="1"/>
  <c r="CK198" i="23" s="1"/>
  <c r="G197" i="23"/>
  <c r="G196" i="23"/>
  <c r="W196" i="23" s="1"/>
  <c r="AC196" i="23" s="1"/>
  <c r="AI196" i="23" s="1"/>
  <c r="AO196" i="23" s="1"/>
  <c r="AU196" i="23" s="1"/>
  <c r="BA196" i="23" s="1"/>
  <c r="BG196" i="23" s="1"/>
  <c r="BM196" i="23" s="1"/>
  <c r="BS196" i="23" s="1"/>
  <c r="BY196" i="23" s="1"/>
  <c r="CE196" i="23" s="1"/>
  <c r="CK196" i="23" s="1"/>
  <c r="G195" i="23"/>
  <c r="W195" i="23" s="1"/>
  <c r="AC195" i="23" s="1"/>
  <c r="AI195" i="23" s="1"/>
  <c r="AO195" i="23" s="1"/>
  <c r="AU195" i="23" s="1"/>
  <c r="BA195" i="23" s="1"/>
  <c r="BG195" i="23" s="1"/>
  <c r="BM195" i="23" s="1"/>
  <c r="BS195" i="23" s="1"/>
  <c r="BY195" i="23" s="1"/>
  <c r="CE195" i="23" s="1"/>
  <c r="CK195" i="23" s="1"/>
  <c r="G194" i="23"/>
  <c r="G193" i="23"/>
  <c r="G192" i="23"/>
  <c r="G191" i="23"/>
  <c r="G190" i="23"/>
  <c r="G189" i="23"/>
  <c r="G188" i="23"/>
  <c r="G187" i="23"/>
  <c r="G186" i="23"/>
  <c r="W186" i="23" s="1"/>
  <c r="AC186" i="23" s="1"/>
  <c r="AI186" i="23" s="1"/>
  <c r="AO186" i="23" s="1"/>
  <c r="AU186" i="23" s="1"/>
  <c r="G185" i="23"/>
  <c r="G184" i="23"/>
  <c r="W184" i="23" s="1"/>
  <c r="AC184" i="23" s="1"/>
  <c r="AI184" i="23" s="1"/>
  <c r="AO184" i="23" s="1"/>
  <c r="AU184" i="23" s="1"/>
  <c r="BA184" i="23" s="1"/>
  <c r="BG184" i="23" s="1"/>
  <c r="BM184" i="23" s="1"/>
  <c r="BS184" i="23" s="1"/>
  <c r="BY184" i="23" s="1"/>
  <c r="CE184" i="23" s="1"/>
  <c r="CK184" i="23" s="1"/>
  <c r="G183" i="23"/>
  <c r="G182" i="23"/>
  <c r="G181" i="23"/>
  <c r="G180" i="23"/>
  <c r="W180" i="23" s="1"/>
  <c r="AC180" i="23" s="1"/>
  <c r="AI180" i="23" s="1"/>
  <c r="AO180" i="23" s="1"/>
  <c r="AU180" i="23" s="1"/>
  <c r="BA180" i="23" s="1"/>
  <c r="BG180" i="23" s="1"/>
  <c r="BM180" i="23" s="1"/>
  <c r="BS180" i="23" s="1"/>
  <c r="BY180" i="23" s="1"/>
  <c r="CE180" i="23" s="1"/>
  <c r="CK180" i="23" s="1"/>
  <c r="G179" i="23"/>
  <c r="W179" i="23" s="1"/>
  <c r="AC179" i="23" s="1"/>
  <c r="AI179" i="23" s="1"/>
  <c r="AO179" i="23" s="1"/>
  <c r="AU179" i="23" s="1"/>
  <c r="BA179" i="23" s="1"/>
  <c r="BG179" i="23" s="1"/>
  <c r="BM179" i="23" s="1"/>
  <c r="BS179" i="23" s="1"/>
  <c r="BY179" i="23" s="1"/>
  <c r="CE179" i="23" s="1"/>
  <c r="CK179" i="23" s="1"/>
  <c r="G178" i="23"/>
  <c r="W178" i="23" s="1"/>
  <c r="AC178" i="23" s="1"/>
  <c r="AI178" i="23" s="1"/>
  <c r="AO178" i="23" s="1"/>
  <c r="AU178" i="23" s="1"/>
  <c r="BA178" i="23" s="1"/>
  <c r="BG178" i="23" s="1"/>
  <c r="BM178" i="23" s="1"/>
  <c r="BS178" i="23" s="1"/>
  <c r="BY178" i="23" s="1"/>
  <c r="CE178" i="23" s="1"/>
  <c r="CK178" i="23" s="1"/>
  <c r="G177" i="23"/>
  <c r="G176" i="23"/>
  <c r="G175" i="23"/>
  <c r="G174" i="23"/>
  <c r="G173" i="23"/>
  <c r="G172" i="23"/>
  <c r="G171" i="23"/>
  <c r="G170" i="23"/>
  <c r="W170" i="23" s="1"/>
  <c r="G169" i="23"/>
  <c r="G168" i="23"/>
  <c r="W168" i="23" s="1"/>
  <c r="AC168" i="23" s="1"/>
  <c r="AI168" i="23" s="1"/>
  <c r="AO168" i="23" s="1"/>
  <c r="AU168" i="23" s="1"/>
  <c r="BA168" i="23" s="1"/>
  <c r="BG168" i="23" s="1"/>
  <c r="BM168" i="23" s="1"/>
  <c r="BS168" i="23" s="1"/>
  <c r="BY168" i="23" s="1"/>
  <c r="CE168" i="23" s="1"/>
  <c r="CK168" i="23" s="1"/>
  <c r="G167" i="23"/>
  <c r="G166" i="23"/>
  <c r="G165" i="23"/>
  <c r="W165" i="23" s="1"/>
  <c r="AC165" i="23" s="1"/>
  <c r="AI165" i="23" s="1"/>
  <c r="G164" i="23"/>
  <c r="G163" i="23"/>
  <c r="W163" i="23" s="1"/>
  <c r="AC163" i="23" s="1"/>
  <c r="AI163" i="23" s="1"/>
  <c r="AO163" i="23" s="1"/>
  <c r="AU163" i="23" s="1"/>
  <c r="BA163" i="23" s="1"/>
  <c r="BG163" i="23" s="1"/>
  <c r="BM163" i="23" s="1"/>
  <c r="BS163" i="23" s="1"/>
  <c r="BY163" i="23" s="1"/>
  <c r="CE163" i="23" s="1"/>
  <c r="CK163" i="23" s="1"/>
  <c r="G162" i="23"/>
  <c r="G161" i="23"/>
  <c r="G160" i="23"/>
  <c r="G159" i="23"/>
  <c r="G158" i="23"/>
  <c r="G157" i="23"/>
  <c r="G156" i="23"/>
  <c r="G155" i="23"/>
  <c r="G154" i="23"/>
  <c r="AC154" i="23" s="1"/>
  <c r="G153" i="23"/>
  <c r="G152" i="23"/>
  <c r="G151" i="23"/>
  <c r="W151" i="23" s="1"/>
  <c r="AC151" i="23" s="1"/>
  <c r="AI151" i="23" s="1"/>
  <c r="AO151" i="23" s="1"/>
  <c r="AU151" i="23" s="1"/>
  <c r="BA151" i="23" s="1"/>
  <c r="G150" i="23"/>
  <c r="G149" i="23"/>
  <c r="G148" i="23"/>
  <c r="W148" i="23" s="1"/>
  <c r="G147" i="23"/>
  <c r="W147" i="23" s="1"/>
  <c r="AC147" i="23" s="1"/>
  <c r="AI147" i="23" s="1"/>
  <c r="AO147" i="23" s="1"/>
  <c r="AU147" i="23" s="1"/>
  <c r="BA147" i="23" s="1"/>
  <c r="BG147" i="23" s="1"/>
  <c r="BM147" i="23" s="1"/>
  <c r="BS147" i="23" s="1"/>
  <c r="BY147" i="23" s="1"/>
  <c r="CE147" i="23" s="1"/>
  <c r="CK147" i="23" s="1"/>
  <c r="G146" i="23"/>
  <c r="W146" i="23" s="1"/>
  <c r="AC146" i="23" s="1"/>
  <c r="AI146" i="23" s="1"/>
  <c r="AO146" i="23" s="1"/>
  <c r="AU146" i="23" s="1"/>
  <c r="BA146" i="23" s="1"/>
  <c r="BG146" i="23" s="1"/>
  <c r="BM146" i="23" s="1"/>
  <c r="BS146" i="23" s="1"/>
  <c r="BY146" i="23" s="1"/>
  <c r="CE146" i="23" s="1"/>
  <c r="CK146" i="23" s="1"/>
  <c r="G145" i="23"/>
  <c r="G144" i="23"/>
  <c r="W144" i="23" s="1"/>
  <c r="AC144" i="23" s="1"/>
  <c r="AI144" i="23" s="1"/>
  <c r="AO144" i="23" s="1"/>
  <c r="AU144" i="23" s="1"/>
  <c r="BA144" i="23" s="1"/>
  <c r="BG144" i="23" s="1"/>
  <c r="G143" i="23"/>
  <c r="G142" i="23"/>
  <c r="G141" i="23"/>
  <c r="G140" i="23"/>
  <c r="G139" i="23"/>
  <c r="AI139" i="23" s="1"/>
  <c r="AO139" i="23" s="1"/>
  <c r="AU139" i="23" s="1"/>
  <c r="BA139" i="23" s="1"/>
  <c r="G138" i="23"/>
  <c r="W138" i="23" s="1"/>
  <c r="G137" i="23"/>
  <c r="G136" i="23"/>
  <c r="W136" i="23" s="1"/>
  <c r="AC136" i="23" s="1"/>
  <c r="AI136" i="23" s="1"/>
  <c r="AO136" i="23" s="1"/>
  <c r="AU136" i="23" s="1"/>
  <c r="BA136" i="23" s="1"/>
  <c r="BG136" i="23" s="1"/>
  <c r="BM136" i="23" s="1"/>
  <c r="BS136" i="23" s="1"/>
  <c r="BY136" i="23" s="1"/>
  <c r="CE136" i="23" s="1"/>
  <c r="CK136" i="23" s="1"/>
  <c r="G135" i="23"/>
  <c r="W135" i="23" s="1"/>
  <c r="AC135" i="23" s="1"/>
  <c r="AI135" i="23" s="1"/>
  <c r="AO135" i="23" s="1"/>
  <c r="AU135" i="23" s="1"/>
  <c r="BA135" i="23" s="1"/>
  <c r="BG135" i="23" s="1"/>
  <c r="BM135" i="23" s="1"/>
  <c r="BS135" i="23" s="1"/>
  <c r="BY135" i="23" s="1"/>
  <c r="CE135" i="23" s="1"/>
  <c r="CK135" i="23" s="1"/>
  <c r="G134" i="23"/>
  <c r="W134" i="23" s="1"/>
  <c r="AC134" i="23" s="1"/>
  <c r="AI134" i="23" s="1"/>
  <c r="AO134" i="23" s="1"/>
  <c r="AU134" i="23" s="1"/>
  <c r="BA134" i="23" s="1"/>
  <c r="BG134" i="23" s="1"/>
  <c r="BM134" i="23" s="1"/>
  <c r="BS134" i="23" s="1"/>
  <c r="BY134" i="23" s="1"/>
  <c r="CE134" i="23" s="1"/>
  <c r="CK134" i="23" s="1"/>
  <c r="G133" i="23"/>
  <c r="W133" i="23" s="1"/>
  <c r="AC133" i="23" s="1"/>
  <c r="AI133" i="23" s="1"/>
  <c r="AO133" i="23" s="1"/>
  <c r="AU133" i="23" s="1"/>
  <c r="BA133" i="23" s="1"/>
  <c r="BG133" i="23" s="1"/>
  <c r="BM133" i="23" s="1"/>
  <c r="BS133" i="23" s="1"/>
  <c r="BY133" i="23" s="1"/>
  <c r="CE133" i="23" s="1"/>
  <c r="CK133" i="23" s="1"/>
  <c r="G132" i="23"/>
  <c r="W132" i="23" s="1"/>
  <c r="G131" i="23"/>
  <c r="G130" i="23"/>
  <c r="W130" i="23" s="1"/>
  <c r="AC130" i="23" s="1"/>
  <c r="AI130" i="23" s="1"/>
  <c r="AO130" i="23" s="1"/>
  <c r="AU130" i="23" s="1"/>
  <c r="G129" i="23"/>
  <c r="W129" i="23" s="1"/>
  <c r="AC129" i="23" s="1"/>
  <c r="AI129" i="23" s="1"/>
  <c r="AO129" i="23" s="1"/>
  <c r="AU129" i="23" s="1"/>
  <c r="BA129" i="23" s="1"/>
  <c r="BG129" i="23" s="1"/>
  <c r="BM129" i="23" s="1"/>
  <c r="BS129" i="23" s="1"/>
  <c r="BY129" i="23" s="1"/>
  <c r="CE129" i="23" s="1"/>
  <c r="CK129" i="23" s="1"/>
  <c r="G128" i="23"/>
  <c r="G127" i="23"/>
  <c r="G126" i="23"/>
  <c r="G125" i="23"/>
  <c r="G124" i="23"/>
  <c r="G123" i="23"/>
  <c r="G122" i="23"/>
  <c r="G121" i="23"/>
  <c r="G120" i="23"/>
  <c r="W120" i="23" s="1"/>
  <c r="AC120" i="23" s="1"/>
  <c r="AI120" i="23" s="1"/>
  <c r="AO120" i="23" s="1"/>
  <c r="AU120" i="23" s="1"/>
  <c r="BA120" i="23" s="1"/>
  <c r="BG120" i="23" s="1"/>
  <c r="BM120" i="23" s="1"/>
  <c r="BS120" i="23" s="1"/>
  <c r="BY120" i="23" s="1"/>
  <c r="CE120" i="23" s="1"/>
  <c r="CK120" i="23" s="1"/>
  <c r="G119" i="23"/>
  <c r="G118" i="23"/>
  <c r="W118" i="23" s="1"/>
  <c r="G117" i="23"/>
  <c r="G116" i="23"/>
  <c r="W116" i="23" s="1"/>
  <c r="AC116" i="23" s="1"/>
  <c r="AI116" i="23" s="1"/>
  <c r="AO116" i="23" s="1"/>
  <c r="AU116" i="23" s="1"/>
  <c r="BA116" i="23" s="1"/>
  <c r="BG116" i="23" s="1"/>
  <c r="BM116" i="23" s="1"/>
  <c r="BS116" i="23" s="1"/>
  <c r="BY116" i="23" s="1"/>
  <c r="CE116" i="23" s="1"/>
  <c r="CK116" i="23" s="1"/>
  <c r="G115" i="23"/>
  <c r="W115" i="23" s="1"/>
  <c r="AC115" i="23" s="1"/>
  <c r="AI115" i="23" s="1"/>
  <c r="AO115" i="23" s="1"/>
  <c r="AU115" i="23" s="1"/>
  <c r="BA115" i="23" s="1"/>
  <c r="BG115" i="23" s="1"/>
  <c r="BM115" i="23" s="1"/>
  <c r="BS115" i="23" s="1"/>
  <c r="BY115" i="23" s="1"/>
  <c r="CE115" i="23" s="1"/>
  <c r="CK115" i="23" s="1"/>
  <c r="G114" i="23"/>
  <c r="W114" i="23" s="1"/>
  <c r="AC114" i="23" s="1"/>
  <c r="AI114" i="23" s="1"/>
  <c r="AO114" i="23" s="1"/>
  <c r="AU114" i="23" s="1"/>
  <c r="BA114" i="23" s="1"/>
  <c r="BG114" i="23" s="1"/>
  <c r="BM114" i="23" s="1"/>
  <c r="BS114" i="23" s="1"/>
  <c r="BY114" i="23" s="1"/>
  <c r="CE114" i="23" s="1"/>
  <c r="CK114" i="23" s="1"/>
  <c r="G113" i="23"/>
  <c r="W113" i="23" s="1"/>
  <c r="AC113" i="23" s="1"/>
  <c r="AI113" i="23" s="1"/>
  <c r="AO113" i="23" s="1"/>
  <c r="AU113" i="23" s="1"/>
  <c r="BA113" i="23" s="1"/>
  <c r="BG113" i="23" s="1"/>
  <c r="BM113" i="23" s="1"/>
  <c r="BS113" i="23" s="1"/>
  <c r="BY113" i="23" s="1"/>
  <c r="CE113" i="23" s="1"/>
  <c r="CK113" i="23" s="1"/>
  <c r="G112" i="23"/>
  <c r="G111" i="23"/>
  <c r="G110" i="23"/>
  <c r="G109" i="23"/>
  <c r="G108" i="23"/>
  <c r="G107" i="23"/>
  <c r="W107" i="23" s="1"/>
  <c r="G106" i="23"/>
  <c r="G105" i="23"/>
  <c r="G104" i="23"/>
  <c r="W104" i="23" s="1"/>
  <c r="AC104" i="23" s="1"/>
  <c r="AI104" i="23" s="1"/>
  <c r="AO104" i="23" s="1"/>
  <c r="AU104" i="23" s="1"/>
  <c r="BA104" i="23" s="1"/>
  <c r="BG104" i="23" s="1"/>
  <c r="BM104" i="23" s="1"/>
  <c r="BS104" i="23" s="1"/>
  <c r="BY104" i="23" s="1"/>
  <c r="CE104" i="23" s="1"/>
  <c r="CK104" i="23" s="1"/>
  <c r="G103" i="23"/>
  <c r="G102" i="23"/>
  <c r="G101" i="23"/>
  <c r="G100" i="23"/>
  <c r="W100" i="23" s="1"/>
  <c r="AC100" i="23" s="1"/>
  <c r="AI100" i="23" s="1"/>
  <c r="AO100" i="23" s="1"/>
  <c r="AU100" i="23" s="1"/>
  <c r="BA100" i="23" s="1"/>
  <c r="BG100" i="23" s="1"/>
  <c r="BM100" i="23" s="1"/>
  <c r="BS100" i="23" s="1"/>
  <c r="BY100" i="23" s="1"/>
  <c r="CE100" i="23" s="1"/>
  <c r="CK100" i="23" s="1"/>
  <c r="G99" i="23"/>
  <c r="G98" i="23"/>
  <c r="W98" i="23" s="1"/>
  <c r="AC98" i="23" s="1"/>
  <c r="AI98" i="23" s="1"/>
  <c r="AO98" i="23" s="1"/>
  <c r="AU98" i="23" s="1"/>
  <c r="BA98" i="23" s="1"/>
  <c r="BG98" i="23" s="1"/>
  <c r="BM98" i="23" s="1"/>
  <c r="BS98" i="23" s="1"/>
  <c r="BY98" i="23" s="1"/>
  <c r="CE98" i="23" s="1"/>
  <c r="CK98" i="23" s="1"/>
  <c r="G97" i="23"/>
  <c r="W97" i="23" s="1"/>
  <c r="AC97" i="23" s="1"/>
  <c r="AI97" i="23" s="1"/>
  <c r="AO97" i="23" s="1"/>
  <c r="AU97" i="23" s="1"/>
  <c r="BA97" i="23" s="1"/>
  <c r="BG97" i="23" s="1"/>
  <c r="BM97" i="23" s="1"/>
  <c r="BS97" i="23" s="1"/>
  <c r="BY97" i="23" s="1"/>
  <c r="CE97" i="23" s="1"/>
  <c r="CK97" i="23" s="1"/>
  <c r="G96" i="23"/>
  <c r="G95" i="23"/>
  <c r="G94" i="23"/>
  <c r="G93" i="23"/>
  <c r="G92" i="23"/>
  <c r="G91" i="23"/>
  <c r="W91" i="23" s="1"/>
  <c r="AC91" i="23" s="1"/>
  <c r="AI91" i="23" s="1"/>
  <c r="AO91" i="23" s="1"/>
  <c r="AU91" i="23" s="1"/>
  <c r="BA91" i="23" s="1"/>
  <c r="BG91" i="23" s="1"/>
  <c r="BM91" i="23" s="1"/>
  <c r="BS91" i="23" s="1"/>
  <c r="BY91" i="23" s="1"/>
  <c r="CE91" i="23" s="1"/>
  <c r="CK91" i="23" s="1"/>
  <c r="G90" i="23"/>
  <c r="G89" i="23"/>
  <c r="W89" i="23" s="1"/>
  <c r="AC89" i="23" s="1"/>
  <c r="AI89" i="23" s="1"/>
  <c r="AO89" i="23" s="1"/>
  <c r="AU89" i="23" s="1"/>
  <c r="BA89" i="23" s="1"/>
  <c r="BG89" i="23" s="1"/>
  <c r="BM89" i="23" s="1"/>
  <c r="BS89" i="23" s="1"/>
  <c r="BY89" i="23" s="1"/>
  <c r="CE89" i="23" s="1"/>
  <c r="CK89" i="23" s="1"/>
  <c r="G88" i="23"/>
  <c r="W88" i="23" s="1"/>
  <c r="G87" i="23"/>
  <c r="G86" i="23"/>
  <c r="W86" i="23" s="1"/>
  <c r="AC86" i="23" s="1"/>
  <c r="AI86" i="23" s="1"/>
  <c r="AO86" i="23" s="1"/>
  <c r="AU86" i="23" s="1"/>
  <c r="BA86" i="23" s="1"/>
  <c r="BG86" i="23" s="1"/>
  <c r="BM86" i="23" s="1"/>
  <c r="BS86" i="23" s="1"/>
  <c r="BY86" i="23" s="1"/>
  <c r="CE86" i="23" s="1"/>
  <c r="CK86" i="23" s="1"/>
  <c r="G85" i="23"/>
  <c r="W85" i="23" s="1"/>
  <c r="AC85" i="23" s="1"/>
  <c r="AI85" i="23" s="1"/>
  <c r="AO85" i="23" s="1"/>
  <c r="AU85" i="23" s="1"/>
  <c r="BA85" i="23" s="1"/>
  <c r="BG85" i="23" s="1"/>
  <c r="BM85" i="23" s="1"/>
  <c r="BS85" i="23" s="1"/>
  <c r="BY85" i="23" s="1"/>
  <c r="CE85" i="23" s="1"/>
  <c r="CK85" i="23" s="1"/>
  <c r="G84" i="23"/>
  <c r="W84" i="23" s="1"/>
  <c r="AC84" i="23" s="1"/>
  <c r="AI84" i="23" s="1"/>
  <c r="AO84" i="23" s="1"/>
  <c r="AU84" i="23" s="1"/>
  <c r="BA84" i="23" s="1"/>
  <c r="BG84" i="23" s="1"/>
  <c r="BM84" i="23" s="1"/>
  <c r="BS84" i="23" s="1"/>
  <c r="BY84" i="23" s="1"/>
  <c r="CE84" i="23" s="1"/>
  <c r="CK84" i="23" s="1"/>
  <c r="G83" i="23"/>
  <c r="G82" i="23"/>
  <c r="G81" i="23"/>
  <c r="W81" i="23" s="1"/>
  <c r="AC81" i="23" s="1"/>
  <c r="AI81" i="23" s="1"/>
  <c r="AO81" i="23" s="1"/>
  <c r="AU81" i="23" s="1"/>
  <c r="BA81" i="23" s="1"/>
  <c r="BG81" i="23" s="1"/>
  <c r="BM81" i="23" s="1"/>
  <c r="BS81" i="23" s="1"/>
  <c r="BY81" i="23" s="1"/>
  <c r="CE81" i="23" s="1"/>
  <c r="CK81" i="23" s="1"/>
  <c r="G80" i="23"/>
  <c r="W80" i="23" s="1"/>
  <c r="AC80" i="23" s="1"/>
  <c r="AI80" i="23" s="1"/>
  <c r="AO80" i="23" s="1"/>
  <c r="AU80" i="23" s="1"/>
  <c r="BA80" i="23" s="1"/>
  <c r="BG80" i="23" s="1"/>
  <c r="BM80" i="23" s="1"/>
  <c r="BS80" i="23" s="1"/>
  <c r="BY80" i="23" s="1"/>
  <c r="CE80" i="23" s="1"/>
  <c r="CK80" i="23" s="1"/>
  <c r="G79" i="23"/>
  <c r="G78" i="23"/>
  <c r="G77" i="23"/>
  <c r="G76" i="23"/>
  <c r="G75" i="23"/>
  <c r="G74" i="23"/>
  <c r="G73" i="23"/>
  <c r="W73" i="23" s="1"/>
  <c r="AC73" i="23" s="1"/>
  <c r="AI73" i="23" s="1"/>
  <c r="AO73" i="23" s="1"/>
  <c r="AU73" i="23" s="1"/>
  <c r="BA73" i="23" s="1"/>
  <c r="BG73" i="23" s="1"/>
  <c r="BM73" i="23" s="1"/>
  <c r="BS73" i="23" s="1"/>
  <c r="BY73" i="23" s="1"/>
  <c r="CE73" i="23" s="1"/>
  <c r="CK73" i="23" s="1"/>
  <c r="G72" i="23"/>
  <c r="W72" i="23" s="1"/>
  <c r="AC72" i="23" s="1"/>
  <c r="AI72" i="23" s="1"/>
  <c r="G71" i="23"/>
  <c r="G70" i="23"/>
  <c r="W70" i="23" s="1"/>
  <c r="AC70" i="23" s="1"/>
  <c r="G69" i="23"/>
  <c r="W69" i="23" s="1"/>
  <c r="G68" i="23"/>
  <c r="W68" i="23" s="1"/>
  <c r="G67" i="23"/>
  <c r="W67" i="23" s="1"/>
  <c r="AC67" i="23" s="1"/>
  <c r="AI67" i="23" s="1"/>
  <c r="AO67" i="23" s="1"/>
  <c r="G66" i="23"/>
  <c r="W66" i="23" s="1"/>
  <c r="AC66" i="23" s="1"/>
  <c r="AI66" i="23" s="1"/>
  <c r="AO66" i="23" s="1"/>
  <c r="AU66" i="23" s="1"/>
  <c r="BA66" i="23" s="1"/>
  <c r="BG66" i="23" s="1"/>
  <c r="BM66" i="23" s="1"/>
  <c r="BS66" i="23" s="1"/>
  <c r="BY66" i="23" s="1"/>
  <c r="CE66" i="23" s="1"/>
  <c r="CK66" i="23" s="1"/>
  <c r="G65" i="23"/>
  <c r="G64" i="23"/>
  <c r="W64" i="23" s="1"/>
  <c r="AC64" i="23" s="1"/>
  <c r="AI64" i="23" s="1"/>
  <c r="AO64" i="23" s="1"/>
  <c r="AU64" i="23" s="1"/>
  <c r="BA64" i="23" s="1"/>
  <c r="BG64" i="23" s="1"/>
  <c r="BM64" i="23" s="1"/>
  <c r="BS64" i="23" s="1"/>
  <c r="BY64" i="23" s="1"/>
  <c r="CE64" i="23" s="1"/>
  <c r="CK64" i="23" s="1"/>
  <c r="G63" i="23"/>
  <c r="G62" i="23"/>
  <c r="G61" i="23"/>
  <c r="G60" i="23"/>
  <c r="G59" i="23"/>
  <c r="G58" i="23"/>
  <c r="G57" i="23"/>
  <c r="W57" i="23" s="1"/>
  <c r="G56" i="23"/>
  <c r="G55" i="23"/>
  <c r="G54" i="23"/>
  <c r="G53" i="23"/>
  <c r="G52" i="23"/>
  <c r="G51" i="23"/>
  <c r="W51" i="23" s="1"/>
  <c r="AC51" i="23" s="1"/>
  <c r="AI51" i="23" s="1"/>
  <c r="AO51" i="23" s="1"/>
  <c r="AU51" i="23" s="1"/>
  <c r="BA51" i="23" s="1"/>
  <c r="G50" i="23"/>
  <c r="G49" i="23"/>
  <c r="G48" i="23"/>
  <c r="G47" i="23"/>
  <c r="G46" i="23"/>
  <c r="G45" i="23"/>
  <c r="G44" i="23"/>
  <c r="W44" i="23" s="1"/>
  <c r="AC44" i="23" s="1"/>
  <c r="AI44" i="23" s="1"/>
  <c r="AO44" i="23" s="1"/>
  <c r="AU44" i="23" s="1"/>
  <c r="BA44" i="23" s="1"/>
  <c r="BG44" i="23" s="1"/>
  <c r="BM44" i="23" s="1"/>
  <c r="BS44" i="23" s="1"/>
  <c r="BY44" i="23" s="1"/>
  <c r="CE44" i="23" s="1"/>
  <c r="CK44" i="23" s="1"/>
  <c r="G43" i="23"/>
  <c r="G42" i="23"/>
  <c r="AI42" i="23" s="1"/>
  <c r="AO42" i="23" s="1"/>
  <c r="AU42" i="23" s="1"/>
  <c r="BA42" i="23" s="1"/>
  <c r="BG42" i="23" s="1"/>
  <c r="BM42" i="23" s="1"/>
  <c r="BS42" i="23" s="1"/>
  <c r="BY42" i="23" s="1"/>
  <c r="CE42" i="23" s="1"/>
  <c r="CK42" i="23" s="1"/>
  <c r="G41" i="23"/>
  <c r="W41" i="23" s="1"/>
  <c r="AC41" i="23" s="1"/>
  <c r="AI41" i="23" s="1"/>
  <c r="AO41" i="23" s="1"/>
  <c r="AU41" i="23" s="1"/>
  <c r="BA41" i="23" s="1"/>
  <c r="BG41" i="23" s="1"/>
  <c r="BM41" i="23" s="1"/>
  <c r="BS41" i="23" s="1"/>
  <c r="BY41" i="23" s="1"/>
  <c r="CE41" i="23" s="1"/>
  <c r="CK41" i="23" s="1"/>
  <c r="G40" i="23"/>
  <c r="G39" i="23"/>
  <c r="W39" i="23" s="1"/>
  <c r="AC39" i="23" s="1"/>
  <c r="AI39" i="23" s="1"/>
  <c r="AO39" i="23" s="1"/>
  <c r="G38" i="23"/>
  <c r="G37" i="23"/>
  <c r="W37" i="23" s="1"/>
  <c r="AC37" i="23" s="1"/>
  <c r="AI37" i="23" s="1"/>
  <c r="AO37" i="23" s="1"/>
  <c r="AU37" i="23" s="1"/>
  <c r="BA37" i="23" s="1"/>
  <c r="BG37" i="23" s="1"/>
  <c r="BM37" i="23" s="1"/>
  <c r="BS37" i="23" s="1"/>
  <c r="BY37" i="23" s="1"/>
  <c r="CE37" i="23" s="1"/>
  <c r="CK37" i="23" s="1"/>
  <c r="G36" i="23"/>
  <c r="G35" i="23"/>
  <c r="G34" i="23"/>
  <c r="G33" i="23"/>
  <c r="W33" i="23" s="1"/>
  <c r="G32" i="23"/>
  <c r="G31" i="23"/>
  <c r="G30" i="23"/>
  <c r="G29" i="23"/>
  <c r="G28" i="23"/>
  <c r="G27" i="23"/>
  <c r="G26" i="23"/>
  <c r="G25" i="23"/>
  <c r="W25" i="23" s="1"/>
  <c r="AC25" i="23" s="1"/>
  <c r="AI25" i="23" s="1"/>
  <c r="AO25" i="23" s="1"/>
  <c r="AU25" i="23" s="1"/>
  <c r="BA25" i="23" s="1"/>
  <c r="BG25" i="23" s="1"/>
  <c r="BM25" i="23" s="1"/>
  <c r="BS25" i="23" s="1"/>
  <c r="BY25" i="23" s="1"/>
  <c r="CE25" i="23" s="1"/>
  <c r="CK25" i="23" s="1"/>
  <c r="G24" i="23"/>
  <c r="AI24" i="23" s="1"/>
  <c r="AO24" i="23" s="1"/>
  <c r="AU24" i="23" s="1"/>
  <c r="BA24" i="23" s="1"/>
  <c r="BG24" i="23" s="1"/>
  <c r="BM24" i="23" s="1"/>
  <c r="BS24" i="23" s="1"/>
  <c r="BY24" i="23" s="1"/>
  <c r="CE24" i="23" s="1"/>
  <c r="CK24" i="23" s="1"/>
  <c r="G23" i="23"/>
  <c r="G22" i="23"/>
  <c r="W22" i="23" s="1"/>
  <c r="AC22" i="23" s="1"/>
  <c r="AI22" i="23" s="1"/>
  <c r="AO22" i="23" s="1"/>
  <c r="G21" i="23"/>
  <c r="G20" i="23"/>
  <c r="G19" i="23"/>
  <c r="G18" i="23"/>
  <c r="G17" i="23"/>
  <c r="G16" i="23"/>
  <c r="W16" i="23" s="1"/>
  <c r="AC16" i="23" s="1"/>
  <c r="AI16" i="23" s="1"/>
  <c r="AO16" i="23" s="1"/>
  <c r="AU16" i="23" s="1"/>
  <c r="BA16" i="23" s="1"/>
  <c r="BG16" i="23" s="1"/>
  <c r="BM16" i="23" s="1"/>
  <c r="BS16" i="23" s="1"/>
  <c r="BY16" i="23" s="1"/>
  <c r="CE16" i="23" s="1"/>
  <c r="CK16" i="23" s="1"/>
  <c r="G15" i="23"/>
  <c r="G14" i="23"/>
  <c r="G13" i="23"/>
  <c r="G12" i="23"/>
  <c r="G11" i="23"/>
  <c r="W11" i="23" s="1"/>
  <c r="G10" i="23"/>
  <c r="G9" i="23"/>
  <c r="G8" i="23"/>
  <c r="G7" i="23"/>
  <c r="CY335" i="23"/>
  <c r="CX335" i="23"/>
  <c r="CW335" i="23"/>
  <c r="CV335" i="23"/>
  <c r="CU335" i="23"/>
  <c r="CT335" i="23"/>
  <c r="CS335" i="23"/>
  <c r="CR335" i="23"/>
  <c r="CQ335" i="23"/>
  <c r="CP335" i="23"/>
  <c r="CO335" i="23"/>
  <c r="CN335" i="23"/>
  <c r="CZ335" i="23" s="1"/>
  <c r="CJ335" i="23"/>
  <c r="CD335" i="23"/>
  <c r="BX335" i="23"/>
  <c r="BR335" i="23"/>
  <c r="BL335" i="23"/>
  <c r="BF335" i="23"/>
  <c r="AZ335" i="23"/>
  <c r="AT335" i="23"/>
  <c r="AN335" i="23"/>
  <c r="AH335" i="23"/>
  <c r="AB335" i="23"/>
  <c r="W335" i="23"/>
  <c r="AC335" i="23" s="1"/>
  <c r="AI335" i="23" s="1"/>
  <c r="AO335" i="23" s="1"/>
  <c r="AU335" i="23" s="1"/>
  <c r="BA335" i="23" s="1"/>
  <c r="BG335" i="23" s="1"/>
  <c r="BM335" i="23" s="1"/>
  <c r="BS335" i="23" s="1"/>
  <c r="BY335" i="23" s="1"/>
  <c r="CE335" i="23" s="1"/>
  <c r="CK335" i="23" s="1"/>
  <c r="V335" i="23"/>
  <c r="CY334" i="23"/>
  <c r="CX334" i="23"/>
  <c r="CW334" i="23"/>
  <c r="CV334" i="23"/>
  <c r="CU334" i="23"/>
  <c r="CT334" i="23"/>
  <c r="CS334" i="23"/>
  <c r="CR334" i="23"/>
  <c r="CQ334" i="23"/>
  <c r="CP334" i="23"/>
  <c r="CZ334" i="23" s="1"/>
  <c r="CO334" i="23"/>
  <c r="CN334" i="23"/>
  <c r="CJ334" i="23"/>
  <c r="CE334" i="23"/>
  <c r="CK334" i="23" s="1"/>
  <c r="CD334" i="23"/>
  <c r="BX334" i="23"/>
  <c r="BR334" i="23"/>
  <c r="BL334" i="23"/>
  <c r="BF334" i="23"/>
  <c r="AZ334" i="23"/>
  <c r="AT334" i="23"/>
  <c r="AN334" i="23"/>
  <c r="AH334" i="23"/>
  <c r="AB334" i="23"/>
  <c r="W334" i="23"/>
  <c r="AC334" i="23" s="1"/>
  <c r="AI334" i="23" s="1"/>
  <c r="AO334" i="23" s="1"/>
  <c r="AU334" i="23" s="1"/>
  <c r="BA334" i="23" s="1"/>
  <c r="BG334" i="23" s="1"/>
  <c r="BM334" i="23" s="1"/>
  <c r="BS334" i="23" s="1"/>
  <c r="BY334" i="23" s="1"/>
  <c r="V334" i="23"/>
  <c r="CY333" i="23"/>
  <c r="CX333" i="23"/>
  <c r="CW333" i="23"/>
  <c r="CV333" i="23"/>
  <c r="CU333" i="23"/>
  <c r="CT333" i="23"/>
  <c r="CS333" i="23"/>
  <c r="CR333" i="23"/>
  <c r="CQ333" i="23"/>
  <c r="CP333" i="23"/>
  <c r="CO333" i="23"/>
  <c r="CN333" i="23"/>
  <c r="CZ333" i="23" s="1"/>
  <c r="CJ333" i="23"/>
  <c r="CD333" i="23"/>
  <c r="BX333" i="23"/>
  <c r="BS333" i="23"/>
  <c r="BY333" i="23" s="1"/>
  <c r="CE333" i="23" s="1"/>
  <c r="CK333" i="23" s="1"/>
  <c r="BR333" i="23"/>
  <c r="BL333" i="23"/>
  <c r="BF333" i="23"/>
  <c r="AZ333" i="23"/>
  <c r="AT333" i="23"/>
  <c r="AN333" i="23"/>
  <c r="AH333" i="23"/>
  <c r="AB333" i="23"/>
  <c r="W333" i="23"/>
  <c r="AC333" i="23" s="1"/>
  <c r="AI333" i="23" s="1"/>
  <c r="AO333" i="23" s="1"/>
  <c r="AU333" i="23" s="1"/>
  <c r="BA333" i="23" s="1"/>
  <c r="BG333" i="23" s="1"/>
  <c r="BM333" i="23" s="1"/>
  <c r="V333" i="23"/>
  <c r="CZ332" i="23"/>
  <c r="CY332" i="23"/>
  <c r="CX332" i="23"/>
  <c r="CW332" i="23"/>
  <c r="CV332" i="23"/>
  <c r="CU332" i="23"/>
  <c r="CT332" i="23"/>
  <c r="CS332" i="23"/>
  <c r="CR332" i="23"/>
  <c r="CQ332" i="23"/>
  <c r="CP332" i="23"/>
  <c r="CO332" i="23"/>
  <c r="CN332" i="23"/>
  <c r="CJ332" i="23"/>
  <c r="CD332" i="23"/>
  <c r="BX332" i="23"/>
  <c r="BR332" i="23"/>
  <c r="BL332" i="23"/>
  <c r="BF332" i="23"/>
  <c r="AZ332" i="23"/>
  <c r="AT332" i="23"/>
  <c r="AN332" i="23"/>
  <c r="AI332" i="23"/>
  <c r="AO332" i="23" s="1"/>
  <c r="AU332" i="23" s="1"/>
  <c r="BA332" i="23" s="1"/>
  <c r="BG332" i="23" s="1"/>
  <c r="BM332" i="23" s="1"/>
  <c r="BS332" i="23" s="1"/>
  <c r="BY332" i="23" s="1"/>
  <c r="CE332" i="23" s="1"/>
  <c r="CK332" i="23" s="1"/>
  <c r="AH332" i="23"/>
  <c r="AB332" i="23"/>
  <c r="V332" i="23"/>
  <c r="CY331" i="23"/>
  <c r="CX331" i="23"/>
  <c r="CW331" i="23"/>
  <c r="CV331" i="23"/>
  <c r="CU331" i="23"/>
  <c r="CT331" i="23"/>
  <c r="CS331" i="23"/>
  <c r="CR331" i="23"/>
  <c r="CQ331" i="23"/>
  <c r="CP331" i="23"/>
  <c r="CO331" i="23"/>
  <c r="CN331" i="23"/>
  <c r="CJ331" i="23"/>
  <c r="CD331" i="23"/>
  <c r="BX331" i="23"/>
  <c r="BR331" i="23"/>
  <c r="BL331" i="23"/>
  <c r="BF331" i="23"/>
  <c r="AZ331" i="23"/>
  <c r="AT331" i="23"/>
  <c r="AN331" i="23"/>
  <c r="AH331" i="23"/>
  <c r="AB331" i="23"/>
  <c r="W331" i="23"/>
  <c r="AC331" i="23" s="1"/>
  <c r="AI331" i="23" s="1"/>
  <c r="AO331" i="23" s="1"/>
  <c r="AU331" i="23" s="1"/>
  <c r="BA331" i="23" s="1"/>
  <c r="BG331" i="23" s="1"/>
  <c r="BM331" i="23" s="1"/>
  <c r="BS331" i="23" s="1"/>
  <c r="BY331" i="23" s="1"/>
  <c r="CE331" i="23" s="1"/>
  <c r="CK331" i="23" s="1"/>
  <c r="V331" i="23"/>
  <c r="CZ330" i="23"/>
  <c r="CY330" i="23"/>
  <c r="CX330" i="23"/>
  <c r="CW330" i="23"/>
  <c r="CV330" i="23"/>
  <c r="CU330" i="23"/>
  <c r="CT330" i="23"/>
  <c r="CS330" i="23"/>
  <c r="CR330" i="23"/>
  <c r="CQ330" i="23"/>
  <c r="CP330" i="23"/>
  <c r="CO330" i="23"/>
  <c r="CN330" i="23"/>
  <c r="CJ330" i="23"/>
  <c r="CD330" i="23"/>
  <c r="BY330" i="23"/>
  <c r="CE330" i="23" s="1"/>
  <c r="CK330" i="23" s="1"/>
  <c r="BX330" i="23"/>
  <c r="BR330" i="23"/>
  <c r="BL330" i="23"/>
  <c r="BF330" i="23"/>
  <c r="AZ330" i="23"/>
  <c r="AT330" i="23"/>
  <c r="AN330" i="23"/>
  <c r="AH330" i="23"/>
  <c r="AB330" i="23"/>
  <c r="W330" i="23"/>
  <c r="AC330" i="23" s="1"/>
  <c r="AI330" i="23" s="1"/>
  <c r="AO330" i="23" s="1"/>
  <c r="AU330" i="23" s="1"/>
  <c r="BA330" i="23" s="1"/>
  <c r="BG330" i="23" s="1"/>
  <c r="BM330" i="23" s="1"/>
  <c r="BS330" i="23" s="1"/>
  <c r="V330" i="23"/>
  <c r="CZ329" i="23"/>
  <c r="CY329" i="23"/>
  <c r="CX329" i="23"/>
  <c r="CW329" i="23"/>
  <c r="CV329" i="23"/>
  <c r="CU329" i="23"/>
  <c r="CT329" i="23"/>
  <c r="CS329" i="23"/>
  <c r="CR329" i="23"/>
  <c r="CQ329" i="23"/>
  <c r="CP329" i="23"/>
  <c r="CO329" i="23"/>
  <c r="CN329" i="23"/>
  <c r="CJ329" i="23"/>
  <c r="CD329" i="23"/>
  <c r="BX329" i="23"/>
  <c r="BR329" i="23"/>
  <c r="BL329" i="23"/>
  <c r="BF329" i="23"/>
  <c r="AZ329" i="23"/>
  <c r="AT329" i="23"/>
  <c r="AN329" i="23"/>
  <c r="AH329" i="23"/>
  <c r="AB329" i="23"/>
  <c r="V329" i="23"/>
  <c r="CY328" i="23"/>
  <c r="CX328" i="23"/>
  <c r="CW328" i="23"/>
  <c r="CV328" i="23"/>
  <c r="CU328" i="23"/>
  <c r="CT328" i="23"/>
  <c r="CS328" i="23"/>
  <c r="CR328" i="23"/>
  <c r="CQ328" i="23"/>
  <c r="CP328" i="23"/>
  <c r="CO328" i="23"/>
  <c r="CN328" i="23"/>
  <c r="CJ328" i="23"/>
  <c r="CD328" i="23"/>
  <c r="BX328" i="23"/>
  <c r="BR328" i="23"/>
  <c r="BL328" i="23"/>
  <c r="BF328" i="23"/>
  <c r="AZ328" i="23"/>
  <c r="AT328" i="23"/>
  <c r="AN328" i="23"/>
  <c r="AH328" i="23"/>
  <c r="AB328" i="23"/>
  <c r="V328" i="23"/>
  <c r="CY327" i="23"/>
  <c r="CX327" i="23"/>
  <c r="CW327" i="23"/>
  <c r="CV327" i="23"/>
  <c r="CU327" i="23"/>
  <c r="CT327" i="23"/>
  <c r="CS327" i="23"/>
  <c r="CR327" i="23"/>
  <c r="CQ327" i="23"/>
  <c r="CP327" i="23"/>
  <c r="CO327" i="23"/>
  <c r="CN327" i="23"/>
  <c r="CJ327" i="23"/>
  <c r="CD327" i="23"/>
  <c r="BX327" i="23"/>
  <c r="BR327" i="23"/>
  <c r="BL327" i="23"/>
  <c r="BF327" i="23"/>
  <c r="AZ327" i="23"/>
  <c r="AU327" i="23"/>
  <c r="BA327" i="23" s="1"/>
  <c r="BG327" i="23" s="1"/>
  <c r="BM327" i="23" s="1"/>
  <c r="BS327" i="23" s="1"/>
  <c r="BY327" i="23" s="1"/>
  <c r="CE327" i="23" s="1"/>
  <c r="CK327" i="23" s="1"/>
  <c r="AT327" i="23"/>
  <c r="AN327" i="23"/>
  <c r="AH327" i="23"/>
  <c r="AB327" i="23"/>
  <c r="V327" i="23"/>
  <c r="CY326" i="23"/>
  <c r="CX326" i="23"/>
  <c r="CW326" i="23"/>
  <c r="CV326" i="23"/>
  <c r="CU326" i="23"/>
  <c r="CT326" i="23"/>
  <c r="CS326" i="23"/>
  <c r="CR326" i="23"/>
  <c r="CQ326" i="23"/>
  <c r="CZ326" i="23" s="1"/>
  <c r="CP326" i="23"/>
  <c r="CO326" i="23"/>
  <c r="CN326" i="23"/>
  <c r="CJ326" i="23"/>
  <c r="CD326" i="23"/>
  <c r="BX326" i="23"/>
  <c r="BR326" i="23"/>
  <c r="BL326" i="23"/>
  <c r="BF326" i="23"/>
  <c r="AZ326" i="23"/>
  <c r="AT326" i="23"/>
  <c r="AN326" i="23"/>
  <c r="AH326" i="23"/>
  <c r="AB326" i="23"/>
  <c r="V326" i="23"/>
  <c r="CY325" i="23"/>
  <c r="CX325" i="23"/>
  <c r="CW325" i="23"/>
  <c r="CV325" i="23"/>
  <c r="CU325" i="23"/>
  <c r="CT325" i="23"/>
  <c r="CS325" i="23"/>
  <c r="CR325" i="23"/>
  <c r="CQ325" i="23"/>
  <c r="CP325" i="23"/>
  <c r="CO325" i="23"/>
  <c r="CN325" i="23"/>
  <c r="CJ325" i="23"/>
  <c r="CD325" i="23"/>
  <c r="BX325" i="23"/>
  <c r="BR325" i="23"/>
  <c r="BL325" i="23"/>
  <c r="BF325" i="23"/>
  <c r="AZ325" i="23"/>
  <c r="AT325" i="23"/>
  <c r="AN325" i="23"/>
  <c r="AH325" i="23"/>
  <c r="AB325" i="23"/>
  <c r="V325" i="23"/>
  <c r="CY324" i="23"/>
  <c r="CX324" i="23"/>
  <c r="CW324" i="23"/>
  <c r="CV324" i="23"/>
  <c r="CU324" i="23"/>
  <c r="CT324" i="23"/>
  <c r="CS324" i="23"/>
  <c r="CR324" i="23"/>
  <c r="CQ324" i="23"/>
  <c r="CP324" i="23"/>
  <c r="CO324" i="23"/>
  <c r="CN324" i="23"/>
  <c r="CJ324" i="23"/>
  <c r="CD324" i="23"/>
  <c r="BX324" i="23"/>
  <c r="BR324" i="23"/>
  <c r="BL324" i="23"/>
  <c r="BF324" i="23"/>
  <c r="AZ324" i="23"/>
  <c r="AT324" i="23"/>
  <c r="AN324" i="23"/>
  <c r="AH324" i="23"/>
  <c r="AB324" i="23"/>
  <c r="V324" i="23"/>
  <c r="CY323" i="23"/>
  <c r="CX323" i="23"/>
  <c r="CW323" i="23"/>
  <c r="CV323" i="23"/>
  <c r="CU323" i="23"/>
  <c r="CT323" i="23"/>
  <c r="CS323" i="23"/>
  <c r="CR323" i="23"/>
  <c r="CQ323" i="23"/>
  <c r="CP323" i="23"/>
  <c r="CO323" i="23"/>
  <c r="CN323" i="23"/>
  <c r="CJ323" i="23"/>
  <c r="CD323" i="23"/>
  <c r="BX323" i="23"/>
  <c r="BR323" i="23"/>
  <c r="BL323" i="23"/>
  <c r="BF323" i="23"/>
  <c r="AZ323" i="23"/>
  <c r="AT323" i="23"/>
  <c r="AN323" i="23"/>
  <c r="AH323" i="23"/>
  <c r="AB323" i="23"/>
  <c r="V323" i="23"/>
  <c r="CY322" i="23"/>
  <c r="CX322" i="23"/>
  <c r="CW322" i="23"/>
  <c r="CV322" i="23"/>
  <c r="CU322" i="23"/>
  <c r="CT322" i="23"/>
  <c r="CS322" i="23"/>
  <c r="CR322" i="23"/>
  <c r="CQ322" i="23"/>
  <c r="CP322" i="23"/>
  <c r="CO322" i="23"/>
  <c r="CN322" i="23"/>
  <c r="CZ322" i="23" s="1"/>
  <c r="CJ322" i="23"/>
  <c r="CD322" i="23"/>
  <c r="BX322" i="23"/>
  <c r="BR322" i="23"/>
  <c r="BL322" i="23"/>
  <c r="BF322" i="23"/>
  <c r="AZ322" i="23"/>
  <c r="AT322" i="23"/>
  <c r="AN322" i="23"/>
  <c r="AH322" i="23"/>
  <c r="AB322" i="23"/>
  <c r="V322" i="23"/>
  <c r="CY321" i="23"/>
  <c r="CX321" i="23"/>
  <c r="CW321" i="23"/>
  <c r="CV321" i="23"/>
  <c r="CU321" i="23"/>
  <c r="CT321" i="23"/>
  <c r="CS321" i="23"/>
  <c r="CR321" i="23"/>
  <c r="CQ321" i="23"/>
  <c r="CP321" i="23"/>
  <c r="CO321" i="23"/>
  <c r="CN321" i="23"/>
  <c r="CZ321" i="23" s="1"/>
  <c r="CJ321" i="23"/>
  <c r="CD321" i="23"/>
  <c r="BX321" i="23"/>
  <c r="BR321" i="23"/>
  <c r="BL321" i="23"/>
  <c r="BF321" i="23"/>
  <c r="AZ321" i="23"/>
  <c r="AT321" i="23"/>
  <c r="AN321" i="23"/>
  <c r="AH321" i="23"/>
  <c r="AB321" i="23"/>
  <c r="V321" i="23"/>
  <c r="CY320" i="23"/>
  <c r="CX320" i="23"/>
  <c r="CW320" i="23"/>
  <c r="CV320" i="23"/>
  <c r="CU320" i="23"/>
  <c r="CT320" i="23"/>
  <c r="CS320" i="23"/>
  <c r="CR320" i="23"/>
  <c r="CQ320" i="23"/>
  <c r="CP320" i="23"/>
  <c r="CO320" i="23"/>
  <c r="CN320" i="23"/>
  <c r="CZ320" i="23" s="1"/>
  <c r="CJ320" i="23"/>
  <c r="CD320" i="23"/>
  <c r="BX320" i="23"/>
  <c r="BR320" i="23"/>
  <c r="BL320" i="23"/>
  <c r="BF320" i="23"/>
  <c r="AZ320" i="23"/>
  <c r="AT320" i="23"/>
  <c r="AN320" i="23"/>
  <c r="AH320" i="23"/>
  <c r="AB320" i="23"/>
  <c r="V320" i="23"/>
  <c r="CY319" i="23"/>
  <c r="CX319" i="23"/>
  <c r="CW319" i="23"/>
  <c r="CV319" i="23"/>
  <c r="CU319" i="23"/>
  <c r="CT319" i="23"/>
  <c r="CS319" i="23"/>
  <c r="CR319" i="23"/>
  <c r="CQ319" i="23"/>
  <c r="CP319" i="23"/>
  <c r="CO319" i="23"/>
  <c r="CN319" i="23"/>
  <c r="CZ319" i="23" s="1"/>
  <c r="CJ319" i="23"/>
  <c r="CD319" i="23"/>
  <c r="BY319" i="23"/>
  <c r="CE319" i="23" s="1"/>
  <c r="CK319" i="23" s="1"/>
  <c r="BX319" i="23"/>
  <c r="BR319" i="23"/>
  <c r="BL319" i="23"/>
  <c r="BF319" i="23"/>
  <c r="BA319" i="23"/>
  <c r="BG319" i="23" s="1"/>
  <c r="BM319" i="23" s="1"/>
  <c r="BS319" i="23" s="1"/>
  <c r="AZ319" i="23"/>
  <c r="AT319" i="23"/>
  <c r="AN319" i="23"/>
  <c r="AH319" i="23"/>
  <c r="AB319" i="23"/>
  <c r="W319" i="23"/>
  <c r="AC319" i="23" s="1"/>
  <c r="AI319" i="23" s="1"/>
  <c r="AO319" i="23" s="1"/>
  <c r="AU319" i="23" s="1"/>
  <c r="V319" i="23"/>
  <c r="CY318" i="23"/>
  <c r="CX318" i="23"/>
  <c r="CW318" i="23"/>
  <c r="CV318" i="23"/>
  <c r="CU318" i="23"/>
  <c r="CT318" i="23"/>
  <c r="CS318" i="23"/>
  <c r="CZ318" i="23" s="1"/>
  <c r="CR318" i="23"/>
  <c r="CQ318" i="23"/>
  <c r="CP318" i="23"/>
  <c r="CO318" i="23"/>
  <c r="CN318" i="23"/>
  <c r="CJ318" i="23"/>
  <c r="CD318" i="23"/>
  <c r="BX318" i="23"/>
  <c r="BR318" i="23"/>
  <c r="BL318" i="23"/>
  <c r="BG318" i="23"/>
  <c r="BM318" i="23" s="1"/>
  <c r="BS318" i="23" s="1"/>
  <c r="BY318" i="23" s="1"/>
  <c r="CE318" i="23" s="1"/>
  <c r="CK318" i="23" s="1"/>
  <c r="BF318" i="23"/>
  <c r="AZ318" i="23"/>
  <c r="AT318" i="23"/>
  <c r="AN318" i="23"/>
  <c r="AH318" i="23"/>
  <c r="AB318" i="23"/>
  <c r="W318" i="23"/>
  <c r="AC318" i="23" s="1"/>
  <c r="AI318" i="23" s="1"/>
  <c r="AO318" i="23" s="1"/>
  <c r="AU318" i="23" s="1"/>
  <c r="BA318" i="23" s="1"/>
  <c r="V318" i="23"/>
  <c r="CY317" i="23"/>
  <c r="CX317" i="23"/>
  <c r="CW317" i="23"/>
  <c r="CV317" i="23"/>
  <c r="CU317" i="23"/>
  <c r="CT317" i="23"/>
  <c r="CS317" i="23"/>
  <c r="CR317" i="23"/>
  <c r="CQ317" i="23"/>
  <c r="CP317" i="23"/>
  <c r="CO317" i="23"/>
  <c r="CN317" i="23"/>
  <c r="CJ317" i="23"/>
  <c r="CD317" i="23"/>
  <c r="BX317" i="23"/>
  <c r="BR317" i="23"/>
  <c r="BL317" i="23"/>
  <c r="BF317" i="23"/>
  <c r="AZ317" i="23"/>
  <c r="AT317" i="23"/>
  <c r="AN317" i="23"/>
  <c r="AH317" i="23"/>
  <c r="AB317" i="23"/>
  <c r="W317" i="23"/>
  <c r="AC317" i="23" s="1"/>
  <c r="AI317" i="23" s="1"/>
  <c r="AO317" i="23" s="1"/>
  <c r="AU317" i="23" s="1"/>
  <c r="BA317" i="23" s="1"/>
  <c r="BG317" i="23" s="1"/>
  <c r="BM317" i="23" s="1"/>
  <c r="BS317" i="23" s="1"/>
  <c r="BY317" i="23" s="1"/>
  <c r="CE317" i="23" s="1"/>
  <c r="CK317" i="23" s="1"/>
  <c r="V317" i="23"/>
  <c r="CY316" i="23"/>
  <c r="CX316" i="23"/>
  <c r="CW316" i="23"/>
  <c r="CV316" i="23"/>
  <c r="CU316" i="23"/>
  <c r="CT316" i="23"/>
  <c r="CS316" i="23"/>
  <c r="CR316" i="23"/>
  <c r="CQ316" i="23"/>
  <c r="CP316" i="23"/>
  <c r="CO316" i="23"/>
  <c r="CN316" i="23"/>
  <c r="CJ316" i="23"/>
  <c r="CD316" i="23"/>
  <c r="BX316" i="23"/>
  <c r="BR316" i="23"/>
  <c r="BL316" i="23"/>
  <c r="BF316" i="23"/>
  <c r="AZ316" i="23"/>
  <c r="AT316" i="23"/>
  <c r="AN316" i="23"/>
  <c r="AH316" i="23"/>
  <c r="AB316" i="23"/>
  <c r="V316" i="23"/>
  <c r="CY315" i="23"/>
  <c r="CX315" i="23"/>
  <c r="CW315" i="23"/>
  <c r="CV315" i="23"/>
  <c r="CU315" i="23"/>
  <c r="CZ315" i="23" s="1"/>
  <c r="CT315" i="23"/>
  <c r="CS315" i="23"/>
  <c r="CR315" i="23"/>
  <c r="CQ315" i="23"/>
  <c r="CP315" i="23"/>
  <c r="CO315" i="23"/>
  <c r="CN315" i="23"/>
  <c r="CJ315" i="23"/>
  <c r="CD315" i="23"/>
  <c r="BX315" i="23"/>
  <c r="BR315" i="23"/>
  <c r="BL315" i="23"/>
  <c r="BF315" i="23"/>
  <c r="AZ315" i="23"/>
  <c r="AT315" i="23"/>
  <c r="AN315" i="23"/>
  <c r="AH315" i="23"/>
  <c r="AB315" i="23"/>
  <c r="W315" i="23"/>
  <c r="AC315" i="23" s="1"/>
  <c r="AI315" i="23" s="1"/>
  <c r="AO315" i="23" s="1"/>
  <c r="AU315" i="23" s="1"/>
  <c r="BA315" i="23" s="1"/>
  <c r="BG315" i="23" s="1"/>
  <c r="BM315" i="23" s="1"/>
  <c r="BS315" i="23" s="1"/>
  <c r="BY315" i="23" s="1"/>
  <c r="CE315" i="23" s="1"/>
  <c r="CK315" i="23" s="1"/>
  <c r="V315" i="23"/>
  <c r="CY314" i="23"/>
  <c r="CX314" i="23"/>
  <c r="CW314" i="23"/>
  <c r="CV314" i="23"/>
  <c r="CU314" i="23"/>
  <c r="CT314" i="23"/>
  <c r="CS314" i="23"/>
  <c r="CR314" i="23"/>
  <c r="CQ314" i="23"/>
  <c r="CP314" i="23"/>
  <c r="CO314" i="23"/>
  <c r="CN314" i="23"/>
  <c r="CJ314" i="23"/>
  <c r="CD314" i="23"/>
  <c r="BX314" i="23"/>
  <c r="BR314" i="23"/>
  <c r="BL314" i="23"/>
  <c r="BF314" i="23"/>
  <c r="AZ314" i="23"/>
  <c r="AT314" i="23"/>
  <c r="AN314" i="23"/>
  <c r="AH314" i="23"/>
  <c r="AB314" i="23"/>
  <c r="W314" i="23"/>
  <c r="AC314" i="23" s="1"/>
  <c r="AI314" i="23" s="1"/>
  <c r="AO314" i="23" s="1"/>
  <c r="AU314" i="23" s="1"/>
  <c r="BA314" i="23" s="1"/>
  <c r="BG314" i="23" s="1"/>
  <c r="BM314" i="23" s="1"/>
  <c r="BS314" i="23" s="1"/>
  <c r="BY314" i="23" s="1"/>
  <c r="CE314" i="23" s="1"/>
  <c r="CK314" i="23" s="1"/>
  <c r="V314" i="23"/>
  <c r="CY313" i="23"/>
  <c r="CX313" i="23"/>
  <c r="CW313" i="23"/>
  <c r="CV313" i="23"/>
  <c r="CU313" i="23"/>
  <c r="CT313" i="23"/>
  <c r="CS313" i="23"/>
  <c r="CR313" i="23"/>
  <c r="CQ313" i="23"/>
  <c r="CP313" i="23"/>
  <c r="CO313" i="23"/>
  <c r="CN313" i="23"/>
  <c r="CJ313" i="23"/>
  <c r="CD313" i="23"/>
  <c r="BX313" i="23"/>
  <c r="BR313" i="23"/>
  <c r="BL313" i="23"/>
  <c r="BF313" i="23"/>
  <c r="AZ313" i="23"/>
  <c r="AT313" i="23"/>
  <c r="AN313" i="23"/>
  <c r="AH313" i="23"/>
  <c r="AB313" i="23"/>
  <c r="V313" i="23"/>
  <c r="CY312" i="23"/>
  <c r="CX312" i="23"/>
  <c r="CW312" i="23"/>
  <c r="CV312" i="23"/>
  <c r="CU312" i="23"/>
  <c r="CT312" i="23"/>
  <c r="CS312" i="23"/>
  <c r="CR312" i="23"/>
  <c r="CQ312" i="23"/>
  <c r="CP312" i="23"/>
  <c r="CO312" i="23"/>
  <c r="CN312" i="23"/>
  <c r="CJ312" i="23"/>
  <c r="CD312" i="23"/>
  <c r="BX312" i="23"/>
  <c r="BR312" i="23"/>
  <c r="BL312" i="23"/>
  <c r="BF312" i="23"/>
  <c r="AZ312" i="23"/>
  <c r="AT312" i="23"/>
  <c r="AN312" i="23"/>
  <c r="AH312" i="23"/>
  <c r="AB312" i="23"/>
  <c r="W312" i="23"/>
  <c r="AC312" i="23" s="1"/>
  <c r="AI312" i="23" s="1"/>
  <c r="AO312" i="23" s="1"/>
  <c r="AU312" i="23" s="1"/>
  <c r="BA312" i="23" s="1"/>
  <c r="BG312" i="23" s="1"/>
  <c r="BM312" i="23" s="1"/>
  <c r="BS312" i="23" s="1"/>
  <c r="BY312" i="23" s="1"/>
  <c r="CE312" i="23" s="1"/>
  <c r="CK312" i="23" s="1"/>
  <c r="V312" i="23"/>
  <c r="CY311" i="23"/>
  <c r="CX311" i="23"/>
  <c r="CW311" i="23"/>
  <c r="CV311" i="23"/>
  <c r="CU311" i="23"/>
  <c r="CT311" i="23"/>
  <c r="CS311" i="23"/>
  <c r="CR311" i="23"/>
  <c r="CQ311" i="23"/>
  <c r="CP311" i="23"/>
  <c r="CZ311" i="23" s="1"/>
  <c r="CO311" i="23"/>
  <c r="CN311" i="23"/>
  <c r="CJ311" i="23"/>
  <c r="CD311" i="23"/>
  <c r="BX311" i="23"/>
  <c r="BR311" i="23"/>
  <c r="BL311" i="23"/>
  <c r="BF311" i="23"/>
  <c r="AZ311" i="23"/>
  <c r="AT311" i="23"/>
  <c r="AN311" i="23"/>
  <c r="AH311" i="23"/>
  <c r="AB311" i="23"/>
  <c r="V311" i="23"/>
  <c r="CY310" i="23"/>
  <c r="CX310" i="23"/>
  <c r="CW310" i="23"/>
  <c r="CV310" i="23"/>
  <c r="CU310" i="23"/>
  <c r="CT310" i="23"/>
  <c r="CS310" i="23"/>
  <c r="CR310" i="23"/>
  <c r="CQ310" i="23"/>
  <c r="CP310" i="23"/>
  <c r="CO310" i="23"/>
  <c r="CN310" i="23"/>
  <c r="CJ310" i="23"/>
  <c r="CD310" i="23"/>
  <c r="BX310" i="23"/>
  <c r="BR310" i="23"/>
  <c r="BL310" i="23"/>
  <c r="BF310" i="23"/>
  <c r="AZ310" i="23"/>
  <c r="AT310" i="23"/>
  <c r="AN310" i="23"/>
  <c r="AH310" i="23"/>
  <c r="AB310" i="23"/>
  <c r="V310" i="23"/>
  <c r="CY309" i="23"/>
  <c r="CX309" i="23"/>
  <c r="CW309" i="23"/>
  <c r="CV309" i="23"/>
  <c r="CU309" i="23"/>
  <c r="CT309" i="23"/>
  <c r="CS309" i="23"/>
  <c r="CR309" i="23"/>
  <c r="CQ309" i="23"/>
  <c r="CZ309" i="23" s="1"/>
  <c r="CP309" i="23"/>
  <c r="CO309" i="23"/>
  <c r="CN309" i="23"/>
  <c r="CJ309" i="23"/>
  <c r="CD309" i="23"/>
  <c r="BX309" i="23"/>
  <c r="BR309" i="23"/>
  <c r="BL309" i="23"/>
  <c r="BF309" i="23"/>
  <c r="AZ309" i="23"/>
  <c r="AT309" i="23"/>
  <c r="AN309" i="23"/>
  <c r="AH309" i="23"/>
  <c r="AB309" i="23"/>
  <c r="V309" i="23"/>
  <c r="CY308" i="23"/>
  <c r="CX308" i="23"/>
  <c r="CW308" i="23"/>
  <c r="CV308" i="23"/>
  <c r="CU308" i="23"/>
  <c r="CT308" i="23"/>
  <c r="CS308" i="23"/>
  <c r="CR308" i="23"/>
  <c r="CZ308" i="23" s="1"/>
  <c r="CQ308" i="23"/>
  <c r="CP308" i="23"/>
  <c r="CO308" i="23"/>
  <c r="CN308" i="23"/>
  <c r="CJ308" i="23"/>
  <c r="CD308" i="23"/>
  <c r="BX308" i="23"/>
  <c r="BR308" i="23"/>
  <c r="BL308" i="23"/>
  <c r="BF308" i="23"/>
  <c r="AZ308" i="23"/>
  <c r="AT308" i="23"/>
  <c r="AN308" i="23"/>
  <c r="AH308" i="23"/>
  <c r="AB308" i="23"/>
  <c r="V308" i="23"/>
  <c r="CY307" i="23"/>
  <c r="CX307" i="23"/>
  <c r="CW307" i="23"/>
  <c r="CV307" i="23"/>
  <c r="CU307" i="23"/>
  <c r="CT307" i="23"/>
  <c r="CS307" i="23"/>
  <c r="CR307" i="23"/>
  <c r="CQ307" i="23"/>
  <c r="CP307" i="23"/>
  <c r="CO307" i="23"/>
  <c r="CN307" i="23"/>
  <c r="CZ307" i="23" s="1"/>
  <c r="CJ307" i="23"/>
  <c r="CD307" i="23"/>
  <c r="BX307" i="23"/>
  <c r="BR307" i="23"/>
  <c r="BL307" i="23"/>
  <c r="BF307" i="23"/>
  <c r="AZ307" i="23"/>
  <c r="AT307" i="23"/>
  <c r="AN307" i="23"/>
  <c r="AH307" i="23"/>
  <c r="AB307" i="23"/>
  <c r="V307" i="23"/>
  <c r="CY306" i="23"/>
  <c r="CX306" i="23"/>
  <c r="CW306" i="23"/>
  <c r="CV306" i="23"/>
  <c r="CU306" i="23"/>
  <c r="CT306" i="23"/>
  <c r="CS306" i="23"/>
  <c r="CR306" i="23"/>
  <c r="CQ306" i="23"/>
  <c r="CP306" i="23"/>
  <c r="CO306" i="23"/>
  <c r="CN306" i="23"/>
  <c r="CJ306" i="23"/>
  <c r="CD306" i="23"/>
  <c r="BX306" i="23"/>
  <c r="BR306" i="23"/>
  <c r="BL306" i="23"/>
  <c r="BF306" i="23"/>
  <c r="AZ306" i="23"/>
  <c r="AT306" i="23"/>
  <c r="AN306" i="23"/>
  <c r="AH306" i="23"/>
  <c r="AB306" i="23"/>
  <c r="V306" i="23"/>
  <c r="CY305" i="23"/>
  <c r="CX305" i="23"/>
  <c r="CW305" i="23"/>
  <c r="CV305" i="23"/>
  <c r="CU305" i="23"/>
  <c r="CT305" i="23"/>
  <c r="CS305" i="23"/>
  <c r="CR305" i="23"/>
  <c r="CQ305" i="23"/>
  <c r="CP305" i="23"/>
  <c r="CO305" i="23"/>
  <c r="CN305" i="23"/>
  <c r="CZ305" i="23" s="1"/>
  <c r="CJ305" i="23"/>
  <c r="CD305" i="23"/>
  <c r="BX305" i="23"/>
  <c r="BR305" i="23"/>
  <c r="BL305" i="23"/>
  <c r="BF305" i="23"/>
  <c r="AZ305" i="23"/>
  <c r="AT305" i="23"/>
  <c r="AN305" i="23"/>
  <c r="AH305" i="23"/>
  <c r="AB305" i="23"/>
  <c r="V305" i="23"/>
  <c r="CY304" i="23"/>
  <c r="CX304" i="23"/>
  <c r="CW304" i="23"/>
  <c r="CV304" i="23"/>
  <c r="CU304" i="23"/>
  <c r="CT304" i="23"/>
  <c r="CS304" i="23"/>
  <c r="CR304" i="23"/>
  <c r="CQ304" i="23"/>
  <c r="CP304" i="23"/>
  <c r="CO304" i="23"/>
  <c r="CZ304" i="23" s="1"/>
  <c r="CN304" i="23"/>
  <c r="CJ304" i="23"/>
  <c r="CD304" i="23"/>
  <c r="BX304" i="23"/>
  <c r="BR304" i="23"/>
  <c r="BL304" i="23"/>
  <c r="BF304" i="23"/>
  <c r="AZ304" i="23"/>
  <c r="AT304" i="23"/>
  <c r="AN304" i="23"/>
  <c r="AH304" i="23"/>
  <c r="AB304" i="23"/>
  <c r="V304" i="23"/>
  <c r="CY303" i="23"/>
  <c r="CX303" i="23"/>
  <c r="CW303" i="23"/>
  <c r="CV303" i="23"/>
  <c r="CU303" i="23"/>
  <c r="CT303" i="23"/>
  <c r="CS303" i="23"/>
  <c r="CR303" i="23"/>
  <c r="CQ303" i="23"/>
  <c r="CP303" i="23"/>
  <c r="CO303" i="23"/>
  <c r="CN303" i="23"/>
  <c r="CJ303" i="23"/>
  <c r="CD303" i="23"/>
  <c r="BX303" i="23"/>
  <c r="BR303" i="23"/>
  <c r="BL303" i="23"/>
  <c r="BF303" i="23"/>
  <c r="AZ303" i="23"/>
  <c r="AT303" i="23"/>
  <c r="AN303" i="23"/>
  <c r="AH303" i="23"/>
  <c r="AB303" i="23"/>
  <c r="W303" i="23"/>
  <c r="AC303" i="23" s="1"/>
  <c r="AI303" i="23" s="1"/>
  <c r="AO303" i="23" s="1"/>
  <c r="AU303" i="23" s="1"/>
  <c r="BA303" i="23" s="1"/>
  <c r="BG303" i="23" s="1"/>
  <c r="BM303" i="23" s="1"/>
  <c r="BS303" i="23" s="1"/>
  <c r="BY303" i="23" s="1"/>
  <c r="CE303" i="23" s="1"/>
  <c r="CK303" i="23" s="1"/>
  <c r="V303" i="23"/>
  <c r="CY302" i="23"/>
  <c r="CX302" i="23"/>
  <c r="CW302" i="23"/>
  <c r="CV302" i="23"/>
  <c r="CU302" i="23"/>
  <c r="CT302" i="23"/>
  <c r="CS302" i="23"/>
  <c r="CR302" i="23"/>
  <c r="CQ302" i="23"/>
  <c r="CP302" i="23"/>
  <c r="CO302" i="23"/>
  <c r="CN302" i="23"/>
  <c r="CJ302" i="23"/>
  <c r="CD302" i="23"/>
  <c r="BX302" i="23"/>
  <c r="BR302" i="23"/>
  <c r="BL302" i="23"/>
  <c r="BF302" i="23"/>
  <c r="AZ302" i="23"/>
  <c r="AT302" i="23"/>
  <c r="AN302" i="23"/>
  <c r="AH302" i="23"/>
  <c r="AC302" i="23"/>
  <c r="AI302" i="23" s="1"/>
  <c r="AO302" i="23" s="1"/>
  <c r="AU302" i="23" s="1"/>
  <c r="BA302" i="23" s="1"/>
  <c r="BG302" i="23" s="1"/>
  <c r="BM302" i="23" s="1"/>
  <c r="BS302" i="23" s="1"/>
  <c r="BY302" i="23" s="1"/>
  <c r="CE302" i="23" s="1"/>
  <c r="CK302" i="23" s="1"/>
  <c r="AB302" i="23"/>
  <c r="W302" i="23"/>
  <c r="V302" i="23"/>
  <c r="CY301" i="23"/>
  <c r="CX301" i="23"/>
  <c r="CW301" i="23"/>
  <c r="CV301" i="23"/>
  <c r="CU301" i="23"/>
  <c r="CT301" i="23"/>
  <c r="CS301" i="23"/>
  <c r="CR301" i="23"/>
  <c r="CQ301" i="23"/>
  <c r="CP301" i="23"/>
  <c r="CO301" i="23"/>
  <c r="CN301" i="23"/>
  <c r="CJ301" i="23"/>
  <c r="CD301" i="23"/>
  <c r="BX301" i="23"/>
  <c r="BR301" i="23"/>
  <c r="BL301" i="23"/>
  <c r="BF301" i="23"/>
  <c r="AZ301" i="23"/>
  <c r="AT301" i="23"/>
  <c r="AO301" i="23"/>
  <c r="AU301" i="23" s="1"/>
  <c r="BA301" i="23" s="1"/>
  <c r="BG301" i="23" s="1"/>
  <c r="BM301" i="23" s="1"/>
  <c r="BS301" i="23" s="1"/>
  <c r="BY301" i="23" s="1"/>
  <c r="CE301" i="23" s="1"/>
  <c r="CK301" i="23" s="1"/>
  <c r="AN301" i="23"/>
  <c r="AH301" i="23"/>
  <c r="AB301" i="23"/>
  <c r="W301" i="23"/>
  <c r="AC301" i="23" s="1"/>
  <c r="AI301" i="23" s="1"/>
  <c r="V301" i="23"/>
  <c r="CY300" i="23"/>
  <c r="CX300" i="23"/>
  <c r="CW300" i="23"/>
  <c r="CV300" i="23"/>
  <c r="CU300" i="23"/>
  <c r="CT300" i="23"/>
  <c r="CS300" i="23"/>
  <c r="CR300" i="23"/>
  <c r="CQ300" i="23"/>
  <c r="CP300" i="23"/>
  <c r="CO300" i="23"/>
  <c r="CN300" i="23"/>
  <c r="CJ300" i="23"/>
  <c r="CD300" i="23"/>
  <c r="BX300" i="23"/>
  <c r="BR300" i="23"/>
  <c r="BL300" i="23"/>
  <c r="BF300" i="23"/>
  <c r="BA300" i="23"/>
  <c r="BG300" i="23" s="1"/>
  <c r="BM300" i="23" s="1"/>
  <c r="BS300" i="23" s="1"/>
  <c r="BY300" i="23" s="1"/>
  <c r="CE300" i="23" s="1"/>
  <c r="CK300" i="23" s="1"/>
  <c r="AZ300" i="23"/>
  <c r="AT300" i="23"/>
  <c r="AN300" i="23"/>
  <c r="AH300" i="23"/>
  <c r="AB300" i="23"/>
  <c r="W300" i="23"/>
  <c r="AC300" i="23" s="1"/>
  <c r="AI300" i="23" s="1"/>
  <c r="AO300" i="23" s="1"/>
  <c r="V300" i="23"/>
  <c r="CY299" i="23"/>
  <c r="CX299" i="23"/>
  <c r="CW299" i="23"/>
  <c r="CV299" i="23"/>
  <c r="CU299" i="23"/>
  <c r="CT299" i="23"/>
  <c r="CS299" i="23"/>
  <c r="CZ299" i="23" s="1"/>
  <c r="CR299" i="23"/>
  <c r="CQ299" i="23"/>
  <c r="CP299" i="23"/>
  <c r="CO299" i="23"/>
  <c r="CN299" i="23"/>
  <c r="CJ299" i="23"/>
  <c r="CD299" i="23"/>
  <c r="BX299" i="23"/>
  <c r="BR299" i="23"/>
  <c r="BL299" i="23"/>
  <c r="BF299" i="23"/>
  <c r="AZ299" i="23"/>
  <c r="AT299" i="23"/>
  <c r="AN299" i="23"/>
  <c r="AH299" i="23"/>
  <c r="AB299" i="23"/>
  <c r="V299" i="23"/>
  <c r="CY298" i="23"/>
  <c r="CX298" i="23"/>
  <c r="CW298" i="23"/>
  <c r="CV298" i="23"/>
  <c r="CU298" i="23"/>
  <c r="CT298" i="23"/>
  <c r="CS298" i="23"/>
  <c r="CR298" i="23"/>
  <c r="CQ298" i="23"/>
  <c r="CP298" i="23"/>
  <c r="CO298" i="23"/>
  <c r="CN298" i="23"/>
  <c r="CJ298" i="23"/>
  <c r="CD298" i="23"/>
  <c r="BX298" i="23"/>
  <c r="BR298" i="23"/>
  <c r="BL298" i="23"/>
  <c r="BF298" i="23"/>
  <c r="AZ298" i="23"/>
  <c r="AT298" i="23"/>
  <c r="AN298" i="23"/>
  <c r="AH298" i="23"/>
  <c r="AC298" i="23"/>
  <c r="AI298" i="23" s="1"/>
  <c r="AO298" i="23" s="1"/>
  <c r="AU298" i="23" s="1"/>
  <c r="BA298" i="23" s="1"/>
  <c r="BG298" i="23" s="1"/>
  <c r="BM298" i="23" s="1"/>
  <c r="BS298" i="23" s="1"/>
  <c r="BY298" i="23" s="1"/>
  <c r="CE298" i="23" s="1"/>
  <c r="CK298" i="23" s="1"/>
  <c r="AB298" i="23"/>
  <c r="W298" i="23"/>
  <c r="V298" i="23"/>
  <c r="CY297" i="23"/>
  <c r="CX297" i="23"/>
  <c r="CW297" i="23"/>
  <c r="CV297" i="23"/>
  <c r="CU297" i="23"/>
  <c r="CT297" i="23"/>
  <c r="CS297" i="23"/>
  <c r="CR297" i="23"/>
  <c r="CQ297" i="23"/>
  <c r="CP297" i="23"/>
  <c r="CO297" i="23"/>
  <c r="CN297" i="23"/>
  <c r="CZ297" i="23" s="1"/>
  <c r="CJ297" i="23"/>
  <c r="CD297" i="23"/>
  <c r="BX297" i="23"/>
  <c r="BR297" i="23"/>
  <c r="BL297" i="23"/>
  <c r="BF297" i="23"/>
  <c r="AZ297" i="23"/>
  <c r="AT297" i="23"/>
  <c r="AN297" i="23"/>
  <c r="AH297" i="23"/>
  <c r="AB297" i="23"/>
  <c r="V297" i="23"/>
  <c r="CY296" i="23"/>
  <c r="CX296" i="23"/>
  <c r="CW296" i="23"/>
  <c r="CV296" i="23"/>
  <c r="CU296" i="23"/>
  <c r="CT296" i="23"/>
  <c r="CS296" i="23"/>
  <c r="CR296" i="23"/>
  <c r="CQ296" i="23"/>
  <c r="CZ296" i="23" s="1"/>
  <c r="CP296" i="23"/>
  <c r="CO296" i="23"/>
  <c r="CN296" i="23"/>
  <c r="CJ296" i="23"/>
  <c r="CD296" i="23"/>
  <c r="BX296" i="23"/>
  <c r="BR296" i="23"/>
  <c r="BL296" i="23"/>
  <c r="BF296" i="23"/>
  <c r="AZ296" i="23"/>
  <c r="AT296" i="23"/>
  <c r="AN296" i="23"/>
  <c r="AH296" i="23"/>
  <c r="AB296" i="23"/>
  <c r="V296" i="23"/>
  <c r="CY295" i="23"/>
  <c r="CZ295" i="23" s="1"/>
  <c r="CX295" i="23"/>
  <c r="CW295" i="23"/>
  <c r="CV295" i="23"/>
  <c r="CU295" i="23"/>
  <c r="CT295" i="23"/>
  <c r="CS295" i="23"/>
  <c r="CR295" i="23"/>
  <c r="CQ295" i="23"/>
  <c r="CP295" i="23"/>
  <c r="CO295" i="23"/>
  <c r="CN295" i="23"/>
  <c r="CJ295" i="23"/>
  <c r="CD295" i="23"/>
  <c r="BX295" i="23"/>
  <c r="BR295" i="23"/>
  <c r="BL295" i="23"/>
  <c r="BF295" i="23"/>
  <c r="AZ295" i="23"/>
  <c r="AT295" i="23"/>
  <c r="AN295" i="23"/>
  <c r="AH295" i="23"/>
  <c r="AB295" i="23"/>
  <c r="W295" i="23"/>
  <c r="AC295" i="23" s="1"/>
  <c r="AI295" i="23" s="1"/>
  <c r="AO295" i="23" s="1"/>
  <c r="AU295" i="23" s="1"/>
  <c r="BA295" i="23" s="1"/>
  <c r="BG295" i="23" s="1"/>
  <c r="BM295" i="23" s="1"/>
  <c r="BS295" i="23" s="1"/>
  <c r="V295" i="23"/>
  <c r="CY294" i="23"/>
  <c r="CX294" i="23"/>
  <c r="CW294" i="23"/>
  <c r="CV294" i="23"/>
  <c r="CU294" i="23"/>
  <c r="CT294" i="23"/>
  <c r="CS294" i="23"/>
  <c r="CR294" i="23"/>
  <c r="CQ294" i="23"/>
  <c r="CP294" i="23"/>
  <c r="CO294" i="23"/>
  <c r="CN294" i="23"/>
  <c r="CJ294" i="23"/>
  <c r="CD294" i="23"/>
  <c r="BX294" i="23"/>
  <c r="BR294" i="23"/>
  <c r="BL294" i="23"/>
  <c r="BF294" i="23"/>
  <c r="AZ294" i="23"/>
  <c r="AT294" i="23"/>
  <c r="AN294" i="23"/>
  <c r="AH294" i="23"/>
  <c r="AB294" i="23"/>
  <c r="V294" i="23"/>
  <c r="CY293" i="23"/>
  <c r="CX293" i="23"/>
  <c r="CW293" i="23"/>
  <c r="CV293" i="23"/>
  <c r="CU293" i="23"/>
  <c r="CT293" i="23"/>
  <c r="CS293" i="23"/>
  <c r="CR293" i="23"/>
  <c r="CQ293" i="23"/>
  <c r="CP293" i="23"/>
  <c r="CO293" i="23"/>
  <c r="CN293" i="23"/>
  <c r="CJ293" i="23"/>
  <c r="CD293" i="23"/>
  <c r="BX293" i="23"/>
  <c r="BR293" i="23"/>
  <c r="BL293" i="23"/>
  <c r="BF293" i="23"/>
  <c r="AZ293" i="23"/>
  <c r="AT293" i="23"/>
  <c r="AN293" i="23"/>
  <c r="AH293" i="23"/>
  <c r="AB293" i="23"/>
  <c r="V293" i="23"/>
  <c r="CY292" i="23"/>
  <c r="CX292" i="23"/>
  <c r="CW292" i="23"/>
  <c r="CV292" i="23"/>
  <c r="CU292" i="23"/>
  <c r="CT292" i="23"/>
  <c r="CS292" i="23"/>
  <c r="CR292" i="23"/>
  <c r="CQ292" i="23"/>
  <c r="CP292" i="23"/>
  <c r="CO292" i="23"/>
  <c r="CN292" i="23"/>
  <c r="CZ292" i="23" s="1"/>
  <c r="CJ292" i="23"/>
  <c r="CD292" i="23"/>
  <c r="BX292" i="23"/>
  <c r="BR292" i="23"/>
  <c r="BL292" i="23"/>
  <c r="BF292" i="23"/>
  <c r="AZ292" i="23"/>
  <c r="AT292" i="23"/>
  <c r="AN292" i="23"/>
  <c r="AH292" i="23"/>
  <c r="AB292" i="23"/>
  <c r="V292" i="23"/>
  <c r="CY291" i="23"/>
  <c r="CX291" i="23"/>
  <c r="CW291" i="23"/>
  <c r="CV291" i="23"/>
  <c r="CU291" i="23"/>
  <c r="CT291" i="23"/>
  <c r="CS291" i="23"/>
  <c r="CR291" i="23"/>
  <c r="CQ291" i="23"/>
  <c r="CP291" i="23"/>
  <c r="CO291" i="23"/>
  <c r="CN291" i="23"/>
  <c r="CZ291" i="23" s="1"/>
  <c r="CJ291" i="23"/>
  <c r="CD291" i="23"/>
  <c r="BX291" i="23"/>
  <c r="BR291" i="23"/>
  <c r="BL291" i="23"/>
  <c r="BF291" i="23"/>
  <c r="AZ291" i="23"/>
  <c r="AT291" i="23"/>
  <c r="AN291" i="23"/>
  <c r="AH291" i="23"/>
  <c r="AB291" i="23"/>
  <c r="V291" i="23"/>
  <c r="CY290" i="23"/>
  <c r="CX290" i="23"/>
  <c r="CW290" i="23"/>
  <c r="CV290" i="23"/>
  <c r="CU290" i="23"/>
  <c r="CT290" i="23"/>
  <c r="CS290" i="23"/>
  <c r="CR290" i="23"/>
  <c r="CQ290" i="23"/>
  <c r="CP290" i="23"/>
  <c r="CO290" i="23"/>
  <c r="CN290" i="23"/>
  <c r="CZ290" i="23" s="1"/>
  <c r="CJ290" i="23"/>
  <c r="CD290" i="23"/>
  <c r="BX290" i="23"/>
  <c r="BR290" i="23"/>
  <c r="BL290" i="23"/>
  <c r="BF290" i="23"/>
  <c r="AZ290" i="23"/>
  <c r="AT290" i="23"/>
  <c r="AN290" i="23"/>
  <c r="AH290" i="23"/>
  <c r="AB290" i="23"/>
  <c r="W290" i="23"/>
  <c r="V290" i="23"/>
  <c r="CZ289" i="23"/>
  <c r="CY289" i="23"/>
  <c r="CX289" i="23"/>
  <c r="CW289" i="23"/>
  <c r="CV289" i="23"/>
  <c r="CU289" i="23"/>
  <c r="CT289" i="23"/>
  <c r="CS289" i="23"/>
  <c r="CR289" i="23"/>
  <c r="CQ289" i="23"/>
  <c r="CP289" i="23"/>
  <c r="CO289" i="23"/>
  <c r="CN289" i="23"/>
  <c r="CJ289" i="23"/>
  <c r="CD289" i="23"/>
  <c r="BX289" i="23"/>
  <c r="BR289" i="23"/>
  <c r="BL289" i="23"/>
  <c r="BF289" i="23"/>
  <c r="AZ289" i="23"/>
  <c r="AT289" i="23"/>
  <c r="AN289" i="23"/>
  <c r="AH289" i="23"/>
  <c r="AB289" i="23"/>
  <c r="V289" i="23"/>
  <c r="CY288" i="23"/>
  <c r="CZ288" i="23" s="1"/>
  <c r="CX288" i="23"/>
  <c r="CW288" i="23"/>
  <c r="CV288" i="23"/>
  <c r="CU288" i="23"/>
  <c r="CT288" i="23"/>
  <c r="CS288" i="23"/>
  <c r="CR288" i="23"/>
  <c r="CQ288" i="23"/>
  <c r="CP288" i="23"/>
  <c r="CO288" i="23"/>
  <c r="CN288" i="23"/>
  <c r="CJ288" i="23"/>
  <c r="CD288" i="23"/>
  <c r="BX288" i="23"/>
  <c r="BR288" i="23"/>
  <c r="BL288" i="23"/>
  <c r="BF288" i="23"/>
  <c r="AZ288" i="23"/>
  <c r="AT288" i="23"/>
  <c r="AN288" i="23"/>
  <c r="AH288" i="23"/>
  <c r="AB288" i="23"/>
  <c r="V288" i="23"/>
  <c r="CY287" i="23"/>
  <c r="CX287" i="23"/>
  <c r="CW287" i="23"/>
  <c r="CV287" i="23"/>
  <c r="CU287" i="23"/>
  <c r="CT287" i="23"/>
  <c r="CS287" i="23"/>
  <c r="CR287" i="23"/>
  <c r="CQ287" i="23"/>
  <c r="CP287" i="23"/>
  <c r="CO287" i="23"/>
  <c r="CN287" i="23"/>
  <c r="CJ287" i="23"/>
  <c r="CD287" i="23"/>
  <c r="BX287" i="23"/>
  <c r="BR287" i="23"/>
  <c r="BL287" i="23"/>
  <c r="BF287" i="23"/>
  <c r="AZ287" i="23"/>
  <c r="AT287" i="23"/>
  <c r="AN287" i="23"/>
  <c r="AH287" i="23"/>
  <c r="AB287" i="23"/>
  <c r="W287" i="23"/>
  <c r="AC287" i="23" s="1"/>
  <c r="AI287" i="23" s="1"/>
  <c r="AO287" i="23" s="1"/>
  <c r="AU287" i="23" s="1"/>
  <c r="BA287" i="23" s="1"/>
  <c r="BG287" i="23" s="1"/>
  <c r="BM287" i="23" s="1"/>
  <c r="BS287" i="23" s="1"/>
  <c r="BY287" i="23" s="1"/>
  <c r="CE287" i="23" s="1"/>
  <c r="CK287" i="23" s="1"/>
  <c r="V287" i="23"/>
  <c r="CY286" i="23"/>
  <c r="CX286" i="23"/>
  <c r="CW286" i="23"/>
  <c r="CV286" i="23"/>
  <c r="CU286" i="23"/>
  <c r="CT286" i="23"/>
  <c r="CS286" i="23"/>
  <c r="CR286" i="23"/>
  <c r="CQ286" i="23"/>
  <c r="CP286" i="23"/>
  <c r="CO286" i="23"/>
  <c r="CN286" i="23"/>
  <c r="CJ286" i="23"/>
  <c r="CD286" i="23"/>
  <c r="BX286" i="23"/>
  <c r="BR286" i="23"/>
  <c r="BL286" i="23"/>
  <c r="BF286" i="23"/>
  <c r="AZ286" i="23"/>
  <c r="AT286" i="23"/>
  <c r="AO286" i="23"/>
  <c r="AU286" i="23" s="1"/>
  <c r="BA286" i="23" s="1"/>
  <c r="BG286" i="23" s="1"/>
  <c r="BM286" i="23" s="1"/>
  <c r="BS286" i="23" s="1"/>
  <c r="BY286" i="23" s="1"/>
  <c r="CE286" i="23" s="1"/>
  <c r="CK286" i="23" s="1"/>
  <c r="AN286" i="23"/>
  <c r="AH286" i="23"/>
  <c r="AB286" i="23"/>
  <c r="W286" i="23"/>
  <c r="AC286" i="23" s="1"/>
  <c r="AI286" i="23" s="1"/>
  <c r="V286" i="23"/>
  <c r="CY285" i="23"/>
  <c r="CX285" i="23"/>
  <c r="CW285" i="23"/>
  <c r="CV285" i="23"/>
  <c r="CU285" i="23"/>
  <c r="CT285" i="23"/>
  <c r="CS285" i="23"/>
  <c r="CR285" i="23"/>
  <c r="CQ285" i="23"/>
  <c r="CP285" i="23"/>
  <c r="CZ285" i="23" s="1"/>
  <c r="CO285" i="23"/>
  <c r="CN285" i="23"/>
  <c r="CJ285" i="23"/>
  <c r="CD285" i="23"/>
  <c r="BX285" i="23"/>
  <c r="BR285" i="23"/>
  <c r="BL285" i="23"/>
  <c r="BF285" i="23"/>
  <c r="AZ285" i="23"/>
  <c r="AT285" i="23"/>
  <c r="AN285" i="23"/>
  <c r="AH285" i="23"/>
  <c r="AB285" i="23"/>
  <c r="W285" i="23"/>
  <c r="AC285" i="23" s="1"/>
  <c r="AI285" i="23" s="1"/>
  <c r="AO285" i="23" s="1"/>
  <c r="AU285" i="23" s="1"/>
  <c r="BA285" i="23" s="1"/>
  <c r="BG285" i="23" s="1"/>
  <c r="BM285" i="23" s="1"/>
  <c r="BS285" i="23" s="1"/>
  <c r="BY285" i="23" s="1"/>
  <c r="CE285" i="23" s="1"/>
  <c r="CK285" i="23" s="1"/>
  <c r="V285" i="23"/>
  <c r="CY284" i="23"/>
  <c r="CX284" i="23"/>
  <c r="CW284" i="23"/>
  <c r="CV284" i="23"/>
  <c r="CU284" i="23"/>
  <c r="CT284" i="23"/>
  <c r="CS284" i="23"/>
  <c r="CR284" i="23"/>
  <c r="CQ284" i="23"/>
  <c r="CP284" i="23"/>
  <c r="CO284" i="23"/>
  <c r="CN284" i="23"/>
  <c r="CJ284" i="23"/>
  <c r="CD284" i="23"/>
  <c r="BX284" i="23"/>
  <c r="BR284" i="23"/>
  <c r="BL284" i="23"/>
  <c r="BF284" i="23"/>
  <c r="AZ284" i="23"/>
  <c r="AT284" i="23"/>
  <c r="AN284" i="23"/>
  <c r="AH284" i="23"/>
  <c r="AB284" i="23"/>
  <c r="W284" i="23"/>
  <c r="AC284" i="23" s="1"/>
  <c r="AI284" i="23" s="1"/>
  <c r="AO284" i="23" s="1"/>
  <c r="AU284" i="23" s="1"/>
  <c r="BA284" i="23" s="1"/>
  <c r="BG284" i="23" s="1"/>
  <c r="BM284" i="23" s="1"/>
  <c r="BS284" i="23" s="1"/>
  <c r="BY284" i="23" s="1"/>
  <c r="CE284" i="23" s="1"/>
  <c r="CK284" i="23" s="1"/>
  <c r="V284" i="23"/>
  <c r="CY283" i="23"/>
  <c r="CX283" i="23"/>
  <c r="CW283" i="23"/>
  <c r="CV283" i="23"/>
  <c r="CU283" i="23"/>
  <c r="CT283" i="23"/>
  <c r="CS283" i="23"/>
  <c r="CR283" i="23"/>
  <c r="CQ283" i="23"/>
  <c r="CP283" i="23"/>
  <c r="CO283" i="23"/>
  <c r="CN283" i="23"/>
  <c r="CJ283" i="23"/>
  <c r="CD283" i="23"/>
  <c r="BX283" i="23"/>
  <c r="BR283" i="23"/>
  <c r="BL283" i="23"/>
  <c r="BF283" i="23"/>
  <c r="AZ283" i="23"/>
  <c r="AT283" i="23"/>
  <c r="AN283" i="23"/>
  <c r="AH283" i="23"/>
  <c r="AB283" i="23"/>
  <c r="W283" i="23"/>
  <c r="V283" i="23"/>
  <c r="CY282" i="23"/>
  <c r="CX282" i="23"/>
  <c r="CW282" i="23"/>
  <c r="CV282" i="23"/>
  <c r="CU282" i="23"/>
  <c r="CT282" i="23"/>
  <c r="CS282" i="23"/>
  <c r="CR282" i="23"/>
  <c r="CQ282" i="23"/>
  <c r="CP282" i="23"/>
  <c r="CO282" i="23"/>
  <c r="CN282" i="23"/>
  <c r="CJ282" i="23"/>
  <c r="CD282" i="23"/>
  <c r="BX282" i="23"/>
  <c r="BR282" i="23"/>
  <c r="BL282" i="23"/>
  <c r="BF282" i="23"/>
  <c r="AZ282" i="23"/>
  <c r="AT282" i="23"/>
  <c r="AN282" i="23"/>
  <c r="AH282" i="23"/>
  <c r="AB282" i="23"/>
  <c r="W282" i="23"/>
  <c r="AC282" i="23" s="1"/>
  <c r="AI282" i="23" s="1"/>
  <c r="AO282" i="23" s="1"/>
  <c r="AU282" i="23" s="1"/>
  <c r="BA282" i="23" s="1"/>
  <c r="BG282" i="23" s="1"/>
  <c r="BM282" i="23" s="1"/>
  <c r="BS282" i="23" s="1"/>
  <c r="BY282" i="23" s="1"/>
  <c r="CE282" i="23" s="1"/>
  <c r="CK282" i="23" s="1"/>
  <c r="V282" i="23"/>
  <c r="CY281" i="23"/>
  <c r="CX281" i="23"/>
  <c r="CW281" i="23"/>
  <c r="CV281" i="23"/>
  <c r="CU281" i="23"/>
  <c r="CT281" i="23"/>
  <c r="CS281" i="23"/>
  <c r="CR281" i="23"/>
  <c r="CQ281" i="23"/>
  <c r="CP281" i="23"/>
  <c r="CZ281" i="23" s="1"/>
  <c r="CO281" i="23"/>
  <c r="CN281" i="23"/>
  <c r="CJ281" i="23"/>
  <c r="CD281" i="23"/>
  <c r="BX281" i="23"/>
  <c r="BR281" i="23"/>
  <c r="BL281" i="23"/>
  <c r="BF281" i="23"/>
  <c r="AZ281" i="23"/>
  <c r="AT281" i="23"/>
  <c r="AN281" i="23"/>
  <c r="AH281" i="23"/>
  <c r="AB281" i="23"/>
  <c r="W281" i="23"/>
  <c r="AC281" i="23" s="1"/>
  <c r="AI281" i="23" s="1"/>
  <c r="AO281" i="23" s="1"/>
  <c r="AU281" i="23" s="1"/>
  <c r="BA281" i="23" s="1"/>
  <c r="BG281" i="23" s="1"/>
  <c r="BM281" i="23" s="1"/>
  <c r="BS281" i="23" s="1"/>
  <c r="BY281" i="23" s="1"/>
  <c r="CE281" i="23" s="1"/>
  <c r="CK281" i="23" s="1"/>
  <c r="V281" i="23"/>
  <c r="CY280" i="23"/>
  <c r="CX280" i="23"/>
  <c r="CW280" i="23"/>
  <c r="CV280" i="23"/>
  <c r="CU280" i="23"/>
  <c r="CT280" i="23"/>
  <c r="CS280" i="23"/>
  <c r="CR280" i="23"/>
  <c r="CQ280" i="23"/>
  <c r="CP280" i="23"/>
  <c r="CO280" i="23"/>
  <c r="CN280" i="23"/>
  <c r="CJ280" i="23"/>
  <c r="CD280" i="23"/>
  <c r="BX280" i="23"/>
  <c r="BR280" i="23"/>
  <c r="BL280" i="23"/>
  <c r="BF280" i="23"/>
  <c r="AZ280" i="23"/>
  <c r="AT280" i="23"/>
  <c r="AN280" i="23"/>
  <c r="AH280" i="23"/>
  <c r="AB280" i="23"/>
  <c r="W280" i="23"/>
  <c r="AC280" i="23" s="1"/>
  <c r="AI280" i="23" s="1"/>
  <c r="AO280" i="23" s="1"/>
  <c r="AU280" i="23" s="1"/>
  <c r="BA280" i="23" s="1"/>
  <c r="BG280" i="23" s="1"/>
  <c r="BM280" i="23" s="1"/>
  <c r="BS280" i="23" s="1"/>
  <c r="BY280" i="23" s="1"/>
  <c r="CE280" i="23" s="1"/>
  <c r="CK280" i="23" s="1"/>
  <c r="V280" i="23"/>
  <c r="CY279" i="23"/>
  <c r="CX279" i="23"/>
  <c r="CW279" i="23"/>
  <c r="CV279" i="23"/>
  <c r="CU279" i="23"/>
  <c r="CT279" i="23"/>
  <c r="CS279" i="23"/>
  <c r="CR279" i="23"/>
  <c r="CQ279" i="23"/>
  <c r="CP279" i="23"/>
  <c r="CO279" i="23"/>
  <c r="CN279" i="23"/>
  <c r="CJ279" i="23"/>
  <c r="CD279" i="23"/>
  <c r="BX279" i="23"/>
  <c r="BR279" i="23"/>
  <c r="BL279" i="23"/>
  <c r="BF279" i="23"/>
  <c r="AZ279" i="23"/>
  <c r="AT279" i="23"/>
  <c r="AN279" i="23"/>
  <c r="AH279" i="23"/>
  <c r="AB279" i="23"/>
  <c r="V279" i="23"/>
  <c r="CY278" i="23"/>
  <c r="CX278" i="23"/>
  <c r="CW278" i="23"/>
  <c r="CV278" i="23"/>
  <c r="CU278" i="23"/>
  <c r="CT278" i="23"/>
  <c r="CS278" i="23"/>
  <c r="CR278" i="23"/>
  <c r="CQ278" i="23"/>
  <c r="CP278" i="23"/>
  <c r="CO278" i="23"/>
  <c r="CN278" i="23"/>
  <c r="CJ278" i="23"/>
  <c r="CD278" i="23"/>
  <c r="BX278" i="23"/>
  <c r="BR278" i="23"/>
  <c r="BL278" i="23"/>
  <c r="BF278" i="23"/>
  <c r="AZ278" i="23"/>
  <c r="AT278" i="23"/>
  <c r="AN278" i="23"/>
  <c r="AH278" i="23"/>
  <c r="AB278" i="23"/>
  <c r="V278" i="23"/>
  <c r="CY277" i="23"/>
  <c r="CX277" i="23"/>
  <c r="CW277" i="23"/>
  <c r="CZ277" i="23" s="1"/>
  <c r="CV277" i="23"/>
  <c r="CU277" i="23"/>
  <c r="CT277" i="23"/>
  <c r="CS277" i="23"/>
  <c r="CR277" i="23"/>
  <c r="CQ277" i="23"/>
  <c r="CP277" i="23"/>
  <c r="CO277" i="23"/>
  <c r="CN277" i="23"/>
  <c r="CJ277" i="23"/>
  <c r="CD277" i="23"/>
  <c r="BX277" i="23"/>
  <c r="BR277" i="23"/>
  <c r="BL277" i="23"/>
  <c r="BF277" i="23"/>
  <c r="AZ277" i="23"/>
  <c r="AT277" i="23"/>
  <c r="AN277" i="23"/>
  <c r="AH277" i="23"/>
  <c r="AB277" i="23"/>
  <c r="V277" i="23"/>
  <c r="CY276" i="23"/>
  <c r="CX276" i="23"/>
  <c r="CW276" i="23"/>
  <c r="CV276" i="23"/>
  <c r="CU276" i="23"/>
  <c r="CT276" i="23"/>
  <c r="CS276" i="23"/>
  <c r="CR276" i="23"/>
  <c r="CQ276" i="23"/>
  <c r="CP276" i="23"/>
  <c r="CO276" i="23"/>
  <c r="CN276" i="23"/>
  <c r="CZ276" i="23" s="1"/>
  <c r="CJ276" i="23"/>
  <c r="CD276" i="23"/>
  <c r="BX276" i="23"/>
  <c r="BR276" i="23"/>
  <c r="BL276" i="23"/>
  <c r="BF276" i="23"/>
  <c r="AZ276" i="23"/>
  <c r="AT276" i="23"/>
  <c r="AN276" i="23"/>
  <c r="AH276" i="23"/>
  <c r="AB276" i="23"/>
  <c r="W276" i="23"/>
  <c r="AC276" i="23" s="1"/>
  <c r="AI276" i="23" s="1"/>
  <c r="AO276" i="23" s="1"/>
  <c r="AU276" i="23" s="1"/>
  <c r="BA276" i="23" s="1"/>
  <c r="BG276" i="23" s="1"/>
  <c r="BM276" i="23" s="1"/>
  <c r="BS276" i="23" s="1"/>
  <c r="BY276" i="23" s="1"/>
  <c r="CE276" i="23" s="1"/>
  <c r="CK276" i="23" s="1"/>
  <c r="V276" i="23"/>
  <c r="CY275" i="23"/>
  <c r="CX275" i="23"/>
  <c r="CW275" i="23"/>
  <c r="CV275" i="23"/>
  <c r="CU275" i="23"/>
  <c r="CT275" i="23"/>
  <c r="CZ275" i="23" s="1"/>
  <c r="CS275" i="23"/>
  <c r="CR275" i="23"/>
  <c r="CQ275" i="23"/>
  <c r="CP275" i="23"/>
  <c r="CO275" i="23"/>
  <c r="CN275" i="23"/>
  <c r="CJ275" i="23"/>
  <c r="CD275" i="23"/>
  <c r="BX275" i="23"/>
  <c r="BR275" i="23"/>
  <c r="BL275" i="23"/>
  <c r="BF275" i="23"/>
  <c r="AZ275" i="23"/>
  <c r="AT275" i="23"/>
  <c r="AN275" i="23"/>
  <c r="AH275" i="23"/>
  <c r="AB275" i="23"/>
  <c r="V275" i="23"/>
  <c r="CY274" i="23"/>
  <c r="CX274" i="23"/>
  <c r="CZ274" i="23" s="1"/>
  <c r="CW274" i="23"/>
  <c r="CV274" i="23"/>
  <c r="CU274" i="23"/>
  <c r="CT274" i="23"/>
  <c r="CS274" i="23"/>
  <c r="CR274" i="23"/>
  <c r="CQ274" i="23"/>
  <c r="CP274" i="23"/>
  <c r="CO274" i="23"/>
  <c r="CN274" i="23"/>
  <c r="CJ274" i="23"/>
  <c r="CD274" i="23"/>
  <c r="BX274" i="23"/>
  <c r="BR274" i="23"/>
  <c r="BL274" i="23"/>
  <c r="BF274" i="23"/>
  <c r="AZ274" i="23"/>
  <c r="AT274" i="23"/>
  <c r="AN274" i="23"/>
  <c r="AH274" i="23"/>
  <c r="AB274" i="23"/>
  <c r="W274" i="23"/>
  <c r="AC274" i="23" s="1"/>
  <c r="AI274" i="23" s="1"/>
  <c r="AO274" i="23" s="1"/>
  <c r="AU274" i="23" s="1"/>
  <c r="BA274" i="23" s="1"/>
  <c r="BG274" i="23" s="1"/>
  <c r="BM274" i="23" s="1"/>
  <c r="V274" i="23"/>
  <c r="CY273" i="23"/>
  <c r="CX273" i="23"/>
  <c r="CW273" i="23"/>
  <c r="CV273" i="23"/>
  <c r="CU273" i="23"/>
  <c r="CT273" i="23"/>
  <c r="CS273" i="23"/>
  <c r="CZ273" i="23" s="1"/>
  <c r="CR273" i="23"/>
  <c r="CQ273" i="23"/>
  <c r="CP273" i="23"/>
  <c r="CO273" i="23"/>
  <c r="CN273" i="23"/>
  <c r="CJ273" i="23"/>
  <c r="CD273" i="23"/>
  <c r="BX273" i="23"/>
  <c r="BR273" i="23"/>
  <c r="BL273" i="23"/>
  <c r="BF273" i="23"/>
  <c r="AZ273" i="23"/>
  <c r="AT273" i="23"/>
  <c r="AN273" i="23"/>
  <c r="AH273" i="23"/>
  <c r="AB273" i="23"/>
  <c r="V273" i="23"/>
  <c r="CY272" i="23"/>
  <c r="CX272" i="23"/>
  <c r="CW272" i="23"/>
  <c r="CV272" i="23"/>
  <c r="CU272" i="23"/>
  <c r="CT272" i="23"/>
  <c r="CS272" i="23"/>
  <c r="CR272" i="23"/>
  <c r="CQ272" i="23"/>
  <c r="CP272" i="23"/>
  <c r="CO272" i="23"/>
  <c r="CN272" i="23"/>
  <c r="CJ272" i="23"/>
  <c r="CD272" i="23"/>
  <c r="BX272" i="23"/>
  <c r="BR272" i="23"/>
  <c r="BL272" i="23"/>
  <c r="BF272" i="23"/>
  <c r="AZ272" i="23"/>
  <c r="AT272" i="23"/>
  <c r="AN272" i="23"/>
  <c r="AH272" i="23"/>
  <c r="AB272" i="23"/>
  <c r="V272" i="23"/>
  <c r="CY271" i="23"/>
  <c r="CX271" i="23"/>
  <c r="CW271" i="23"/>
  <c r="CV271" i="23"/>
  <c r="CU271" i="23"/>
  <c r="CT271" i="23"/>
  <c r="CS271" i="23"/>
  <c r="CR271" i="23"/>
  <c r="CQ271" i="23"/>
  <c r="CP271" i="23"/>
  <c r="CO271" i="23"/>
  <c r="CN271" i="23"/>
  <c r="CJ271" i="23"/>
  <c r="CD271" i="23"/>
  <c r="BX271" i="23"/>
  <c r="BR271" i="23"/>
  <c r="BL271" i="23"/>
  <c r="BF271" i="23"/>
  <c r="AZ271" i="23"/>
  <c r="AT271" i="23"/>
  <c r="AN271" i="23"/>
  <c r="AH271" i="23"/>
  <c r="AB271" i="23"/>
  <c r="W271" i="23"/>
  <c r="AC271" i="23" s="1"/>
  <c r="AI271" i="23" s="1"/>
  <c r="AO271" i="23" s="1"/>
  <c r="AU271" i="23" s="1"/>
  <c r="BA271" i="23" s="1"/>
  <c r="BG271" i="23" s="1"/>
  <c r="BM271" i="23" s="1"/>
  <c r="BS271" i="23" s="1"/>
  <c r="BY271" i="23" s="1"/>
  <c r="CE271" i="23" s="1"/>
  <c r="CK271" i="23" s="1"/>
  <c r="V271" i="23"/>
  <c r="CY270" i="23"/>
  <c r="CX270" i="23"/>
  <c r="CW270" i="23"/>
  <c r="CV270" i="23"/>
  <c r="CU270" i="23"/>
  <c r="CT270" i="23"/>
  <c r="CS270" i="23"/>
  <c r="CR270" i="23"/>
  <c r="CQ270" i="23"/>
  <c r="CP270" i="23"/>
  <c r="CZ270" i="23" s="1"/>
  <c r="CO270" i="23"/>
  <c r="CN270" i="23"/>
  <c r="CJ270" i="23"/>
  <c r="CD270" i="23"/>
  <c r="BX270" i="23"/>
  <c r="BR270" i="23"/>
  <c r="BL270" i="23"/>
  <c r="BF270" i="23"/>
  <c r="AZ270" i="23"/>
  <c r="AT270" i="23"/>
  <c r="AN270" i="23"/>
  <c r="AH270" i="23"/>
  <c r="AB270" i="23"/>
  <c r="W270" i="23"/>
  <c r="AC270" i="23" s="1"/>
  <c r="AI270" i="23" s="1"/>
  <c r="AO270" i="23" s="1"/>
  <c r="AU270" i="23" s="1"/>
  <c r="BA270" i="23" s="1"/>
  <c r="BG270" i="23" s="1"/>
  <c r="BM270" i="23" s="1"/>
  <c r="BS270" i="23" s="1"/>
  <c r="BY270" i="23" s="1"/>
  <c r="CE270" i="23" s="1"/>
  <c r="CK270" i="23" s="1"/>
  <c r="V270" i="23"/>
  <c r="CY269" i="23"/>
  <c r="CX269" i="23"/>
  <c r="CW269" i="23"/>
  <c r="CV269" i="23"/>
  <c r="CU269" i="23"/>
  <c r="CT269" i="23"/>
  <c r="CS269" i="23"/>
  <c r="CR269" i="23"/>
  <c r="CQ269" i="23"/>
  <c r="CP269" i="23"/>
  <c r="CO269" i="23"/>
  <c r="CN269" i="23"/>
  <c r="CZ269" i="23" s="1"/>
  <c r="CJ269" i="23"/>
  <c r="CD269" i="23"/>
  <c r="BX269" i="23"/>
  <c r="BR269" i="23"/>
  <c r="BL269" i="23"/>
  <c r="BF269" i="23"/>
  <c r="AZ269" i="23"/>
  <c r="AT269" i="23"/>
  <c r="AN269" i="23"/>
  <c r="AH269" i="23"/>
  <c r="AB269" i="23"/>
  <c r="W269" i="23"/>
  <c r="AC269" i="23" s="1"/>
  <c r="AI269" i="23" s="1"/>
  <c r="AO269" i="23" s="1"/>
  <c r="AU269" i="23" s="1"/>
  <c r="BA269" i="23" s="1"/>
  <c r="BG269" i="23" s="1"/>
  <c r="BM269" i="23" s="1"/>
  <c r="BS269" i="23" s="1"/>
  <c r="BY269" i="23" s="1"/>
  <c r="CE269" i="23" s="1"/>
  <c r="CK269" i="23" s="1"/>
  <c r="V269" i="23"/>
  <c r="CY268" i="23"/>
  <c r="CX268" i="23"/>
  <c r="CW268" i="23"/>
  <c r="CV268" i="23"/>
  <c r="CU268" i="23"/>
  <c r="CT268" i="23"/>
  <c r="CS268" i="23"/>
  <c r="CR268" i="23"/>
  <c r="CQ268" i="23"/>
  <c r="CP268" i="23"/>
  <c r="CO268" i="23"/>
  <c r="CN268" i="23"/>
  <c r="CJ268" i="23"/>
  <c r="CD268" i="23"/>
  <c r="BX268" i="23"/>
  <c r="BR268" i="23"/>
  <c r="BL268" i="23"/>
  <c r="BF268" i="23"/>
  <c r="AZ268" i="23"/>
  <c r="AT268" i="23"/>
  <c r="AN268" i="23"/>
  <c r="AH268" i="23"/>
  <c r="AB268" i="23"/>
  <c r="W268" i="23"/>
  <c r="AC268" i="23" s="1"/>
  <c r="AI268" i="23" s="1"/>
  <c r="AO268" i="23" s="1"/>
  <c r="AU268" i="23" s="1"/>
  <c r="BA268" i="23" s="1"/>
  <c r="BG268" i="23" s="1"/>
  <c r="BM268" i="23" s="1"/>
  <c r="BS268" i="23" s="1"/>
  <c r="BY268" i="23" s="1"/>
  <c r="CE268" i="23" s="1"/>
  <c r="CK268" i="23" s="1"/>
  <c r="V268" i="23"/>
  <c r="CY267" i="23"/>
  <c r="CX267" i="23"/>
  <c r="CW267" i="23"/>
  <c r="CV267" i="23"/>
  <c r="CU267" i="23"/>
  <c r="CT267" i="23"/>
  <c r="CS267" i="23"/>
  <c r="CR267" i="23"/>
  <c r="CQ267" i="23"/>
  <c r="CP267" i="23"/>
  <c r="CO267" i="23"/>
  <c r="CN267" i="23"/>
  <c r="CJ267" i="23"/>
  <c r="CD267" i="23"/>
  <c r="BX267" i="23"/>
  <c r="BR267" i="23"/>
  <c r="BL267" i="23"/>
  <c r="BF267" i="23"/>
  <c r="AZ267" i="23"/>
  <c r="AT267" i="23"/>
  <c r="AN267" i="23"/>
  <c r="AH267" i="23"/>
  <c r="AB267" i="23"/>
  <c r="V267" i="23"/>
  <c r="CY266" i="23"/>
  <c r="CX266" i="23"/>
  <c r="CW266" i="23"/>
  <c r="CV266" i="23"/>
  <c r="CU266" i="23"/>
  <c r="CT266" i="23"/>
  <c r="CS266" i="23"/>
  <c r="CR266" i="23"/>
  <c r="CQ266" i="23"/>
  <c r="CP266" i="23"/>
  <c r="CZ266" i="23" s="1"/>
  <c r="CO266" i="23"/>
  <c r="CN266" i="23"/>
  <c r="CJ266" i="23"/>
  <c r="CD266" i="23"/>
  <c r="BX266" i="23"/>
  <c r="BR266" i="23"/>
  <c r="BL266" i="23"/>
  <c r="BF266" i="23"/>
  <c r="AZ266" i="23"/>
  <c r="AT266" i="23"/>
  <c r="AN266" i="23"/>
  <c r="AH266" i="23"/>
  <c r="AB266" i="23"/>
  <c r="W266" i="23"/>
  <c r="AC266" i="23" s="1"/>
  <c r="AI266" i="23" s="1"/>
  <c r="AO266" i="23" s="1"/>
  <c r="AU266" i="23" s="1"/>
  <c r="BA266" i="23" s="1"/>
  <c r="BG266" i="23" s="1"/>
  <c r="BM266" i="23" s="1"/>
  <c r="BS266" i="23" s="1"/>
  <c r="BY266" i="23" s="1"/>
  <c r="CE266" i="23" s="1"/>
  <c r="CK266" i="23" s="1"/>
  <c r="V266" i="23"/>
  <c r="CY265" i="23"/>
  <c r="CX265" i="23"/>
  <c r="CW265" i="23"/>
  <c r="CV265" i="23"/>
  <c r="CU265" i="23"/>
  <c r="CT265" i="23"/>
  <c r="CS265" i="23"/>
  <c r="CR265" i="23"/>
  <c r="CQ265" i="23"/>
  <c r="CP265" i="23"/>
  <c r="CO265" i="23"/>
  <c r="CN265" i="23"/>
  <c r="CZ265" i="23" s="1"/>
  <c r="CJ265" i="23"/>
  <c r="CD265" i="23"/>
  <c r="BX265" i="23"/>
  <c r="BR265" i="23"/>
  <c r="BL265" i="23"/>
  <c r="BF265" i="23"/>
  <c r="AZ265" i="23"/>
  <c r="AT265" i="23"/>
  <c r="AN265" i="23"/>
  <c r="AH265" i="23"/>
  <c r="AB265" i="23"/>
  <c r="W265" i="23"/>
  <c r="AC265" i="23" s="1"/>
  <c r="AI265" i="23" s="1"/>
  <c r="AO265" i="23" s="1"/>
  <c r="AU265" i="23" s="1"/>
  <c r="BA265" i="23" s="1"/>
  <c r="BG265" i="23" s="1"/>
  <c r="BM265" i="23" s="1"/>
  <c r="BS265" i="23" s="1"/>
  <c r="BY265" i="23" s="1"/>
  <c r="CE265" i="23" s="1"/>
  <c r="CK265" i="23" s="1"/>
  <c r="V265" i="23"/>
  <c r="CY264" i="23"/>
  <c r="CX264" i="23"/>
  <c r="CW264" i="23"/>
  <c r="CV264" i="23"/>
  <c r="CU264" i="23"/>
  <c r="CT264" i="23"/>
  <c r="CS264" i="23"/>
  <c r="CR264" i="23"/>
  <c r="CQ264" i="23"/>
  <c r="CP264" i="23"/>
  <c r="CO264" i="23"/>
  <c r="CN264" i="23"/>
  <c r="CJ264" i="23"/>
  <c r="CD264" i="23"/>
  <c r="BX264" i="23"/>
  <c r="BR264" i="23"/>
  <c r="BL264" i="23"/>
  <c r="BF264" i="23"/>
  <c r="AZ264" i="23"/>
  <c r="AT264" i="23"/>
  <c r="AN264" i="23"/>
  <c r="AH264" i="23"/>
  <c r="AB264" i="23"/>
  <c r="V264" i="23"/>
  <c r="CY263" i="23"/>
  <c r="CX263" i="23"/>
  <c r="CW263" i="23"/>
  <c r="CV263" i="23"/>
  <c r="CU263" i="23"/>
  <c r="CT263" i="23"/>
  <c r="CS263" i="23"/>
  <c r="CR263" i="23"/>
  <c r="CQ263" i="23"/>
  <c r="CP263" i="23"/>
  <c r="CO263" i="23"/>
  <c r="CN263" i="23"/>
  <c r="CJ263" i="23"/>
  <c r="CD263" i="23"/>
  <c r="BX263" i="23"/>
  <c r="BR263" i="23"/>
  <c r="BL263" i="23"/>
  <c r="BF263" i="23"/>
  <c r="AZ263" i="23"/>
  <c r="AT263" i="23"/>
  <c r="AN263" i="23"/>
  <c r="AH263" i="23"/>
  <c r="AB263" i="23"/>
  <c r="V263" i="23"/>
  <c r="CY262" i="23"/>
  <c r="CX262" i="23"/>
  <c r="CW262" i="23"/>
  <c r="CV262" i="23"/>
  <c r="CU262" i="23"/>
  <c r="CT262" i="23"/>
  <c r="CS262" i="23"/>
  <c r="CR262" i="23"/>
  <c r="CQ262" i="23"/>
  <c r="CP262" i="23"/>
  <c r="CO262" i="23"/>
  <c r="CN262" i="23"/>
  <c r="CJ262" i="23"/>
  <c r="CD262" i="23"/>
  <c r="BX262" i="23"/>
  <c r="BR262" i="23"/>
  <c r="BL262" i="23"/>
  <c r="BF262" i="23"/>
  <c r="AZ262" i="23"/>
  <c r="AT262" i="23"/>
  <c r="AN262" i="23"/>
  <c r="AH262" i="23"/>
  <c r="AB262" i="23"/>
  <c r="V262" i="23"/>
  <c r="CY261" i="23"/>
  <c r="CX261" i="23"/>
  <c r="CW261" i="23"/>
  <c r="CV261" i="23"/>
  <c r="CZ261" i="23" s="1"/>
  <c r="CU261" i="23"/>
  <c r="CT261" i="23"/>
  <c r="CS261" i="23"/>
  <c r="CR261" i="23"/>
  <c r="CQ261" i="23"/>
  <c r="CP261" i="23"/>
  <c r="CO261" i="23"/>
  <c r="CN261" i="23"/>
  <c r="CJ261" i="23"/>
  <c r="CD261" i="23"/>
  <c r="BX261" i="23"/>
  <c r="BR261" i="23"/>
  <c r="BL261" i="23"/>
  <c r="BF261" i="23"/>
  <c r="AZ261" i="23"/>
  <c r="AT261" i="23"/>
  <c r="AN261" i="23"/>
  <c r="AH261" i="23"/>
  <c r="AB261" i="23"/>
  <c r="V261" i="23"/>
  <c r="CZ260" i="23"/>
  <c r="CY260" i="23"/>
  <c r="CX260" i="23"/>
  <c r="CW260" i="23"/>
  <c r="CV260" i="23"/>
  <c r="CU260" i="23"/>
  <c r="CT260" i="23"/>
  <c r="CS260" i="23"/>
  <c r="CR260" i="23"/>
  <c r="CQ260" i="23"/>
  <c r="CP260" i="23"/>
  <c r="CO260" i="23"/>
  <c r="CN260" i="23"/>
  <c r="CJ260" i="23"/>
  <c r="CD260" i="23"/>
  <c r="BX260" i="23"/>
  <c r="BR260" i="23"/>
  <c r="BL260" i="23"/>
  <c r="BF260" i="23"/>
  <c r="AZ260" i="23"/>
  <c r="AT260" i="23"/>
  <c r="AN260" i="23"/>
  <c r="AH260" i="23"/>
  <c r="AB260" i="23"/>
  <c r="V260" i="23"/>
  <c r="CY259" i="23"/>
  <c r="CX259" i="23"/>
  <c r="CZ259" i="23" s="1"/>
  <c r="CW259" i="23"/>
  <c r="CV259" i="23"/>
  <c r="CU259" i="23"/>
  <c r="CT259" i="23"/>
  <c r="CS259" i="23"/>
  <c r="CR259" i="23"/>
  <c r="CQ259" i="23"/>
  <c r="CP259" i="23"/>
  <c r="CO259" i="23"/>
  <c r="CN259" i="23"/>
  <c r="CJ259" i="23"/>
  <c r="CD259" i="23"/>
  <c r="BX259" i="23"/>
  <c r="BR259" i="23"/>
  <c r="BL259" i="23"/>
  <c r="BF259" i="23"/>
  <c r="AZ259" i="23"/>
  <c r="AT259" i="23"/>
  <c r="AN259" i="23"/>
  <c r="AH259" i="23"/>
  <c r="AB259" i="23"/>
  <c r="V259" i="23"/>
  <c r="CY258" i="23"/>
  <c r="CX258" i="23"/>
  <c r="CW258" i="23"/>
  <c r="CV258" i="23"/>
  <c r="CZ258" i="23" s="1"/>
  <c r="CU258" i="23"/>
  <c r="CT258" i="23"/>
  <c r="CS258" i="23"/>
  <c r="CR258" i="23"/>
  <c r="CQ258" i="23"/>
  <c r="CP258" i="23"/>
  <c r="CO258" i="23"/>
  <c r="CN258" i="23"/>
  <c r="CJ258" i="23"/>
  <c r="CD258" i="23"/>
  <c r="BX258" i="23"/>
  <c r="BR258" i="23"/>
  <c r="BL258" i="23"/>
  <c r="BF258" i="23"/>
  <c r="AZ258" i="23"/>
  <c r="AT258" i="23"/>
  <c r="AN258" i="23"/>
  <c r="AH258" i="23"/>
  <c r="AB258" i="23"/>
  <c r="V258" i="23"/>
  <c r="CY257" i="23"/>
  <c r="CX257" i="23"/>
  <c r="CW257" i="23"/>
  <c r="CV257" i="23"/>
  <c r="CZ257" i="23" s="1"/>
  <c r="CU257" i="23"/>
  <c r="CT257" i="23"/>
  <c r="CS257" i="23"/>
  <c r="CR257" i="23"/>
  <c r="CQ257" i="23"/>
  <c r="CP257" i="23"/>
  <c r="CO257" i="23"/>
  <c r="CN257" i="23"/>
  <c r="CJ257" i="23"/>
  <c r="CD257" i="23"/>
  <c r="BX257" i="23"/>
  <c r="BR257" i="23"/>
  <c r="BL257" i="23"/>
  <c r="BF257" i="23"/>
  <c r="AZ257" i="23"/>
  <c r="AT257" i="23"/>
  <c r="AN257" i="23"/>
  <c r="AH257" i="23"/>
  <c r="AB257" i="23"/>
  <c r="V257" i="23"/>
  <c r="CY256" i="23"/>
  <c r="CX256" i="23"/>
  <c r="CW256" i="23"/>
  <c r="CV256" i="23"/>
  <c r="CU256" i="23"/>
  <c r="CT256" i="23"/>
  <c r="CS256" i="23"/>
  <c r="CR256" i="23"/>
  <c r="CQ256" i="23"/>
  <c r="CP256" i="23"/>
  <c r="CO256" i="23"/>
  <c r="CN256" i="23"/>
  <c r="CJ256" i="23"/>
  <c r="CD256" i="23"/>
  <c r="BX256" i="23"/>
  <c r="BR256" i="23"/>
  <c r="BL256" i="23"/>
  <c r="BF256" i="23"/>
  <c r="AZ256" i="23"/>
  <c r="AT256" i="23"/>
  <c r="AN256" i="23"/>
  <c r="AH256" i="23"/>
  <c r="AB256" i="23"/>
  <c r="V256" i="23"/>
  <c r="CY255" i="23"/>
  <c r="CX255" i="23"/>
  <c r="CW255" i="23"/>
  <c r="CV255" i="23"/>
  <c r="CU255" i="23"/>
  <c r="CT255" i="23"/>
  <c r="CS255" i="23"/>
  <c r="CR255" i="23"/>
  <c r="CQ255" i="23"/>
  <c r="CP255" i="23"/>
  <c r="CO255" i="23"/>
  <c r="CN255" i="23"/>
  <c r="CJ255" i="23"/>
  <c r="CD255" i="23"/>
  <c r="BX255" i="23"/>
  <c r="BR255" i="23"/>
  <c r="BL255" i="23"/>
  <c r="BF255" i="23"/>
  <c r="AZ255" i="23"/>
  <c r="AT255" i="23"/>
  <c r="AN255" i="23"/>
  <c r="AH255" i="23"/>
  <c r="AB255" i="23"/>
  <c r="W255" i="23"/>
  <c r="AC255" i="23" s="1"/>
  <c r="AI255" i="23" s="1"/>
  <c r="AO255" i="23" s="1"/>
  <c r="AU255" i="23" s="1"/>
  <c r="BA255" i="23" s="1"/>
  <c r="BG255" i="23" s="1"/>
  <c r="BM255" i="23" s="1"/>
  <c r="BS255" i="23" s="1"/>
  <c r="BY255" i="23" s="1"/>
  <c r="CE255" i="23" s="1"/>
  <c r="CK255" i="23" s="1"/>
  <c r="V255" i="23"/>
  <c r="CY254" i="23"/>
  <c r="CX254" i="23"/>
  <c r="CW254" i="23"/>
  <c r="CV254" i="23"/>
  <c r="CU254" i="23"/>
  <c r="CT254" i="23"/>
  <c r="CS254" i="23"/>
  <c r="CR254" i="23"/>
  <c r="CQ254" i="23"/>
  <c r="CP254" i="23"/>
  <c r="CO254" i="23"/>
  <c r="CN254" i="23"/>
  <c r="CJ254" i="23"/>
  <c r="CD254" i="23"/>
  <c r="BX254" i="23"/>
  <c r="BR254" i="23"/>
  <c r="BL254" i="23"/>
  <c r="BF254" i="23"/>
  <c r="AZ254" i="23"/>
  <c r="AT254" i="23"/>
  <c r="AN254" i="23"/>
  <c r="AH254" i="23"/>
  <c r="AB254" i="23"/>
  <c r="W254" i="23"/>
  <c r="AC254" i="23" s="1"/>
  <c r="AI254" i="23" s="1"/>
  <c r="AO254" i="23" s="1"/>
  <c r="AU254" i="23" s="1"/>
  <c r="BA254" i="23" s="1"/>
  <c r="BG254" i="23" s="1"/>
  <c r="BM254" i="23" s="1"/>
  <c r="BS254" i="23" s="1"/>
  <c r="BY254" i="23" s="1"/>
  <c r="CE254" i="23" s="1"/>
  <c r="CK254" i="23" s="1"/>
  <c r="V254" i="23"/>
  <c r="CY253" i="23"/>
  <c r="CX253" i="23"/>
  <c r="CW253" i="23"/>
  <c r="CV253" i="23"/>
  <c r="CU253" i="23"/>
  <c r="CT253" i="23"/>
  <c r="CS253" i="23"/>
  <c r="CR253" i="23"/>
  <c r="CQ253" i="23"/>
  <c r="CP253" i="23"/>
  <c r="CO253" i="23"/>
  <c r="CN253" i="23"/>
  <c r="CJ253" i="23"/>
  <c r="CD253" i="23"/>
  <c r="BX253" i="23"/>
  <c r="BR253" i="23"/>
  <c r="BL253" i="23"/>
  <c r="BF253" i="23"/>
  <c r="AZ253" i="23"/>
  <c r="AT253" i="23"/>
  <c r="AN253" i="23"/>
  <c r="AH253" i="23"/>
  <c r="AC253" i="23"/>
  <c r="AI253" i="23" s="1"/>
  <c r="AO253" i="23" s="1"/>
  <c r="AU253" i="23" s="1"/>
  <c r="BA253" i="23" s="1"/>
  <c r="BG253" i="23" s="1"/>
  <c r="BM253" i="23" s="1"/>
  <c r="BS253" i="23" s="1"/>
  <c r="BY253" i="23" s="1"/>
  <c r="CE253" i="23" s="1"/>
  <c r="CK253" i="23" s="1"/>
  <c r="AB253" i="23"/>
  <c r="W253" i="23"/>
  <c r="V253" i="23"/>
  <c r="CY252" i="23"/>
  <c r="CX252" i="23"/>
  <c r="CW252" i="23"/>
  <c r="CV252" i="23"/>
  <c r="CU252" i="23"/>
  <c r="CT252" i="23"/>
  <c r="CS252" i="23"/>
  <c r="CR252" i="23"/>
  <c r="CQ252" i="23"/>
  <c r="CP252" i="23"/>
  <c r="CO252" i="23"/>
  <c r="CN252" i="23"/>
  <c r="CJ252" i="23"/>
  <c r="CD252" i="23"/>
  <c r="BX252" i="23"/>
  <c r="BR252" i="23"/>
  <c r="BL252" i="23"/>
  <c r="BF252" i="23"/>
  <c r="AZ252" i="23"/>
  <c r="AT252" i="23"/>
  <c r="AN252" i="23"/>
  <c r="AH252" i="23"/>
  <c r="AB252" i="23"/>
  <c r="W252" i="23"/>
  <c r="AC252" i="23" s="1"/>
  <c r="AI252" i="23" s="1"/>
  <c r="AO252" i="23" s="1"/>
  <c r="AU252" i="23" s="1"/>
  <c r="BA252" i="23" s="1"/>
  <c r="BG252" i="23" s="1"/>
  <c r="BM252" i="23" s="1"/>
  <c r="BS252" i="23" s="1"/>
  <c r="BY252" i="23" s="1"/>
  <c r="CE252" i="23" s="1"/>
  <c r="CK252" i="23" s="1"/>
  <c r="V252" i="23"/>
  <c r="CY251" i="23"/>
  <c r="CX251" i="23"/>
  <c r="CW251" i="23"/>
  <c r="CV251" i="23"/>
  <c r="CU251" i="23"/>
  <c r="CT251" i="23"/>
  <c r="CS251" i="23"/>
  <c r="CR251" i="23"/>
  <c r="CQ251" i="23"/>
  <c r="CP251" i="23"/>
  <c r="CO251" i="23"/>
  <c r="CN251" i="23"/>
  <c r="CJ251" i="23"/>
  <c r="CD251" i="23"/>
  <c r="BX251" i="23"/>
  <c r="BR251" i="23"/>
  <c r="BL251" i="23"/>
  <c r="BF251" i="23"/>
  <c r="AZ251" i="23"/>
  <c r="AT251" i="23"/>
  <c r="AN251" i="23"/>
  <c r="AH251" i="23"/>
  <c r="AB251" i="23"/>
  <c r="V251" i="23"/>
  <c r="CY250" i="23"/>
  <c r="CX250" i="23"/>
  <c r="CW250" i="23"/>
  <c r="CV250" i="23"/>
  <c r="CU250" i="23"/>
  <c r="CT250" i="23"/>
  <c r="CS250" i="23"/>
  <c r="CR250" i="23"/>
  <c r="CQ250" i="23"/>
  <c r="CP250" i="23"/>
  <c r="CO250" i="23"/>
  <c r="CN250" i="23"/>
  <c r="CZ250" i="23" s="1"/>
  <c r="CJ250" i="23"/>
  <c r="CD250" i="23"/>
  <c r="BX250" i="23"/>
  <c r="BR250" i="23"/>
  <c r="BL250" i="23"/>
  <c r="BF250" i="23"/>
  <c r="AZ250" i="23"/>
  <c r="AT250" i="23"/>
  <c r="AN250" i="23"/>
  <c r="AH250" i="23"/>
  <c r="AB250" i="23"/>
  <c r="W250" i="23"/>
  <c r="AC250" i="23" s="1"/>
  <c r="AI250" i="23" s="1"/>
  <c r="AO250" i="23" s="1"/>
  <c r="AU250" i="23" s="1"/>
  <c r="BA250" i="23" s="1"/>
  <c r="BG250" i="23" s="1"/>
  <c r="BM250" i="23" s="1"/>
  <c r="BS250" i="23" s="1"/>
  <c r="BY250" i="23" s="1"/>
  <c r="CE250" i="23" s="1"/>
  <c r="CK250" i="23" s="1"/>
  <c r="V250" i="23"/>
  <c r="CY249" i="23"/>
  <c r="CX249" i="23"/>
  <c r="CW249" i="23"/>
  <c r="CV249" i="23"/>
  <c r="CU249" i="23"/>
  <c r="CT249" i="23"/>
  <c r="CS249" i="23"/>
  <c r="CR249" i="23"/>
  <c r="CQ249" i="23"/>
  <c r="CP249" i="23"/>
  <c r="CO249" i="23"/>
  <c r="CN249" i="23"/>
  <c r="CZ249" i="23" s="1"/>
  <c r="CJ249" i="23"/>
  <c r="CD249" i="23"/>
  <c r="BX249" i="23"/>
  <c r="BR249" i="23"/>
  <c r="BL249" i="23"/>
  <c r="BF249" i="23"/>
  <c r="AZ249" i="23"/>
  <c r="AT249" i="23"/>
  <c r="AN249" i="23"/>
  <c r="AH249" i="23"/>
  <c r="AC249" i="23"/>
  <c r="AB249" i="23"/>
  <c r="W249" i="23"/>
  <c r="V249" i="23"/>
  <c r="CY248" i="23"/>
  <c r="CX248" i="23"/>
  <c r="CW248" i="23"/>
  <c r="CV248" i="23"/>
  <c r="CU248" i="23"/>
  <c r="CT248" i="23"/>
  <c r="CS248" i="23"/>
  <c r="CR248" i="23"/>
  <c r="CQ248" i="23"/>
  <c r="CP248" i="23"/>
  <c r="CO248" i="23"/>
  <c r="CN248" i="23"/>
  <c r="CJ248" i="23"/>
  <c r="CD248" i="23"/>
  <c r="BX248" i="23"/>
  <c r="BR248" i="23"/>
  <c r="BL248" i="23"/>
  <c r="BF248" i="23"/>
  <c r="BA248" i="23"/>
  <c r="BG248" i="23" s="1"/>
  <c r="BM248" i="23" s="1"/>
  <c r="BS248" i="23" s="1"/>
  <c r="BY248" i="23" s="1"/>
  <c r="CE248" i="23" s="1"/>
  <c r="CK248" i="23" s="1"/>
  <c r="AZ248" i="23"/>
  <c r="AT248" i="23"/>
  <c r="AN248" i="23"/>
  <c r="AH248" i="23"/>
  <c r="AB248" i="23"/>
  <c r="V248" i="23"/>
  <c r="CY247" i="23"/>
  <c r="CX247" i="23"/>
  <c r="CW247" i="23"/>
  <c r="CV247" i="23"/>
  <c r="CU247" i="23"/>
  <c r="CT247" i="23"/>
  <c r="CS247" i="23"/>
  <c r="CR247" i="23"/>
  <c r="CQ247" i="23"/>
  <c r="CP247" i="23"/>
  <c r="CO247" i="23"/>
  <c r="CN247" i="23"/>
  <c r="CJ247" i="23"/>
  <c r="CD247" i="23"/>
  <c r="BX247" i="23"/>
  <c r="BR247" i="23"/>
  <c r="BL247" i="23"/>
  <c r="BF247" i="23"/>
  <c r="AZ247" i="23"/>
  <c r="AT247" i="23"/>
  <c r="AN247" i="23"/>
  <c r="AH247" i="23"/>
  <c r="AB247" i="23"/>
  <c r="W247" i="23"/>
  <c r="V247" i="23"/>
  <c r="CY246" i="23"/>
  <c r="CX246" i="23"/>
  <c r="CW246" i="23"/>
  <c r="CV246" i="23"/>
  <c r="CU246" i="23"/>
  <c r="CT246" i="23"/>
  <c r="CS246" i="23"/>
  <c r="CR246" i="23"/>
  <c r="CQ246" i="23"/>
  <c r="CP246" i="23"/>
  <c r="CO246" i="23"/>
  <c r="CN246" i="23"/>
  <c r="CZ246" i="23" s="1"/>
  <c r="CJ246" i="23"/>
  <c r="CD246" i="23"/>
  <c r="BX246" i="23"/>
  <c r="BR246" i="23"/>
  <c r="BL246" i="23"/>
  <c r="BF246" i="23"/>
  <c r="AZ246" i="23"/>
  <c r="AT246" i="23"/>
  <c r="AN246" i="23"/>
  <c r="AH246" i="23"/>
  <c r="AB246" i="23"/>
  <c r="V246" i="23"/>
  <c r="CY245" i="23"/>
  <c r="CX245" i="23"/>
  <c r="CW245" i="23"/>
  <c r="CV245" i="23"/>
  <c r="CU245" i="23"/>
  <c r="CT245" i="23"/>
  <c r="CS245" i="23"/>
  <c r="CR245" i="23"/>
  <c r="CQ245" i="23"/>
  <c r="CP245" i="23"/>
  <c r="CO245" i="23"/>
  <c r="CN245" i="23"/>
  <c r="CZ245" i="23" s="1"/>
  <c r="CJ245" i="23"/>
  <c r="CD245" i="23"/>
  <c r="BX245" i="23"/>
  <c r="BR245" i="23"/>
  <c r="BL245" i="23"/>
  <c r="BF245" i="23"/>
  <c r="AZ245" i="23"/>
  <c r="AT245" i="23"/>
  <c r="AN245" i="23"/>
  <c r="AH245" i="23"/>
  <c r="AC245" i="23"/>
  <c r="AI245" i="23" s="1"/>
  <c r="AO245" i="23" s="1"/>
  <c r="AU245" i="23" s="1"/>
  <c r="BA245" i="23" s="1"/>
  <c r="BG245" i="23" s="1"/>
  <c r="BM245" i="23" s="1"/>
  <c r="BS245" i="23" s="1"/>
  <c r="BY245" i="23" s="1"/>
  <c r="CE245" i="23" s="1"/>
  <c r="CK245" i="23" s="1"/>
  <c r="AB245" i="23"/>
  <c r="V245" i="23"/>
  <c r="CZ244" i="23"/>
  <c r="CY244" i="23"/>
  <c r="CX244" i="23"/>
  <c r="CW244" i="23"/>
  <c r="CV244" i="23"/>
  <c r="CU244" i="23"/>
  <c r="CT244" i="23"/>
  <c r="CS244" i="23"/>
  <c r="CR244" i="23"/>
  <c r="CQ244" i="23"/>
  <c r="CP244" i="23"/>
  <c r="CO244" i="23"/>
  <c r="CN244" i="23"/>
  <c r="CJ244" i="23"/>
  <c r="CD244" i="23"/>
  <c r="BX244" i="23"/>
  <c r="BR244" i="23"/>
  <c r="BL244" i="23"/>
  <c r="BF244" i="23"/>
  <c r="AZ244" i="23"/>
  <c r="AT244" i="23"/>
  <c r="AN244" i="23"/>
  <c r="AH244" i="23"/>
  <c r="AB244" i="23"/>
  <c r="V244" i="23"/>
  <c r="CY243" i="23"/>
  <c r="CX243" i="23"/>
  <c r="CW243" i="23"/>
  <c r="CV243" i="23"/>
  <c r="CU243" i="23"/>
  <c r="CT243" i="23"/>
  <c r="CS243" i="23"/>
  <c r="CR243" i="23"/>
  <c r="CQ243" i="23"/>
  <c r="CP243" i="23"/>
  <c r="CO243" i="23"/>
  <c r="CN243" i="23"/>
  <c r="CJ243" i="23"/>
  <c r="CD243" i="23"/>
  <c r="BX243" i="23"/>
  <c r="BR243" i="23"/>
  <c r="BL243" i="23"/>
  <c r="BF243" i="23"/>
  <c r="AZ243" i="23"/>
  <c r="AT243" i="23"/>
  <c r="AN243" i="23"/>
  <c r="AH243" i="23"/>
  <c r="AB243" i="23"/>
  <c r="V243" i="23"/>
  <c r="CY242" i="23"/>
  <c r="CX242" i="23"/>
  <c r="CW242" i="23"/>
  <c r="CV242" i="23"/>
  <c r="CU242" i="23"/>
  <c r="CT242" i="23"/>
  <c r="CS242" i="23"/>
  <c r="CR242" i="23"/>
  <c r="CQ242" i="23"/>
  <c r="CZ242" i="23" s="1"/>
  <c r="CP242" i="23"/>
  <c r="CO242" i="23"/>
  <c r="CN242" i="23"/>
  <c r="CJ242" i="23"/>
  <c r="CD242" i="23"/>
  <c r="BX242" i="23"/>
  <c r="BR242" i="23"/>
  <c r="BL242" i="23"/>
  <c r="BF242" i="23"/>
  <c r="AZ242" i="23"/>
  <c r="AT242" i="23"/>
  <c r="AN242" i="23"/>
  <c r="AH242" i="23"/>
  <c r="AB242" i="23"/>
  <c r="V242" i="23"/>
  <c r="CY241" i="23"/>
  <c r="CX241" i="23"/>
  <c r="CW241" i="23"/>
  <c r="CV241" i="23"/>
  <c r="CU241" i="23"/>
  <c r="CT241" i="23"/>
  <c r="CS241" i="23"/>
  <c r="CR241" i="23"/>
  <c r="CQ241" i="23"/>
  <c r="CP241" i="23"/>
  <c r="CO241" i="23"/>
  <c r="CN241" i="23"/>
  <c r="CZ241" i="23" s="1"/>
  <c r="CJ241" i="23"/>
  <c r="CD241" i="23"/>
  <c r="BX241" i="23"/>
  <c r="BR241" i="23"/>
  <c r="BL241" i="23"/>
  <c r="BF241" i="23"/>
  <c r="AZ241" i="23"/>
  <c r="AT241" i="23"/>
  <c r="AN241" i="23"/>
  <c r="AH241" i="23"/>
  <c r="AB241" i="23"/>
  <c r="V241" i="23"/>
  <c r="CY240" i="23"/>
  <c r="CX240" i="23"/>
  <c r="CW240" i="23"/>
  <c r="CV240" i="23"/>
  <c r="CU240" i="23"/>
  <c r="CT240" i="23"/>
  <c r="CS240" i="23"/>
  <c r="CR240" i="23"/>
  <c r="CQ240" i="23"/>
  <c r="CP240" i="23"/>
  <c r="CO240" i="23"/>
  <c r="CN240" i="23"/>
  <c r="CJ240" i="23"/>
  <c r="CD240" i="23"/>
  <c r="BX240" i="23"/>
  <c r="BR240" i="23"/>
  <c r="BL240" i="23"/>
  <c r="BF240" i="23"/>
  <c r="AZ240" i="23"/>
  <c r="AT240" i="23"/>
  <c r="AN240" i="23"/>
  <c r="AH240" i="23"/>
  <c r="AB240" i="23"/>
  <c r="V240" i="23"/>
  <c r="CY239" i="23"/>
  <c r="CX239" i="23"/>
  <c r="CW239" i="23"/>
  <c r="CV239" i="23"/>
  <c r="CU239" i="23"/>
  <c r="CT239" i="23"/>
  <c r="CS239" i="23"/>
  <c r="CR239" i="23"/>
  <c r="CQ239" i="23"/>
  <c r="CP239" i="23"/>
  <c r="CO239" i="23"/>
  <c r="CN239" i="23"/>
  <c r="CJ239" i="23"/>
  <c r="CD239" i="23"/>
  <c r="BX239" i="23"/>
  <c r="BR239" i="23"/>
  <c r="BL239" i="23"/>
  <c r="BF239" i="23"/>
  <c r="AZ239" i="23"/>
  <c r="AT239" i="23"/>
  <c r="AN239" i="23"/>
  <c r="AI239" i="23"/>
  <c r="AO239" i="23" s="1"/>
  <c r="AU239" i="23" s="1"/>
  <c r="BA239" i="23" s="1"/>
  <c r="BG239" i="23" s="1"/>
  <c r="BM239" i="23" s="1"/>
  <c r="BS239" i="23" s="1"/>
  <c r="BY239" i="23" s="1"/>
  <c r="CE239" i="23" s="1"/>
  <c r="CK239" i="23" s="1"/>
  <c r="AH239" i="23"/>
  <c r="AB239" i="23"/>
  <c r="W239" i="23"/>
  <c r="AC239" i="23" s="1"/>
  <c r="V239" i="23"/>
  <c r="CY238" i="23"/>
  <c r="CX238" i="23"/>
  <c r="CW238" i="23"/>
  <c r="CZ238" i="23" s="1"/>
  <c r="CV238" i="23"/>
  <c r="CU238" i="23"/>
  <c r="CT238" i="23"/>
  <c r="CS238" i="23"/>
  <c r="CR238" i="23"/>
  <c r="CQ238" i="23"/>
  <c r="CP238" i="23"/>
  <c r="CO238" i="23"/>
  <c r="CN238" i="23"/>
  <c r="CJ238" i="23"/>
  <c r="CD238" i="23"/>
  <c r="BX238" i="23"/>
  <c r="BR238" i="23"/>
  <c r="BL238" i="23"/>
  <c r="BF238" i="23"/>
  <c r="AZ238" i="23"/>
  <c r="AT238" i="23"/>
  <c r="AN238" i="23"/>
  <c r="AH238" i="23"/>
  <c r="AC238" i="23"/>
  <c r="AI238" i="23" s="1"/>
  <c r="AO238" i="23" s="1"/>
  <c r="AU238" i="23" s="1"/>
  <c r="BA238" i="23" s="1"/>
  <c r="BG238" i="23" s="1"/>
  <c r="BM238" i="23" s="1"/>
  <c r="BS238" i="23" s="1"/>
  <c r="BY238" i="23" s="1"/>
  <c r="CE238" i="23" s="1"/>
  <c r="CK238" i="23" s="1"/>
  <c r="AB238" i="23"/>
  <c r="W238" i="23"/>
  <c r="V238" i="23"/>
  <c r="CY237" i="23"/>
  <c r="CX237" i="23"/>
  <c r="CW237" i="23"/>
  <c r="CV237" i="23"/>
  <c r="CU237" i="23"/>
  <c r="CT237" i="23"/>
  <c r="CS237" i="23"/>
  <c r="CR237" i="23"/>
  <c r="CQ237" i="23"/>
  <c r="CP237" i="23"/>
  <c r="CO237" i="23"/>
  <c r="CN237" i="23"/>
  <c r="CJ237" i="23"/>
  <c r="CD237" i="23"/>
  <c r="BX237" i="23"/>
  <c r="BR237" i="23"/>
  <c r="BL237" i="23"/>
  <c r="BF237" i="23"/>
  <c r="AZ237" i="23"/>
  <c r="AT237" i="23"/>
  <c r="AN237" i="23"/>
  <c r="AH237" i="23"/>
  <c r="AB237" i="23"/>
  <c r="W237" i="23"/>
  <c r="AC237" i="23" s="1"/>
  <c r="AI237" i="23" s="1"/>
  <c r="AO237" i="23" s="1"/>
  <c r="AU237" i="23" s="1"/>
  <c r="BA237" i="23" s="1"/>
  <c r="BG237" i="23" s="1"/>
  <c r="BM237" i="23" s="1"/>
  <c r="BS237" i="23" s="1"/>
  <c r="BY237" i="23" s="1"/>
  <c r="CE237" i="23" s="1"/>
  <c r="CK237" i="23" s="1"/>
  <c r="V237" i="23"/>
  <c r="CY236" i="23"/>
  <c r="CX236" i="23"/>
  <c r="CW236" i="23"/>
  <c r="CV236" i="23"/>
  <c r="CU236" i="23"/>
  <c r="CT236" i="23"/>
  <c r="CS236" i="23"/>
  <c r="CZ236" i="23" s="1"/>
  <c r="CR236" i="23"/>
  <c r="CQ236" i="23"/>
  <c r="CP236" i="23"/>
  <c r="CO236" i="23"/>
  <c r="CN236" i="23"/>
  <c r="CJ236" i="23"/>
  <c r="CD236" i="23"/>
  <c r="BX236" i="23"/>
  <c r="BR236" i="23"/>
  <c r="BL236" i="23"/>
  <c r="BF236" i="23"/>
  <c r="BA236" i="23"/>
  <c r="BG236" i="23" s="1"/>
  <c r="BM236" i="23" s="1"/>
  <c r="BS236" i="23" s="1"/>
  <c r="BY236" i="23" s="1"/>
  <c r="CE236" i="23" s="1"/>
  <c r="CK236" i="23" s="1"/>
  <c r="AZ236" i="23"/>
  <c r="AT236" i="23"/>
  <c r="AN236" i="23"/>
  <c r="AH236" i="23"/>
  <c r="AB236" i="23"/>
  <c r="W236" i="23"/>
  <c r="AC236" i="23" s="1"/>
  <c r="AI236" i="23" s="1"/>
  <c r="AO236" i="23" s="1"/>
  <c r="AU236" i="23" s="1"/>
  <c r="V236" i="23"/>
  <c r="CY235" i="23"/>
  <c r="CX235" i="23"/>
  <c r="CW235" i="23"/>
  <c r="CV235" i="23"/>
  <c r="CU235" i="23"/>
  <c r="CT235" i="23"/>
  <c r="CS235" i="23"/>
  <c r="CR235" i="23"/>
  <c r="CQ235" i="23"/>
  <c r="CP235" i="23"/>
  <c r="CO235" i="23"/>
  <c r="CN235" i="23"/>
  <c r="CJ235" i="23"/>
  <c r="CD235" i="23"/>
  <c r="BX235" i="23"/>
  <c r="BR235" i="23"/>
  <c r="BL235" i="23"/>
  <c r="BF235" i="23"/>
  <c r="AZ235" i="23"/>
  <c r="AT235" i="23"/>
  <c r="AN235" i="23"/>
  <c r="AH235" i="23"/>
  <c r="AB235" i="23"/>
  <c r="W235" i="23"/>
  <c r="AC235" i="23" s="1"/>
  <c r="AI235" i="23" s="1"/>
  <c r="AO235" i="23" s="1"/>
  <c r="AU235" i="23" s="1"/>
  <c r="BA235" i="23" s="1"/>
  <c r="BG235" i="23" s="1"/>
  <c r="BM235" i="23" s="1"/>
  <c r="BS235" i="23" s="1"/>
  <c r="BY235" i="23" s="1"/>
  <c r="CE235" i="23" s="1"/>
  <c r="CK235" i="23" s="1"/>
  <c r="V235" i="23"/>
  <c r="CY234" i="23"/>
  <c r="CX234" i="23"/>
  <c r="CW234" i="23"/>
  <c r="CV234" i="23"/>
  <c r="CU234" i="23"/>
  <c r="CT234" i="23"/>
  <c r="CS234" i="23"/>
  <c r="CR234" i="23"/>
  <c r="CQ234" i="23"/>
  <c r="CP234" i="23"/>
  <c r="CO234" i="23"/>
  <c r="CN234" i="23"/>
  <c r="CJ234" i="23"/>
  <c r="CD234" i="23"/>
  <c r="BX234" i="23"/>
  <c r="BR234" i="23"/>
  <c r="BL234" i="23"/>
  <c r="BF234" i="23"/>
  <c r="AZ234" i="23"/>
  <c r="AT234" i="23"/>
  <c r="AN234" i="23"/>
  <c r="AH234" i="23"/>
  <c r="AB234" i="23"/>
  <c r="W234" i="23"/>
  <c r="AC234" i="23" s="1"/>
  <c r="AI234" i="23" s="1"/>
  <c r="AO234" i="23" s="1"/>
  <c r="AU234" i="23" s="1"/>
  <c r="BA234" i="23" s="1"/>
  <c r="BG234" i="23" s="1"/>
  <c r="BM234" i="23" s="1"/>
  <c r="BS234" i="23" s="1"/>
  <c r="BY234" i="23" s="1"/>
  <c r="CE234" i="23" s="1"/>
  <c r="CK234" i="23" s="1"/>
  <c r="V234" i="23"/>
  <c r="CY233" i="23"/>
  <c r="CX233" i="23"/>
  <c r="CW233" i="23"/>
  <c r="CV233" i="23"/>
  <c r="CU233" i="23"/>
  <c r="CT233" i="23"/>
  <c r="CS233" i="23"/>
  <c r="CR233" i="23"/>
  <c r="CQ233" i="23"/>
  <c r="CP233" i="23"/>
  <c r="CO233" i="23"/>
  <c r="CN233" i="23"/>
  <c r="CJ233" i="23"/>
  <c r="CD233" i="23"/>
  <c r="BX233" i="23"/>
  <c r="BR233" i="23"/>
  <c r="BL233" i="23"/>
  <c r="BF233" i="23"/>
  <c r="AZ233" i="23"/>
  <c r="AT233" i="23"/>
  <c r="AN233" i="23"/>
  <c r="AH233" i="23"/>
  <c r="AC233" i="23"/>
  <c r="AI233" i="23" s="1"/>
  <c r="AO233" i="23" s="1"/>
  <c r="AU233" i="23" s="1"/>
  <c r="BA233" i="23" s="1"/>
  <c r="BG233" i="23" s="1"/>
  <c r="BM233" i="23" s="1"/>
  <c r="BS233" i="23" s="1"/>
  <c r="BY233" i="23" s="1"/>
  <c r="CE233" i="23" s="1"/>
  <c r="CK233" i="23" s="1"/>
  <c r="AB233" i="23"/>
  <c r="V233" i="23"/>
  <c r="CY232" i="23"/>
  <c r="CX232" i="23"/>
  <c r="CW232" i="23"/>
  <c r="CV232" i="23"/>
  <c r="CU232" i="23"/>
  <c r="CT232" i="23"/>
  <c r="CS232" i="23"/>
  <c r="CR232" i="23"/>
  <c r="CQ232" i="23"/>
  <c r="CP232" i="23"/>
  <c r="CO232" i="23"/>
  <c r="CN232" i="23"/>
  <c r="CZ232" i="23" s="1"/>
  <c r="CJ232" i="23"/>
  <c r="CD232" i="23"/>
  <c r="BX232" i="23"/>
  <c r="BR232" i="23"/>
  <c r="BL232" i="23"/>
  <c r="BF232" i="23"/>
  <c r="AZ232" i="23"/>
  <c r="AT232" i="23"/>
  <c r="AN232" i="23"/>
  <c r="AH232" i="23"/>
  <c r="AB232" i="23"/>
  <c r="W232" i="23"/>
  <c r="AC232" i="23" s="1"/>
  <c r="AI232" i="23" s="1"/>
  <c r="AO232" i="23" s="1"/>
  <c r="AU232" i="23" s="1"/>
  <c r="BA232" i="23" s="1"/>
  <c r="BG232" i="23" s="1"/>
  <c r="BM232" i="23" s="1"/>
  <c r="BS232" i="23" s="1"/>
  <c r="BY232" i="23" s="1"/>
  <c r="CE232" i="23" s="1"/>
  <c r="CK232" i="23" s="1"/>
  <c r="V232" i="23"/>
  <c r="CY231" i="23"/>
  <c r="CX231" i="23"/>
  <c r="CW231" i="23"/>
  <c r="CV231" i="23"/>
  <c r="CU231" i="23"/>
  <c r="CT231" i="23"/>
  <c r="CS231" i="23"/>
  <c r="CR231" i="23"/>
  <c r="CQ231" i="23"/>
  <c r="CP231" i="23"/>
  <c r="CO231" i="23"/>
  <c r="CN231" i="23"/>
  <c r="CJ231" i="23"/>
  <c r="CD231" i="23"/>
  <c r="BX231" i="23"/>
  <c r="BR231" i="23"/>
  <c r="BL231" i="23"/>
  <c r="BF231" i="23"/>
  <c r="AZ231" i="23"/>
  <c r="AU231" i="23"/>
  <c r="BA231" i="23" s="1"/>
  <c r="BG231" i="23" s="1"/>
  <c r="BM231" i="23" s="1"/>
  <c r="BS231" i="23" s="1"/>
  <c r="BY231" i="23" s="1"/>
  <c r="CE231" i="23" s="1"/>
  <c r="CK231" i="23" s="1"/>
  <c r="AT231" i="23"/>
  <c r="AN231" i="23"/>
  <c r="AH231" i="23"/>
  <c r="AB231" i="23"/>
  <c r="V231" i="23"/>
  <c r="CY230" i="23"/>
  <c r="CX230" i="23"/>
  <c r="CW230" i="23"/>
  <c r="CV230" i="23"/>
  <c r="CU230" i="23"/>
  <c r="CT230" i="23"/>
  <c r="CS230" i="23"/>
  <c r="CR230" i="23"/>
  <c r="CQ230" i="23"/>
  <c r="CP230" i="23"/>
  <c r="CO230" i="23"/>
  <c r="CN230" i="23"/>
  <c r="CJ230" i="23"/>
  <c r="CD230" i="23"/>
  <c r="BX230" i="23"/>
  <c r="BR230" i="23"/>
  <c r="BL230" i="23"/>
  <c r="BF230" i="23"/>
  <c r="AZ230" i="23"/>
  <c r="AT230" i="23"/>
  <c r="AN230" i="23"/>
  <c r="AH230" i="23"/>
  <c r="AC230" i="23"/>
  <c r="AI230" i="23" s="1"/>
  <c r="AO230" i="23" s="1"/>
  <c r="AU230" i="23" s="1"/>
  <c r="AB230" i="23"/>
  <c r="V230" i="23"/>
  <c r="CY229" i="23"/>
  <c r="CX229" i="23"/>
  <c r="CW229" i="23"/>
  <c r="CV229" i="23"/>
  <c r="CU229" i="23"/>
  <c r="CT229" i="23"/>
  <c r="CS229" i="23"/>
  <c r="CR229" i="23"/>
  <c r="CQ229" i="23"/>
  <c r="CP229" i="23"/>
  <c r="CO229" i="23"/>
  <c r="CN229" i="23"/>
  <c r="CJ229" i="23"/>
  <c r="CD229" i="23"/>
  <c r="BX229" i="23"/>
  <c r="BR229" i="23"/>
  <c r="BL229" i="23"/>
  <c r="BF229" i="23"/>
  <c r="AZ229" i="23"/>
  <c r="AT229" i="23"/>
  <c r="AN229" i="23"/>
  <c r="AH229" i="23"/>
  <c r="AB229" i="23"/>
  <c r="V229" i="23"/>
  <c r="CY228" i="23"/>
  <c r="CX228" i="23"/>
  <c r="CW228" i="23"/>
  <c r="CV228" i="23"/>
  <c r="CU228" i="23"/>
  <c r="CT228" i="23"/>
  <c r="CS228" i="23"/>
  <c r="CR228" i="23"/>
  <c r="CQ228" i="23"/>
  <c r="CP228" i="23"/>
  <c r="CO228" i="23"/>
  <c r="CZ228" i="23" s="1"/>
  <c r="CN228" i="23"/>
  <c r="CJ228" i="23"/>
  <c r="CD228" i="23"/>
  <c r="BX228" i="23"/>
  <c r="BR228" i="23"/>
  <c r="BL228" i="23"/>
  <c r="BF228" i="23"/>
  <c r="AZ228" i="23"/>
  <c r="AT228" i="23"/>
  <c r="AN228" i="23"/>
  <c r="AH228" i="23"/>
  <c r="AB228" i="23"/>
  <c r="V228" i="23"/>
  <c r="CY227" i="23"/>
  <c r="CX227" i="23"/>
  <c r="CW227" i="23"/>
  <c r="CV227" i="23"/>
  <c r="CU227" i="23"/>
  <c r="CT227" i="23"/>
  <c r="CS227" i="23"/>
  <c r="CR227" i="23"/>
  <c r="CQ227" i="23"/>
  <c r="CP227" i="23"/>
  <c r="CO227" i="23"/>
  <c r="CN227" i="23"/>
  <c r="CZ227" i="23" s="1"/>
  <c r="CJ227" i="23"/>
  <c r="CD227" i="23"/>
  <c r="BX227" i="23"/>
  <c r="BR227" i="23"/>
  <c r="BL227" i="23"/>
  <c r="BF227" i="23"/>
  <c r="AZ227" i="23"/>
  <c r="AT227" i="23"/>
  <c r="AN227" i="23"/>
  <c r="AH227" i="23"/>
  <c r="AB227" i="23"/>
  <c r="V227" i="23"/>
  <c r="CY226" i="23"/>
  <c r="CX226" i="23"/>
  <c r="CW226" i="23"/>
  <c r="CV226" i="23"/>
  <c r="CU226" i="23"/>
  <c r="CT226" i="23"/>
  <c r="CS226" i="23"/>
  <c r="CR226" i="23"/>
  <c r="CQ226" i="23"/>
  <c r="CP226" i="23"/>
  <c r="CO226" i="23"/>
  <c r="CN226" i="23"/>
  <c r="CJ226" i="23"/>
  <c r="CD226" i="23"/>
  <c r="BX226" i="23"/>
  <c r="BR226" i="23"/>
  <c r="BL226" i="23"/>
  <c r="BF226" i="23"/>
  <c r="AZ226" i="23"/>
  <c r="AT226" i="23"/>
  <c r="AN226" i="23"/>
  <c r="AH226" i="23"/>
  <c r="AB226" i="23"/>
  <c r="V226" i="23"/>
  <c r="CY225" i="23"/>
  <c r="CX225" i="23"/>
  <c r="CW225" i="23"/>
  <c r="CV225" i="23"/>
  <c r="CU225" i="23"/>
  <c r="CT225" i="23"/>
  <c r="CS225" i="23"/>
  <c r="CR225" i="23"/>
  <c r="CQ225" i="23"/>
  <c r="CP225" i="23"/>
  <c r="CO225" i="23"/>
  <c r="CN225" i="23"/>
  <c r="CJ225" i="23"/>
  <c r="CD225" i="23"/>
  <c r="BX225" i="23"/>
  <c r="BR225" i="23"/>
  <c r="BL225" i="23"/>
  <c r="BF225" i="23"/>
  <c r="AZ225" i="23"/>
  <c r="AT225" i="23"/>
  <c r="AN225" i="23"/>
  <c r="AH225" i="23"/>
  <c r="AB225" i="23"/>
  <c r="V225" i="23"/>
  <c r="CY224" i="23"/>
  <c r="CX224" i="23"/>
  <c r="CW224" i="23"/>
  <c r="CV224" i="23"/>
  <c r="CU224" i="23"/>
  <c r="CT224" i="23"/>
  <c r="CS224" i="23"/>
  <c r="CR224" i="23"/>
  <c r="CQ224" i="23"/>
  <c r="CP224" i="23"/>
  <c r="CO224" i="23"/>
  <c r="CN224" i="23"/>
  <c r="CJ224" i="23"/>
  <c r="CD224" i="23"/>
  <c r="BX224" i="23"/>
  <c r="BR224" i="23"/>
  <c r="BL224" i="23"/>
  <c r="BF224" i="23"/>
  <c r="AZ224" i="23"/>
  <c r="AT224" i="23"/>
  <c r="AN224" i="23"/>
  <c r="AH224" i="23"/>
  <c r="AB224" i="23"/>
  <c r="V224" i="23"/>
  <c r="CY223" i="23"/>
  <c r="CX223" i="23"/>
  <c r="CW223" i="23"/>
  <c r="CV223" i="23"/>
  <c r="CU223" i="23"/>
  <c r="CT223" i="23"/>
  <c r="CS223" i="23"/>
  <c r="CR223" i="23"/>
  <c r="CQ223" i="23"/>
  <c r="CP223" i="23"/>
  <c r="CO223" i="23"/>
  <c r="CN223" i="23"/>
  <c r="CZ223" i="23" s="1"/>
  <c r="CJ223" i="23"/>
  <c r="CD223" i="23"/>
  <c r="BX223" i="23"/>
  <c r="BR223" i="23"/>
  <c r="BL223" i="23"/>
  <c r="BF223" i="23"/>
  <c r="AZ223" i="23"/>
  <c r="AT223" i="23"/>
  <c r="AN223" i="23"/>
  <c r="AH223" i="23"/>
  <c r="AB223" i="23"/>
  <c r="W223" i="23"/>
  <c r="AC223" i="23" s="1"/>
  <c r="AI223" i="23" s="1"/>
  <c r="AO223" i="23" s="1"/>
  <c r="AU223" i="23" s="1"/>
  <c r="BA223" i="23" s="1"/>
  <c r="BG223" i="23" s="1"/>
  <c r="BM223" i="23" s="1"/>
  <c r="BS223" i="23" s="1"/>
  <c r="BY223" i="23" s="1"/>
  <c r="CE223" i="23" s="1"/>
  <c r="CK223" i="23" s="1"/>
  <c r="V223" i="23"/>
  <c r="CY222" i="23"/>
  <c r="CX222" i="23"/>
  <c r="CW222" i="23"/>
  <c r="CV222" i="23"/>
  <c r="CU222" i="23"/>
  <c r="CT222" i="23"/>
  <c r="CS222" i="23"/>
  <c r="CR222" i="23"/>
  <c r="CQ222" i="23"/>
  <c r="CP222" i="23"/>
  <c r="CO222" i="23"/>
  <c r="CN222" i="23"/>
  <c r="CZ222" i="23" s="1"/>
  <c r="CJ222" i="23"/>
  <c r="CD222" i="23"/>
  <c r="BX222" i="23"/>
  <c r="BR222" i="23"/>
  <c r="BL222" i="23"/>
  <c r="BF222" i="23"/>
  <c r="AZ222" i="23"/>
  <c r="AT222" i="23"/>
  <c r="AN222" i="23"/>
  <c r="AI222" i="23"/>
  <c r="AO222" i="23" s="1"/>
  <c r="AU222" i="23" s="1"/>
  <c r="BA222" i="23" s="1"/>
  <c r="BG222" i="23" s="1"/>
  <c r="BM222" i="23" s="1"/>
  <c r="BS222" i="23" s="1"/>
  <c r="BY222" i="23" s="1"/>
  <c r="CE222" i="23" s="1"/>
  <c r="CK222" i="23" s="1"/>
  <c r="AH222" i="23"/>
  <c r="AB222" i="23"/>
  <c r="W222" i="23"/>
  <c r="AC222" i="23" s="1"/>
  <c r="V222" i="23"/>
  <c r="CY221" i="23"/>
  <c r="CX221" i="23"/>
  <c r="CW221" i="23"/>
  <c r="CV221" i="23"/>
  <c r="CU221" i="23"/>
  <c r="CT221" i="23"/>
  <c r="CS221" i="23"/>
  <c r="CR221" i="23"/>
  <c r="CQ221" i="23"/>
  <c r="CP221" i="23"/>
  <c r="CO221" i="23"/>
  <c r="CN221" i="23"/>
  <c r="CJ221" i="23"/>
  <c r="CD221" i="23"/>
  <c r="BX221" i="23"/>
  <c r="BR221" i="23"/>
  <c r="BL221" i="23"/>
  <c r="BF221" i="23"/>
  <c r="AZ221" i="23"/>
  <c r="AT221" i="23"/>
  <c r="AN221" i="23"/>
  <c r="AH221" i="23"/>
  <c r="AB221" i="23"/>
  <c r="W221" i="23"/>
  <c r="AC221" i="23" s="1"/>
  <c r="AI221" i="23" s="1"/>
  <c r="AO221" i="23" s="1"/>
  <c r="AU221" i="23" s="1"/>
  <c r="BA221" i="23" s="1"/>
  <c r="BG221" i="23" s="1"/>
  <c r="BM221" i="23" s="1"/>
  <c r="BS221" i="23" s="1"/>
  <c r="BY221" i="23" s="1"/>
  <c r="CE221" i="23" s="1"/>
  <c r="CK221" i="23" s="1"/>
  <c r="V221" i="23"/>
  <c r="CY220" i="23"/>
  <c r="CX220" i="23"/>
  <c r="CW220" i="23"/>
  <c r="CV220" i="23"/>
  <c r="CU220" i="23"/>
  <c r="CT220" i="23"/>
  <c r="CS220" i="23"/>
  <c r="CR220" i="23"/>
  <c r="CQ220" i="23"/>
  <c r="CP220" i="23"/>
  <c r="CO220" i="23"/>
  <c r="CN220" i="23"/>
  <c r="CJ220" i="23"/>
  <c r="CD220" i="23"/>
  <c r="BX220" i="23"/>
  <c r="BR220" i="23"/>
  <c r="BL220" i="23"/>
  <c r="BF220" i="23"/>
  <c r="AZ220" i="23"/>
  <c r="AT220" i="23"/>
  <c r="AN220" i="23"/>
  <c r="AH220" i="23"/>
  <c r="AB220" i="23"/>
  <c r="W220" i="23"/>
  <c r="AC220" i="23" s="1"/>
  <c r="AI220" i="23" s="1"/>
  <c r="V220" i="23"/>
  <c r="CY219" i="23"/>
  <c r="CX219" i="23"/>
  <c r="CW219" i="23"/>
  <c r="CV219" i="23"/>
  <c r="CU219" i="23"/>
  <c r="CT219" i="23"/>
  <c r="CS219" i="23"/>
  <c r="CR219" i="23"/>
  <c r="CQ219" i="23"/>
  <c r="CP219" i="23"/>
  <c r="CO219" i="23"/>
  <c r="CN219" i="23"/>
  <c r="CJ219" i="23"/>
  <c r="CD219" i="23"/>
  <c r="BX219" i="23"/>
  <c r="BR219" i="23"/>
  <c r="BL219" i="23"/>
  <c r="BF219" i="23"/>
  <c r="AZ219" i="23"/>
  <c r="AT219" i="23"/>
  <c r="AN219" i="23"/>
  <c r="AH219" i="23"/>
  <c r="AB219" i="23"/>
  <c r="V219" i="23"/>
  <c r="CY218" i="23"/>
  <c r="CX218" i="23"/>
  <c r="CW218" i="23"/>
  <c r="CV218" i="23"/>
  <c r="CU218" i="23"/>
  <c r="CT218" i="23"/>
  <c r="CS218" i="23"/>
  <c r="CR218" i="23"/>
  <c r="CQ218" i="23"/>
  <c r="CP218" i="23"/>
  <c r="CO218" i="23"/>
  <c r="CZ218" i="23" s="1"/>
  <c r="CN218" i="23"/>
  <c r="CJ218" i="23"/>
  <c r="CD218" i="23"/>
  <c r="BX218" i="23"/>
  <c r="BR218" i="23"/>
  <c r="BL218" i="23"/>
  <c r="BF218" i="23"/>
  <c r="AZ218" i="23"/>
  <c r="AT218" i="23"/>
  <c r="AN218" i="23"/>
  <c r="AH218" i="23"/>
  <c r="AB218" i="23"/>
  <c r="W218" i="23"/>
  <c r="AC218" i="23" s="1"/>
  <c r="AI218" i="23" s="1"/>
  <c r="AO218" i="23" s="1"/>
  <c r="AU218" i="23" s="1"/>
  <c r="BA218" i="23" s="1"/>
  <c r="BG218" i="23" s="1"/>
  <c r="BM218" i="23" s="1"/>
  <c r="BS218" i="23" s="1"/>
  <c r="BY218" i="23" s="1"/>
  <c r="CE218" i="23" s="1"/>
  <c r="CK218" i="23" s="1"/>
  <c r="V218" i="23"/>
  <c r="CZ217" i="23"/>
  <c r="CY217" i="23"/>
  <c r="CX217" i="23"/>
  <c r="CW217" i="23"/>
  <c r="CV217" i="23"/>
  <c r="CU217" i="23"/>
  <c r="CT217" i="23"/>
  <c r="CS217" i="23"/>
  <c r="CR217" i="23"/>
  <c r="CQ217" i="23"/>
  <c r="CP217" i="23"/>
  <c r="CO217" i="23"/>
  <c r="CN217" i="23"/>
  <c r="CJ217" i="23"/>
  <c r="CD217" i="23"/>
  <c r="BX217" i="23"/>
  <c r="BR217" i="23"/>
  <c r="BL217" i="23"/>
  <c r="BF217" i="23"/>
  <c r="AZ217" i="23"/>
  <c r="AT217" i="23"/>
  <c r="AN217" i="23"/>
  <c r="AH217" i="23"/>
  <c r="AB217" i="23"/>
  <c r="V217" i="23"/>
  <c r="CY216" i="23"/>
  <c r="CX216" i="23"/>
  <c r="CW216" i="23"/>
  <c r="CV216" i="23"/>
  <c r="CU216" i="23"/>
  <c r="CT216" i="23"/>
  <c r="CS216" i="23"/>
  <c r="CR216" i="23"/>
  <c r="CQ216" i="23"/>
  <c r="CP216" i="23"/>
  <c r="CO216" i="23"/>
  <c r="CN216" i="23"/>
  <c r="CJ216" i="23"/>
  <c r="CD216" i="23"/>
  <c r="BX216" i="23"/>
  <c r="BR216" i="23"/>
  <c r="BL216" i="23"/>
  <c r="BF216" i="23"/>
  <c r="AZ216" i="23"/>
  <c r="AT216" i="23"/>
  <c r="AN216" i="23"/>
  <c r="AH216" i="23"/>
  <c r="AB216" i="23"/>
  <c r="V216" i="23"/>
  <c r="CY215" i="23"/>
  <c r="CX215" i="23"/>
  <c r="CW215" i="23"/>
  <c r="CV215" i="23"/>
  <c r="CU215" i="23"/>
  <c r="CT215" i="23"/>
  <c r="CS215" i="23"/>
  <c r="CZ215" i="23" s="1"/>
  <c r="CR215" i="23"/>
  <c r="CQ215" i="23"/>
  <c r="CP215" i="23"/>
  <c r="CO215" i="23"/>
  <c r="CN215" i="23"/>
  <c r="CJ215" i="23"/>
  <c r="CD215" i="23"/>
  <c r="BX215" i="23"/>
  <c r="BR215" i="23"/>
  <c r="BL215" i="23"/>
  <c r="BF215" i="23"/>
  <c r="AZ215" i="23"/>
  <c r="AT215" i="23"/>
  <c r="AN215" i="23"/>
  <c r="AH215" i="23"/>
  <c r="AB215" i="23"/>
  <c r="W215" i="23"/>
  <c r="AC215" i="23" s="1"/>
  <c r="AI215" i="23" s="1"/>
  <c r="AO215" i="23" s="1"/>
  <c r="AU215" i="23" s="1"/>
  <c r="BA215" i="23" s="1"/>
  <c r="BG215" i="23" s="1"/>
  <c r="BM215" i="23" s="1"/>
  <c r="BS215" i="23" s="1"/>
  <c r="BY215" i="23" s="1"/>
  <c r="CE215" i="23" s="1"/>
  <c r="CK215" i="23" s="1"/>
  <c r="V215" i="23"/>
  <c r="CY214" i="23"/>
  <c r="CX214" i="23"/>
  <c r="CW214" i="23"/>
  <c r="CV214" i="23"/>
  <c r="CU214" i="23"/>
  <c r="CT214" i="23"/>
  <c r="CS214" i="23"/>
  <c r="CR214" i="23"/>
  <c r="CQ214" i="23"/>
  <c r="CP214" i="23"/>
  <c r="CO214" i="23"/>
  <c r="CN214" i="23"/>
  <c r="CZ214" i="23" s="1"/>
  <c r="CJ214" i="23"/>
  <c r="CD214" i="23"/>
  <c r="BX214" i="23"/>
  <c r="BR214" i="23"/>
  <c r="BL214" i="23"/>
  <c r="BF214" i="23"/>
  <c r="AZ214" i="23"/>
  <c r="AT214" i="23"/>
  <c r="AN214" i="23"/>
  <c r="AH214" i="23"/>
  <c r="AB214" i="23"/>
  <c r="V214" i="23"/>
  <c r="CY213" i="23"/>
  <c r="CX213" i="23"/>
  <c r="CW213" i="23"/>
  <c r="CV213" i="23"/>
  <c r="CU213" i="23"/>
  <c r="CT213" i="23"/>
  <c r="CS213" i="23"/>
  <c r="CR213" i="23"/>
  <c r="CQ213" i="23"/>
  <c r="CP213" i="23"/>
  <c r="CO213" i="23"/>
  <c r="CN213" i="23"/>
  <c r="CZ213" i="23" s="1"/>
  <c r="CJ213" i="23"/>
  <c r="CD213" i="23"/>
  <c r="BX213" i="23"/>
  <c r="BR213" i="23"/>
  <c r="BL213" i="23"/>
  <c r="BF213" i="23"/>
  <c r="AZ213" i="23"/>
  <c r="AT213" i="23"/>
  <c r="AN213" i="23"/>
  <c r="AH213" i="23"/>
  <c r="AB213" i="23"/>
  <c r="W213" i="23"/>
  <c r="AC213" i="23" s="1"/>
  <c r="AI213" i="23" s="1"/>
  <c r="AO213" i="23" s="1"/>
  <c r="AU213" i="23" s="1"/>
  <c r="BA213" i="23" s="1"/>
  <c r="BG213" i="23" s="1"/>
  <c r="BM213" i="23" s="1"/>
  <c r="BS213" i="23" s="1"/>
  <c r="BY213" i="23" s="1"/>
  <c r="CE213" i="23" s="1"/>
  <c r="CK213" i="23" s="1"/>
  <c r="V213" i="23"/>
  <c r="CY212" i="23"/>
  <c r="CX212" i="23"/>
  <c r="CW212" i="23"/>
  <c r="CV212" i="23"/>
  <c r="CU212" i="23"/>
  <c r="CT212" i="23"/>
  <c r="CS212" i="23"/>
  <c r="CR212" i="23"/>
  <c r="CQ212" i="23"/>
  <c r="CP212" i="23"/>
  <c r="CO212" i="23"/>
  <c r="CN212" i="23"/>
  <c r="CZ212" i="23" s="1"/>
  <c r="CJ212" i="23"/>
  <c r="CD212" i="23"/>
  <c r="BX212" i="23"/>
  <c r="BR212" i="23"/>
  <c r="BL212" i="23"/>
  <c r="BF212" i="23"/>
  <c r="AZ212" i="23"/>
  <c r="AT212" i="23"/>
  <c r="AN212" i="23"/>
  <c r="AH212" i="23"/>
  <c r="AB212" i="23"/>
  <c r="V212" i="23"/>
  <c r="CY211" i="23"/>
  <c r="CX211" i="23"/>
  <c r="CW211" i="23"/>
  <c r="CV211" i="23"/>
  <c r="CU211" i="23"/>
  <c r="CT211" i="23"/>
  <c r="CS211" i="23"/>
  <c r="CR211" i="23"/>
  <c r="CQ211" i="23"/>
  <c r="CP211" i="23"/>
  <c r="CO211" i="23"/>
  <c r="CN211" i="23"/>
  <c r="CJ211" i="23"/>
  <c r="CD211" i="23"/>
  <c r="BX211" i="23"/>
  <c r="BR211" i="23"/>
  <c r="BL211" i="23"/>
  <c r="BF211" i="23"/>
  <c r="AZ211" i="23"/>
  <c r="AT211" i="23"/>
  <c r="AN211" i="23"/>
  <c r="AH211" i="23"/>
  <c r="AB211" i="23"/>
  <c r="V211" i="23"/>
  <c r="CY210" i="23"/>
  <c r="CX210" i="23"/>
  <c r="CW210" i="23"/>
  <c r="CV210" i="23"/>
  <c r="CU210" i="23"/>
  <c r="CT210" i="23"/>
  <c r="CS210" i="23"/>
  <c r="CZ210" i="23" s="1"/>
  <c r="CR210" i="23"/>
  <c r="CQ210" i="23"/>
  <c r="CP210" i="23"/>
  <c r="CO210" i="23"/>
  <c r="CN210" i="23"/>
  <c r="CJ210" i="23"/>
  <c r="CD210" i="23"/>
  <c r="BX210" i="23"/>
  <c r="BR210" i="23"/>
  <c r="BL210" i="23"/>
  <c r="BF210" i="23"/>
  <c r="AZ210" i="23"/>
  <c r="AT210" i="23"/>
  <c r="AN210" i="23"/>
  <c r="AH210" i="23"/>
  <c r="AB210" i="23"/>
  <c r="V210" i="23"/>
  <c r="CY209" i="23"/>
  <c r="CX209" i="23"/>
  <c r="CW209" i="23"/>
  <c r="CV209" i="23"/>
  <c r="CU209" i="23"/>
  <c r="CT209" i="23"/>
  <c r="CS209" i="23"/>
  <c r="CR209" i="23"/>
  <c r="CQ209" i="23"/>
  <c r="CP209" i="23"/>
  <c r="CO209" i="23"/>
  <c r="CN209" i="23"/>
  <c r="CJ209" i="23"/>
  <c r="CD209" i="23"/>
  <c r="BX209" i="23"/>
  <c r="BR209" i="23"/>
  <c r="BL209" i="23"/>
  <c r="BF209" i="23"/>
  <c r="AZ209" i="23"/>
  <c r="AT209" i="23"/>
  <c r="AN209" i="23"/>
  <c r="AH209" i="23"/>
  <c r="AB209" i="23"/>
  <c r="V209" i="23"/>
  <c r="CY208" i="23"/>
  <c r="CX208" i="23"/>
  <c r="CW208" i="23"/>
  <c r="CV208" i="23"/>
  <c r="CU208" i="23"/>
  <c r="CT208" i="23"/>
  <c r="CS208" i="23"/>
  <c r="CR208" i="23"/>
  <c r="CQ208" i="23"/>
  <c r="CP208" i="23"/>
  <c r="CO208" i="23"/>
  <c r="CN208" i="23"/>
  <c r="CJ208" i="23"/>
  <c r="CD208" i="23"/>
  <c r="BX208" i="23"/>
  <c r="BR208" i="23"/>
  <c r="BL208" i="23"/>
  <c r="BF208" i="23"/>
  <c r="AZ208" i="23"/>
  <c r="AT208" i="23"/>
  <c r="AN208" i="23"/>
  <c r="AH208" i="23"/>
  <c r="AB208" i="23"/>
  <c r="V208" i="23"/>
  <c r="CY207" i="23"/>
  <c r="CX207" i="23"/>
  <c r="CW207" i="23"/>
  <c r="CV207" i="23"/>
  <c r="CU207" i="23"/>
  <c r="CT207" i="23"/>
  <c r="CS207" i="23"/>
  <c r="CR207" i="23"/>
  <c r="CQ207" i="23"/>
  <c r="CP207" i="23"/>
  <c r="CO207" i="23"/>
  <c r="CN207" i="23"/>
  <c r="CJ207" i="23"/>
  <c r="CD207" i="23"/>
  <c r="BX207" i="23"/>
  <c r="BR207" i="23"/>
  <c r="BL207" i="23"/>
  <c r="BF207" i="23"/>
  <c r="AZ207" i="23"/>
  <c r="AT207" i="23"/>
  <c r="AN207" i="23"/>
  <c r="AH207" i="23"/>
  <c r="AB207" i="23"/>
  <c r="W207" i="23"/>
  <c r="AC207" i="23" s="1"/>
  <c r="AI207" i="23" s="1"/>
  <c r="AO207" i="23" s="1"/>
  <c r="AU207" i="23" s="1"/>
  <c r="BA207" i="23" s="1"/>
  <c r="BG207" i="23" s="1"/>
  <c r="BM207" i="23" s="1"/>
  <c r="BS207" i="23" s="1"/>
  <c r="BY207" i="23" s="1"/>
  <c r="CE207" i="23" s="1"/>
  <c r="CK207" i="23" s="1"/>
  <c r="V207" i="23"/>
  <c r="CY206" i="23"/>
  <c r="CX206" i="23"/>
  <c r="CW206" i="23"/>
  <c r="CV206" i="23"/>
  <c r="CU206" i="23"/>
  <c r="CT206" i="23"/>
  <c r="CS206" i="23"/>
  <c r="CR206" i="23"/>
  <c r="CQ206" i="23"/>
  <c r="CP206" i="23"/>
  <c r="CO206" i="23"/>
  <c r="CN206" i="23"/>
  <c r="CJ206" i="23"/>
  <c r="CD206" i="23"/>
  <c r="BX206" i="23"/>
  <c r="BR206" i="23"/>
  <c r="BL206" i="23"/>
  <c r="BF206" i="23"/>
  <c r="AZ206" i="23"/>
  <c r="AT206" i="23"/>
  <c r="AN206" i="23"/>
  <c r="AH206" i="23"/>
  <c r="AB206" i="23"/>
  <c r="W206" i="23"/>
  <c r="AC206" i="23" s="1"/>
  <c r="AI206" i="23" s="1"/>
  <c r="AO206" i="23" s="1"/>
  <c r="AU206" i="23" s="1"/>
  <c r="BA206" i="23" s="1"/>
  <c r="BG206" i="23" s="1"/>
  <c r="BM206" i="23" s="1"/>
  <c r="BS206" i="23" s="1"/>
  <c r="BY206" i="23" s="1"/>
  <c r="CE206" i="23" s="1"/>
  <c r="CK206" i="23" s="1"/>
  <c r="V206" i="23"/>
  <c r="CZ205" i="23"/>
  <c r="CY205" i="23"/>
  <c r="CX205" i="23"/>
  <c r="CW205" i="23"/>
  <c r="CV205" i="23"/>
  <c r="CU205" i="23"/>
  <c r="CT205" i="23"/>
  <c r="CS205" i="23"/>
  <c r="CR205" i="23"/>
  <c r="CQ205" i="23"/>
  <c r="CP205" i="23"/>
  <c r="CO205" i="23"/>
  <c r="CN205" i="23"/>
  <c r="CJ205" i="23"/>
  <c r="CD205" i="23"/>
  <c r="BX205" i="23"/>
  <c r="BR205" i="23"/>
  <c r="BL205" i="23"/>
  <c r="BF205" i="23"/>
  <c r="AZ205" i="23"/>
  <c r="AT205" i="23"/>
  <c r="AN205" i="23"/>
  <c r="AH205" i="23"/>
  <c r="AB205" i="23"/>
  <c r="W205" i="23"/>
  <c r="AC205" i="23" s="1"/>
  <c r="AI205" i="23" s="1"/>
  <c r="AO205" i="23" s="1"/>
  <c r="AU205" i="23" s="1"/>
  <c r="BA205" i="23" s="1"/>
  <c r="BG205" i="23" s="1"/>
  <c r="BM205" i="23" s="1"/>
  <c r="BS205" i="23" s="1"/>
  <c r="BY205" i="23" s="1"/>
  <c r="CE205" i="23" s="1"/>
  <c r="CK205" i="23" s="1"/>
  <c r="V205" i="23"/>
  <c r="CY204" i="23"/>
  <c r="CX204" i="23"/>
  <c r="CZ204" i="23" s="1"/>
  <c r="CW204" i="23"/>
  <c r="CV204" i="23"/>
  <c r="CU204" i="23"/>
  <c r="CT204" i="23"/>
  <c r="CS204" i="23"/>
  <c r="CR204" i="23"/>
  <c r="CQ204" i="23"/>
  <c r="CP204" i="23"/>
  <c r="CO204" i="23"/>
  <c r="CN204" i="23"/>
  <c r="CJ204" i="23"/>
  <c r="CD204" i="23"/>
  <c r="BX204" i="23"/>
  <c r="BR204" i="23"/>
  <c r="BL204" i="23"/>
  <c r="BF204" i="23"/>
  <c r="AZ204" i="23"/>
  <c r="AT204" i="23"/>
  <c r="AN204" i="23"/>
  <c r="AH204" i="23"/>
  <c r="AB204" i="23"/>
  <c r="W204" i="23"/>
  <c r="AC204" i="23" s="1"/>
  <c r="AI204" i="23" s="1"/>
  <c r="AO204" i="23" s="1"/>
  <c r="AU204" i="23" s="1"/>
  <c r="BA204" i="23" s="1"/>
  <c r="BG204" i="23" s="1"/>
  <c r="BM204" i="23" s="1"/>
  <c r="V204" i="23"/>
  <c r="CY203" i="23"/>
  <c r="CX203" i="23"/>
  <c r="CW203" i="23"/>
  <c r="CZ203" i="23" s="1"/>
  <c r="CV203" i="23"/>
  <c r="CU203" i="23"/>
  <c r="CT203" i="23"/>
  <c r="CS203" i="23"/>
  <c r="CR203" i="23"/>
  <c r="CQ203" i="23"/>
  <c r="CP203" i="23"/>
  <c r="CO203" i="23"/>
  <c r="CN203" i="23"/>
  <c r="CJ203" i="23"/>
  <c r="CD203" i="23"/>
  <c r="BX203" i="23"/>
  <c r="BR203" i="23"/>
  <c r="BL203" i="23"/>
  <c r="BF203" i="23"/>
  <c r="AZ203" i="23"/>
  <c r="AT203" i="23"/>
  <c r="AN203" i="23"/>
  <c r="AH203" i="23"/>
  <c r="AB203" i="23"/>
  <c r="V203" i="23"/>
  <c r="CY202" i="23"/>
  <c r="CX202" i="23"/>
  <c r="CW202" i="23"/>
  <c r="CZ202" i="23" s="1"/>
  <c r="CV202" i="23"/>
  <c r="CU202" i="23"/>
  <c r="CT202" i="23"/>
  <c r="CS202" i="23"/>
  <c r="CR202" i="23"/>
  <c r="CQ202" i="23"/>
  <c r="CP202" i="23"/>
  <c r="CO202" i="23"/>
  <c r="CN202" i="23"/>
  <c r="CJ202" i="23"/>
  <c r="CD202" i="23"/>
  <c r="BX202" i="23"/>
  <c r="BR202" i="23"/>
  <c r="BM202" i="23"/>
  <c r="BS202" i="23" s="1"/>
  <c r="BY202" i="23" s="1"/>
  <c r="CE202" i="23" s="1"/>
  <c r="CK202" i="23" s="1"/>
  <c r="BL202" i="23"/>
  <c r="BF202" i="23"/>
  <c r="AZ202" i="23"/>
  <c r="AT202" i="23"/>
  <c r="AN202" i="23"/>
  <c r="AH202" i="23"/>
  <c r="AB202" i="23"/>
  <c r="W202" i="23"/>
  <c r="AC202" i="23" s="1"/>
  <c r="AI202" i="23" s="1"/>
  <c r="AO202" i="23" s="1"/>
  <c r="AU202" i="23" s="1"/>
  <c r="BA202" i="23" s="1"/>
  <c r="BG202" i="23" s="1"/>
  <c r="V202" i="23"/>
  <c r="CY201" i="23"/>
  <c r="CX201" i="23"/>
  <c r="CZ201" i="23" s="1"/>
  <c r="CW201" i="23"/>
  <c r="CV201" i="23"/>
  <c r="CU201" i="23"/>
  <c r="CT201" i="23"/>
  <c r="CS201" i="23"/>
  <c r="CR201" i="23"/>
  <c r="CQ201" i="23"/>
  <c r="CP201" i="23"/>
  <c r="CO201" i="23"/>
  <c r="CN201" i="23"/>
  <c r="CJ201" i="23"/>
  <c r="CD201" i="23"/>
  <c r="BX201" i="23"/>
  <c r="BR201" i="23"/>
  <c r="BL201" i="23"/>
  <c r="BF201" i="23"/>
  <c r="AZ201" i="23"/>
  <c r="AT201" i="23"/>
  <c r="AN201" i="23"/>
  <c r="AH201" i="23"/>
  <c r="AC201" i="23"/>
  <c r="AI201" i="23" s="1"/>
  <c r="AO201" i="23" s="1"/>
  <c r="AU201" i="23" s="1"/>
  <c r="BA201" i="23" s="1"/>
  <c r="BG201" i="23" s="1"/>
  <c r="BM201" i="23" s="1"/>
  <c r="BS201" i="23" s="1"/>
  <c r="BY201" i="23" s="1"/>
  <c r="CE201" i="23" s="1"/>
  <c r="CK201" i="23" s="1"/>
  <c r="AB201" i="23"/>
  <c r="W201" i="23"/>
  <c r="V201" i="23"/>
  <c r="CY200" i="23"/>
  <c r="CX200" i="23"/>
  <c r="CW200" i="23"/>
  <c r="CV200" i="23"/>
  <c r="CU200" i="23"/>
  <c r="CT200" i="23"/>
  <c r="CS200" i="23"/>
  <c r="CR200" i="23"/>
  <c r="CQ200" i="23"/>
  <c r="CP200" i="23"/>
  <c r="CO200" i="23"/>
  <c r="CN200" i="23"/>
  <c r="CZ200" i="23" s="1"/>
  <c r="CJ200" i="23"/>
  <c r="CD200" i="23"/>
  <c r="BX200" i="23"/>
  <c r="BR200" i="23"/>
  <c r="BL200" i="23"/>
  <c r="BF200" i="23"/>
  <c r="AZ200" i="23"/>
  <c r="AT200" i="23"/>
  <c r="AN200" i="23"/>
  <c r="AH200" i="23"/>
  <c r="AB200" i="23"/>
  <c r="V200" i="23"/>
  <c r="CY199" i="23"/>
  <c r="CX199" i="23"/>
  <c r="CW199" i="23"/>
  <c r="CV199" i="23"/>
  <c r="CU199" i="23"/>
  <c r="CT199" i="23"/>
  <c r="CS199" i="23"/>
  <c r="CR199" i="23"/>
  <c r="CQ199" i="23"/>
  <c r="CP199" i="23"/>
  <c r="CO199" i="23"/>
  <c r="CN199" i="23"/>
  <c r="CZ199" i="23" s="1"/>
  <c r="CJ199" i="23"/>
  <c r="CD199" i="23"/>
  <c r="BX199" i="23"/>
  <c r="BR199" i="23"/>
  <c r="BL199" i="23"/>
  <c r="BF199" i="23"/>
  <c r="AZ199" i="23"/>
  <c r="AT199" i="23"/>
  <c r="AN199" i="23"/>
  <c r="AH199" i="23"/>
  <c r="AB199" i="23"/>
  <c r="V199" i="23"/>
  <c r="CY198" i="23"/>
  <c r="CX198" i="23"/>
  <c r="CW198" i="23"/>
  <c r="CV198" i="23"/>
  <c r="CU198" i="23"/>
  <c r="CT198" i="23"/>
  <c r="CS198" i="23"/>
  <c r="CR198" i="23"/>
  <c r="CQ198" i="23"/>
  <c r="CP198" i="23"/>
  <c r="CO198" i="23"/>
  <c r="CN198" i="23"/>
  <c r="CJ198" i="23"/>
  <c r="CD198" i="23"/>
  <c r="BX198" i="23"/>
  <c r="BR198" i="23"/>
  <c r="BL198" i="23"/>
  <c r="BF198" i="23"/>
  <c r="AZ198" i="23"/>
  <c r="AT198" i="23"/>
  <c r="AN198" i="23"/>
  <c r="AH198" i="23"/>
  <c r="AB198" i="23"/>
  <c r="W198" i="23"/>
  <c r="AC198" i="23" s="1"/>
  <c r="AI198" i="23" s="1"/>
  <c r="AO198" i="23" s="1"/>
  <c r="AU198" i="23" s="1"/>
  <c r="BA198" i="23" s="1"/>
  <c r="BG198" i="23" s="1"/>
  <c r="V198" i="23"/>
  <c r="CY197" i="23"/>
  <c r="CX197" i="23"/>
  <c r="CW197" i="23"/>
  <c r="CV197" i="23"/>
  <c r="CU197" i="23"/>
  <c r="CZ197" i="23" s="1"/>
  <c r="CT197" i="23"/>
  <c r="CS197" i="23"/>
  <c r="CR197" i="23"/>
  <c r="CQ197" i="23"/>
  <c r="CP197" i="23"/>
  <c r="CO197" i="23"/>
  <c r="CN197" i="23"/>
  <c r="CJ197" i="23"/>
  <c r="CD197" i="23"/>
  <c r="BX197" i="23"/>
  <c r="BR197" i="23"/>
  <c r="BL197" i="23"/>
  <c r="BF197" i="23"/>
  <c r="AZ197" i="23"/>
  <c r="AT197" i="23"/>
  <c r="AN197" i="23"/>
  <c r="AH197" i="23"/>
  <c r="AB197" i="23"/>
  <c r="V197" i="23"/>
  <c r="CY196" i="23"/>
  <c r="CX196" i="23"/>
  <c r="CW196" i="23"/>
  <c r="CV196" i="23"/>
  <c r="CZ196" i="23" s="1"/>
  <c r="CU196" i="23"/>
  <c r="CT196" i="23"/>
  <c r="CS196" i="23"/>
  <c r="CR196" i="23"/>
  <c r="CQ196" i="23"/>
  <c r="CP196" i="23"/>
  <c r="CO196" i="23"/>
  <c r="CN196" i="23"/>
  <c r="CJ196" i="23"/>
  <c r="CD196" i="23"/>
  <c r="BX196" i="23"/>
  <c r="BR196" i="23"/>
  <c r="BL196" i="23"/>
  <c r="BF196" i="23"/>
  <c r="AZ196" i="23"/>
  <c r="AT196" i="23"/>
  <c r="AN196" i="23"/>
  <c r="AH196" i="23"/>
  <c r="AB196" i="23"/>
  <c r="V196" i="23"/>
  <c r="CY195" i="23"/>
  <c r="CX195" i="23"/>
  <c r="CW195" i="23"/>
  <c r="CV195" i="23"/>
  <c r="CU195" i="23"/>
  <c r="CT195" i="23"/>
  <c r="CS195" i="23"/>
  <c r="CR195" i="23"/>
  <c r="CQ195" i="23"/>
  <c r="CP195" i="23"/>
  <c r="CO195" i="23"/>
  <c r="CN195" i="23"/>
  <c r="CZ195" i="23" s="1"/>
  <c r="CJ195" i="23"/>
  <c r="CD195" i="23"/>
  <c r="BX195" i="23"/>
  <c r="BR195" i="23"/>
  <c r="BL195" i="23"/>
  <c r="BF195" i="23"/>
  <c r="AZ195" i="23"/>
  <c r="AT195" i="23"/>
  <c r="AN195" i="23"/>
  <c r="AH195" i="23"/>
  <c r="AB195" i="23"/>
  <c r="V195" i="23"/>
  <c r="CY194" i="23"/>
  <c r="CX194" i="23"/>
  <c r="CW194" i="23"/>
  <c r="CV194" i="23"/>
  <c r="CU194" i="23"/>
  <c r="CT194" i="23"/>
  <c r="CS194" i="23"/>
  <c r="CR194" i="23"/>
  <c r="CQ194" i="23"/>
  <c r="CP194" i="23"/>
  <c r="CO194" i="23"/>
  <c r="CN194" i="23"/>
  <c r="CJ194" i="23"/>
  <c r="CD194" i="23"/>
  <c r="BX194" i="23"/>
  <c r="BR194" i="23"/>
  <c r="BL194" i="23"/>
  <c r="BF194" i="23"/>
  <c r="AZ194" i="23"/>
  <c r="AT194" i="23"/>
  <c r="AN194" i="23"/>
  <c r="AH194" i="23"/>
  <c r="AB194" i="23"/>
  <c r="V194" i="23"/>
  <c r="CY193" i="23"/>
  <c r="CX193" i="23"/>
  <c r="CW193" i="23"/>
  <c r="CV193" i="23"/>
  <c r="CU193" i="23"/>
  <c r="CT193" i="23"/>
  <c r="CS193" i="23"/>
  <c r="CR193" i="23"/>
  <c r="CQ193" i="23"/>
  <c r="CP193" i="23"/>
  <c r="CO193" i="23"/>
  <c r="CN193" i="23"/>
  <c r="CJ193" i="23"/>
  <c r="CD193" i="23"/>
  <c r="BX193" i="23"/>
  <c r="BR193" i="23"/>
  <c r="BL193" i="23"/>
  <c r="BF193" i="23"/>
  <c r="AZ193" i="23"/>
  <c r="AT193" i="23"/>
  <c r="AN193" i="23"/>
  <c r="AH193" i="23"/>
  <c r="AB193" i="23"/>
  <c r="W193" i="23"/>
  <c r="V193" i="23"/>
  <c r="CY192" i="23"/>
  <c r="CX192" i="23"/>
  <c r="CW192" i="23"/>
  <c r="CV192" i="23"/>
  <c r="CU192" i="23"/>
  <c r="CT192" i="23"/>
  <c r="CS192" i="23"/>
  <c r="CR192" i="23"/>
  <c r="CQ192" i="23"/>
  <c r="CP192" i="23"/>
  <c r="CO192" i="23"/>
  <c r="CN192" i="23"/>
  <c r="CJ192" i="23"/>
  <c r="CD192" i="23"/>
  <c r="BX192" i="23"/>
  <c r="BR192" i="23"/>
  <c r="BL192" i="23"/>
  <c r="BF192" i="23"/>
  <c r="AZ192" i="23"/>
  <c r="AT192" i="23"/>
  <c r="AN192" i="23"/>
  <c r="AH192" i="23"/>
  <c r="AB192" i="23"/>
  <c r="V192" i="23"/>
  <c r="CY191" i="23"/>
  <c r="CX191" i="23"/>
  <c r="CW191" i="23"/>
  <c r="CV191" i="23"/>
  <c r="CU191" i="23"/>
  <c r="CT191" i="23"/>
  <c r="CS191" i="23"/>
  <c r="CR191" i="23"/>
  <c r="CZ191" i="23" s="1"/>
  <c r="CQ191" i="23"/>
  <c r="CP191" i="23"/>
  <c r="CO191" i="23"/>
  <c r="CN191" i="23"/>
  <c r="CJ191" i="23"/>
  <c r="CD191" i="23"/>
  <c r="BX191" i="23"/>
  <c r="BR191" i="23"/>
  <c r="BL191" i="23"/>
  <c r="BF191" i="23"/>
  <c r="AZ191" i="23"/>
  <c r="AT191" i="23"/>
  <c r="AN191" i="23"/>
  <c r="AH191" i="23"/>
  <c r="AC191" i="23"/>
  <c r="AI191" i="23" s="1"/>
  <c r="AO191" i="23" s="1"/>
  <c r="AU191" i="23" s="1"/>
  <c r="BA191" i="23" s="1"/>
  <c r="BG191" i="23" s="1"/>
  <c r="BM191" i="23" s="1"/>
  <c r="BS191" i="23" s="1"/>
  <c r="BY191" i="23" s="1"/>
  <c r="CE191" i="23" s="1"/>
  <c r="CK191" i="23" s="1"/>
  <c r="AB191" i="23"/>
  <c r="W191" i="23"/>
  <c r="V191" i="23"/>
  <c r="CY190" i="23"/>
  <c r="CX190" i="23"/>
  <c r="CW190" i="23"/>
  <c r="CV190" i="23"/>
  <c r="CU190" i="23"/>
  <c r="CT190" i="23"/>
  <c r="CS190" i="23"/>
  <c r="CR190" i="23"/>
  <c r="CQ190" i="23"/>
  <c r="CP190" i="23"/>
  <c r="CO190" i="23"/>
  <c r="CN190" i="23"/>
  <c r="CJ190" i="23"/>
  <c r="CD190" i="23"/>
  <c r="BX190" i="23"/>
  <c r="BR190" i="23"/>
  <c r="BL190" i="23"/>
  <c r="BF190" i="23"/>
  <c r="AZ190" i="23"/>
  <c r="AT190" i="23"/>
  <c r="AN190" i="23"/>
  <c r="AH190" i="23"/>
  <c r="AB190" i="23"/>
  <c r="W190" i="23"/>
  <c r="AC190" i="23" s="1"/>
  <c r="AI190" i="23" s="1"/>
  <c r="AO190" i="23" s="1"/>
  <c r="AU190" i="23" s="1"/>
  <c r="BA190" i="23" s="1"/>
  <c r="BG190" i="23" s="1"/>
  <c r="BM190" i="23" s="1"/>
  <c r="BS190" i="23" s="1"/>
  <c r="BY190" i="23" s="1"/>
  <c r="CE190" i="23" s="1"/>
  <c r="CK190" i="23" s="1"/>
  <c r="V190" i="23"/>
  <c r="CY189" i="23"/>
  <c r="CX189" i="23"/>
  <c r="CW189" i="23"/>
  <c r="CZ189" i="23" s="1"/>
  <c r="CV189" i="23"/>
  <c r="CU189" i="23"/>
  <c r="CT189" i="23"/>
  <c r="CS189" i="23"/>
  <c r="CR189" i="23"/>
  <c r="CQ189" i="23"/>
  <c r="CP189" i="23"/>
  <c r="CO189" i="23"/>
  <c r="CN189" i="23"/>
  <c r="CJ189" i="23"/>
  <c r="CD189" i="23"/>
  <c r="BX189" i="23"/>
  <c r="BS189" i="23"/>
  <c r="BY189" i="23" s="1"/>
  <c r="CE189" i="23" s="1"/>
  <c r="CK189" i="23" s="1"/>
  <c r="BR189" i="23"/>
  <c r="BL189" i="23"/>
  <c r="BF189" i="23"/>
  <c r="AZ189" i="23"/>
  <c r="AT189" i="23"/>
  <c r="AN189" i="23"/>
  <c r="AH189" i="23"/>
  <c r="AB189" i="23"/>
  <c r="W189" i="23"/>
  <c r="AC189" i="23" s="1"/>
  <c r="AI189" i="23" s="1"/>
  <c r="AO189" i="23" s="1"/>
  <c r="AU189" i="23" s="1"/>
  <c r="BA189" i="23" s="1"/>
  <c r="BG189" i="23" s="1"/>
  <c r="BM189" i="23" s="1"/>
  <c r="V189" i="23"/>
  <c r="CY188" i="23"/>
  <c r="CX188" i="23"/>
  <c r="CW188" i="23"/>
  <c r="CV188" i="23"/>
  <c r="CU188" i="23"/>
  <c r="CT188" i="23"/>
  <c r="CS188" i="23"/>
  <c r="CR188" i="23"/>
  <c r="CQ188" i="23"/>
  <c r="CP188" i="23"/>
  <c r="CO188" i="23"/>
  <c r="CN188" i="23"/>
  <c r="CJ188" i="23"/>
  <c r="CD188" i="23"/>
  <c r="BX188" i="23"/>
  <c r="BR188" i="23"/>
  <c r="BL188" i="23"/>
  <c r="BF188" i="23"/>
  <c r="AZ188" i="23"/>
  <c r="AT188" i="23"/>
  <c r="AN188" i="23"/>
  <c r="AH188" i="23"/>
  <c r="AB188" i="23"/>
  <c r="W188" i="23"/>
  <c r="AC188" i="23" s="1"/>
  <c r="AI188" i="23" s="1"/>
  <c r="AO188" i="23" s="1"/>
  <c r="AU188" i="23" s="1"/>
  <c r="BA188" i="23" s="1"/>
  <c r="BG188" i="23" s="1"/>
  <c r="BM188" i="23" s="1"/>
  <c r="BS188" i="23" s="1"/>
  <c r="BY188" i="23" s="1"/>
  <c r="CE188" i="23" s="1"/>
  <c r="CK188" i="23" s="1"/>
  <c r="V188" i="23"/>
  <c r="CY187" i="23"/>
  <c r="CX187" i="23"/>
  <c r="CW187" i="23"/>
  <c r="CV187" i="23"/>
  <c r="CU187" i="23"/>
  <c r="CT187" i="23"/>
  <c r="CS187" i="23"/>
  <c r="CR187" i="23"/>
  <c r="CZ187" i="23" s="1"/>
  <c r="CQ187" i="23"/>
  <c r="CP187" i="23"/>
  <c r="CO187" i="23"/>
  <c r="CN187" i="23"/>
  <c r="CJ187" i="23"/>
  <c r="CD187" i="23"/>
  <c r="BX187" i="23"/>
  <c r="BR187" i="23"/>
  <c r="BL187" i="23"/>
  <c r="BF187" i="23"/>
  <c r="AZ187" i="23"/>
  <c r="AT187" i="23"/>
  <c r="AN187" i="23"/>
  <c r="AH187" i="23"/>
  <c r="AB187" i="23"/>
  <c r="W187" i="23"/>
  <c r="AC187" i="23" s="1"/>
  <c r="AI187" i="23" s="1"/>
  <c r="V187" i="23"/>
  <c r="CY186" i="23"/>
  <c r="CX186" i="23"/>
  <c r="CW186" i="23"/>
  <c r="CV186" i="23"/>
  <c r="CU186" i="23"/>
  <c r="CT186" i="23"/>
  <c r="CS186" i="23"/>
  <c r="CR186" i="23"/>
  <c r="CZ186" i="23" s="1"/>
  <c r="CQ186" i="23"/>
  <c r="CP186" i="23"/>
  <c r="CO186" i="23"/>
  <c r="CN186" i="23"/>
  <c r="CJ186" i="23"/>
  <c r="CD186" i="23"/>
  <c r="BX186" i="23"/>
  <c r="BR186" i="23"/>
  <c r="BL186" i="23"/>
  <c r="BF186" i="23"/>
  <c r="BA186" i="23"/>
  <c r="BG186" i="23" s="1"/>
  <c r="BM186" i="23" s="1"/>
  <c r="BS186" i="23" s="1"/>
  <c r="BY186" i="23" s="1"/>
  <c r="CE186" i="23" s="1"/>
  <c r="CK186" i="23" s="1"/>
  <c r="AZ186" i="23"/>
  <c r="AT186" i="23"/>
  <c r="AN186" i="23"/>
  <c r="AH186" i="23"/>
  <c r="AB186" i="23"/>
  <c r="V186" i="23"/>
  <c r="CY185" i="23"/>
  <c r="CX185" i="23"/>
  <c r="CW185" i="23"/>
  <c r="CV185" i="23"/>
  <c r="CU185" i="23"/>
  <c r="CT185" i="23"/>
  <c r="CZ185" i="23" s="1"/>
  <c r="CS185" i="23"/>
  <c r="CR185" i="23"/>
  <c r="CQ185" i="23"/>
  <c r="CP185" i="23"/>
  <c r="CO185" i="23"/>
  <c r="CN185" i="23"/>
  <c r="CJ185" i="23"/>
  <c r="CD185" i="23"/>
  <c r="BX185" i="23"/>
  <c r="BR185" i="23"/>
  <c r="BL185" i="23"/>
  <c r="BF185" i="23"/>
  <c r="AZ185" i="23"/>
  <c r="AT185" i="23"/>
  <c r="AN185" i="23"/>
  <c r="AH185" i="23"/>
  <c r="AB185" i="23"/>
  <c r="W185" i="23"/>
  <c r="AC185" i="23" s="1"/>
  <c r="AI185" i="23" s="1"/>
  <c r="AO185" i="23" s="1"/>
  <c r="AU185" i="23" s="1"/>
  <c r="BA185" i="23" s="1"/>
  <c r="BG185" i="23" s="1"/>
  <c r="BM185" i="23" s="1"/>
  <c r="BS185" i="23" s="1"/>
  <c r="BY185" i="23" s="1"/>
  <c r="CE185" i="23" s="1"/>
  <c r="CK185" i="23" s="1"/>
  <c r="V185" i="23"/>
  <c r="CY184" i="23"/>
  <c r="CX184" i="23"/>
  <c r="CW184" i="23"/>
  <c r="CV184" i="23"/>
  <c r="CU184" i="23"/>
  <c r="CT184" i="23"/>
  <c r="CS184" i="23"/>
  <c r="CR184" i="23"/>
  <c r="CQ184" i="23"/>
  <c r="CP184" i="23"/>
  <c r="CO184" i="23"/>
  <c r="CN184" i="23"/>
  <c r="CJ184" i="23"/>
  <c r="CD184" i="23"/>
  <c r="BX184" i="23"/>
  <c r="BR184" i="23"/>
  <c r="BL184" i="23"/>
  <c r="BF184" i="23"/>
  <c r="AZ184" i="23"/>
  <c r="AT184" i="23"/>
  <c r="AN184" i="23"/>
  <c r="AH184" i="23"/>
  <c r="AB184" i="23"/>
  <c r="V184" i="23"/>
  <c r="CY183" i="23"/>
  <c r="CX183" i="23"/>
  <c r="CW183" i="23"/>
  <c r="CV183" i="23"/>
  <c r="CU183" i="23"/>
  <c r="CT183" i="23"/>
  <c r="CS183" i="23"/>
  <c r="CR183" i="23"/>
  <c r="CQ183" i="23"/>
  <c r="CP183" i="23"/>
  <c r="CO183" i="23"/>
  <c r="CN183" i="23"/>
  <c r="CJ183" i="23"/>
  <c r="CD183" i="23"/>
  <c r="BX183" i="23"/>
  <c r="BR183" i="23"/>
  <c r="BL183" i="23"/>
  <c r="BF183" i="23"/>
  <c r="AZ183" i="23"/>
  <c r="AT183" i="23"/>
  <c r="AN183" i="23"/>
  <c r="AH183" i="23"/>
  <c r="AB183" i="23"/>
  <c r="W183" i="23"/>
  <c r="V183" i="23"/>
  <c r="CY182" i="23"/>
  <c r="CX182" i="23"/>
  <c r="CW182" i="23"/>
  <c r="CV182" i="23"/>
  <c r="CU182" i="23"/>
  <c r="CT182" i="23"/>
  <c r="CS182" i="23"/>
  <c r="CR182" i="23"/>
  <c r="CQ182" i="23"/>
  <c r="CP182" i="23"/>
  <c r="CO182" i="23"/>
  <c r="CN182" i="23"/>
  <c r="CJ182" i="23"/>
  <c r="CD182" i="23"/>
  <c r="BX182" i="23"/>
  <c r="BR182" i="23"/>
  <c r="BL182" i="23"/>
  <c r="BF182" i="23"/>
  <c r="AZ182" i="23"/>
  <c r="AT182" i="23"/>
  <c r="AN182" i="23"/>
  <c r="AH182" i="23"/>
  <c r="AB182" i="23"/>
  <c r="V182" i="23"/>
  <c r="CY181" i="23"/>
  <c r="CX181" i="23"/>
  <c r="CZ181" i="23" s="1"/>
  <c r="CW181" i="23"/>
  <c r="CV181" i="23"/>
  <c r="CU181" i="23"/>
  <c r="CT181" i="23"/>
  <c r="CS181" i="23"/>
  <c r="CR181" i="23"/>
  <c r="CQ181" i="23"/>
  <c r="CP181" i="23"/>
  <c r="CO181" i="23"/>
  <c r="CN181" i="23"/>
  <c r="CJ181" i="23"/>
  <c r="CD181" i="23"/>
  <c r="BX181" i="23"/>
  <c r="BR181" i="23"/>
  <c r="BL181" i="23"/>
  <c r="BF181" i="23"/>
  <c r="AZ181" i="23"/>
  <c r="AT181" i="23"/>
  <c r="AN181" i="23"/>
  <c r="AH181" i="23"/>
  <c r="AB181" i="23"/>
  <c r="V181" i="23"/>
  <c r="CY180" i="23"/>
  <c r="CX180" i="23"/>
  <c r="CW180" i="23"/>
  <c r="CV180" i="23"/>
  <c r="CU180" i="23"/>
  <c r="CT180" i="23"/>
  <c r="CS180" i="23"/>
  <c r="CR180" i="23"/>
  <c r="CZ180" i="23" s="1"/>
  <c r="CQ180" i="23"/>
  <c r="CP180" i="23"/>
  <c r="CO180" i="23"/>
  <c r="CN180" i="23"/>
  <c r="CJ180" i="23"/>
  <c r="CD180" i="23"/>
  <c r="BX180" i="23"/>
  <c r="BR180" i="23"/>
  <c r="BL180" i="23"/>
  <c r="BF180" i="23"/>
  <c r="AZ180" i="23"/>
  <c r="AT180" i="23"/>
  <c r="AN180" i="23"/>
  <c r="AH180" i="23"/>
  <c r="AB180" i="23"/>
  <c r="V180" i="23"/>
  <c r="CY179" i="23"/>
  <c r="CX179" i="23"/>
  <c r="CW179" i="23"/>
  <c r="CV179" i="23"/>
  <c r="CU179" i="23"/>
  <c r="CT179" i="23"/>
  <c r="CS179" i="23"/>
  <c r="CR179" i="23"/>
  <c r="CQ179" i="23"/>
  <c r="CP179" i="23"/>
  <c r="CO179" i="23"/>
  <c r="CN179" i="23"/>
  <c r="CJ179" i="23"/>
  <c r="CD179" i="23"/>
  <c r="BX179" i="23"/>
  <c r="BR179" i="23"/>
  <c r="BL179" i="23"/>
  <c r="BF179" i="23"/>
  <c r="AZ179" i="23"/>
  <c r="AT179" i="23"/>
  <c r="AN179" i="23"/>
  <c r="AH179" i="23"/>
  <c r="AB179" i="23"/>
  <c r="V179" i="23"/>
  <c r="CY178" i="23"/>
  <c r="CX178" i="23"/>
  <c r="CW178" i="23"/>
  <c r="CZ178" i="23" s="1"/>
  <c r="CV178" i="23"/>
  <c r="CU178" i="23"/>
  <c r="CT178" i="23"/>
  <c r="CS178" i="23"/>
  <c r="CR178" i="23"/>
  <c r="CQ178" i="23"/>
  <c r="CP178" i="23"/>
  <c r="CO178" i="23"/>
  <c r="CN178" i="23"/>
  <c r="CJ178" i="23"/>
  <c r="CD178" i="23"/>
  <c r="BX178" i="23"/>
  <c r="BR178" i="23"/>
  <c r="BL178" i="23"/>
  <c r="BF178" i="23"/>
  <c r="AZ178" i="23"/>
  <c r="AT178" i="23"/>
  <c r="AN178" i="23"/>
  <c r="AH178" i="23"/>
  <c r="AB178" i="23"/>
  <c r="V178" i="23"/>
  <c r="CY177" i="23"/>
  <c r="CX177" i="23"/>
  <c r="CW177" i="23"/>
  <c r="CV177" i="23"/>
  <c r="CU177" i="23"/>
  <c r="CT177" i="23"/>
  <c r="CS177" i="23"/>
  <c r="CR177" i="23"/>
  <c r="CQ177" i="23"/>
  <c r="CP177" i="23"/>
  <c r="CO177" i="23"/>
  <c r="CN177" i="23"/>
  <c r="CJ177" i="23"/>
  <c r="CD177" i="23"/>
  <c r="BX177" i="23"/>
  <c r="BR177" i="23"/>
  <c r="BL177" i="23"/>
  <c r="BF177" i="23"/>
  <c r="AZ177" i="23"/>
  <c r="AT177" i="23"/>
  <c r="AN177" i="23"/>
  <c r="AH177" i="23"/>
  <c r="AB177" i="23"/>
  <c r="V177" i="23"/>
  <c r="CY176" i="23"/>
  <c r="CX176" i="23"/>
  <c r="CW176" i="23"/>
  <c r="CV176" i="23"/>
  <c r="CU176" i="23"/>
  <c r="CT176" i="23"/>
  <c r="CS176" i="23"/>
  <c r="CZ176" i="23" s="1"/>
  <c r="CR176" i="23"/>
  <c r="CQ176" i="23"/>
  <c r="CP176" i="23"/>
  <c r="CO176" i="23"/>
  <c r="CN176" i="23"/>
  <c r="CJ176" i="23"/>
  <c r="CD176" i="23"/>
  <c r="BX176" i="23"/>
  <c r="BR176" i="23"/>
  <c r="BL176" i="23"/>
  <c r="BF176" i="23"/>
  <c r="AZ176" i="23"/>
  <c r="AT176" i="23"/>
  <c r="AN176" i="23"/>
  <c r="AH176" i="23"/>
  <c r="AB176" i="23"/>
  <c r="V176" i="23"/>
  <c r="CY175" i="23"/>
  <c r="CX175" i="23"/>
  <c r="CW175" i="23"/>
  <c r="CV175" i="23"/>
  <c r="CU175" i="23"/>
  <c r="CT175" i="23"/>
  <c r="CS175" i="23"/>
  <c r="CZ175" i="23" s="1"/>
  <c r="CR175" i="23"/>
  <c r="CQ175" i="23"/>
  <c r="CP175" i="23"/>
  <c r="CO175" i="23"/>
  <c r="CN175" i="23"/>
  <c r="CJ175" i="23"/>
  <c r="CD175" i="23"/>
  <c r="BX175" i="23"/>
  <c r="BR175" i="23"/>
  <c r="BL175" i="23"/>
  <c r="BF175" i="23"/>
  <c r="AZ175" i="23"/>
  <c r="AT175" i="23"/>
  <c r="AN175" i="23"/>
  <c r="AH175" i="23"/>
  <c r="AB175" i="23"/>
  <c r="W175" i="23"/>
  <c r="AC175" i="23" s="1"/>
  <c r="AI175" i="23" s="1"/>
  <c r="AO175" i="23" s="1"/>
  <c r="AU175" i="23" s="1"/>
  <c r="BA175" i="23" s="1"/>
  <c r="BG175" i="23" s="1"/>
  <c r="BM175" i="23" s="1"/>
  <c r="BS175" i="23" s="1"/>
  <c r="BY175" i="23" s="1"/>
  <c r="CE175" i="23" s="1"/>
  <c r="CK175" i="23" s="1"/>
  <c r="V175" i="23"/>
  <c r="CY174" i="23"/>
  <c r="CX174" i="23"/>
  <c r="CW174" i="23"/>
  <c r="CV174" i="23"/>
  <c r="CU174" i="23"/>
  <c r="CT174" i="23"/>
  <c r="CS174" i="23"/>
  <c r="CR174" i="23"/>
  <c r="CQ174" i="23"/>
  <c r="CP174" i="23"/>
  <c r="CO174" i="23"/>
  <c r="CN174" i="23"/>
  <c r="CZ174" i="23" s="1"/>
  <c r="CJ174" i="23"/>
  <c r="CD174" i="23"/>
  <c r="BX174" i="23"/>
  <c r="BR174" i="23"/>
  <c r="BL174" i="23"/>
  <c r="BF174" i="23"/>
  <c r="AZ174" i="23"/>
  <c r="AT174" i="23"/>
  <c r="AN174" i="23"/>
  <c r="AH174" i="23"/>
  <c r="AB174" i="23"/>
  <c r="W174" i="23"/>
  <c r="AC174" i="23" s="1"/>
  <c r="AI174" i="23" s="1"/>
  <c r="AO174" i="23" s="1"/>
  <c r="AU174" i="23" s="1"/>
  <c r="BA174" i="23" s="1"/>
  <c r="BG174" i="23" s="1"/>
  <c r="BM174" i="23" s="1"/>
  <c r="BS174" i="23" s="1"/>
  <c r="BY174" i="23" s="1"/>
  <c r="CE174" i="23" s="1"/>
  <c r="CK174" i="23" s="1"/>
  <c r="V174" i="23"/>
  <c r="CY173" i="23"/>
  <c r="CX173" i="23"/>
  <c r="CW173" i="23"/>
  <c r="CV173" i="23"/>
  <c r="CU173" i="23"/>
  <c r="CT173" i="23"/>
  <c r="CS173" i="23"/>
  <c r="CR173" i="23"/>
  <c r="CQ173" i="23"/>
  <c r="CP173" i="23"/>
  <c r="CO173" i="23"/>
  <c r="CN173" i="23"/>
  <c r="CZ173" i="23" s="1"/>
  <c r="CJ173" i="23"/>
  <c r="CD173" i="23"/>
  <c r="BX173" i="23"/>
  <c r="BR173" i="23"/>
  <c r="BL173" i="23"/>
  <c r="BF173" i="23"/>
  <c r="AZ173" i="23"/>
  <c r="AT173" i="23"/>
  <c r="AN173" i="23"/>
  <c r="AH173" i="23"/>
  <c r="AB173" i="23"/>
  <c r="W173" i="23"/>
  <c r="AC173" i="23" s="1"/>
  <c r="AI173" i="23" s="1"/>
  <c r="AO173" i="23" s="1"/>
  <c r="AU173" i="23" s="1"/>
  <c r="BA173" i="23" s="1"/>
  <c r="BG173" i="23" s="1"/>
  <c r="BM173" i="23" s="1"/>
  <c r="BS173" i="23" s="1"/>
  <c r="BY173" i="23" s="1"/>
  <c r="CE173" i="23" s="1"/>
  <c r="CK173" i="23" s="1"/>
  <c r="V173" i="23"/>
  <c r="CY172" i="23"/>
  <c r="CX172" i="23"/>
  <c r="CW172" i="23"/>
  <c r="CV172" i="23"/>
  <c r="CU172" i="23"/>
  <c r="CT172" i="23"/>
  <c r="CS172" i="23"/>
  <c r="CR172" i="23"/>
  <c r="CQ172" i="23"/>
  <c r="CP172" i="23"/>
  <c r="CO172" i="23"/>
  <c r="CN172" i="23"/>
  <c r="CZ172" i="23" s="1"/>
  <c r="CJ172" i="23"/>
  <c r="CD172" i="23"/>
  <c r="BX172" i="23"/>
  <c r="BR172" i="23"/>
  <c r="BL172" i="23"/>
  <c r="BF172" i="23"/>
  <c r="AZ172" i="23"/>
  <c r="AT172" i="23"/>
  <c r="AN172" i="23"/>
  <c r="AH172" i="23"/>
  <c r="AB172" i="23"/>
  <c r="W172" i="23"/>
  <c r="AC172" i="23" s="1"/>
  <c r="AI172" i="23" s="1"/>
  <c r="AO172" i="23" s="1"/>
  <c r="AU172" i="23" s="1"/>
  <c r="BA172" i="23" s="1"/>
  <c r="BG172" i="23" s="1"/>
  <c r="BM172" i="23" s="1"/>
  <c r="BS172" i="23" s="1"/>
  <c r="BY172" i="23" s="1"/>
  <c r="CE172" i="23" s="1"/>
  <c r="CK172" i="23" s="1"/>
  <c r="V172" i="23"/>
  <c r="CY171" i="23"/>
  <c r="CZ171" i="23" s="1"/>
  <c r="CX171" i="23"/>
  <c r="CW171" i="23"/>
  <c r="CV171" i="23"/>
  <c r="CU171" i="23"/>
  <c r="CT171" i="23"/>
  <c r="CS171" i="23"/>
  <c r="CR171" i="23"/>
  <c r="CQ171" i="23"/>
  <c r="CP171" i="23"/>
  <c r="CO171" i="23"/>
  <c r="CN171" i="23"/>
  <c r="CJ171" i="23"/>
  <c r="CD171" i="23"/>
  <c r="BX171" i="23"/>
  <c r="BR171" i="23"/>
  <c r="BL171" i="23"/>
  <c r="BF171" i="23"/>
  <c r="AZ171" i="23"/>
  <c r="AT171" i="23"/>
  <c r="AN171" i="23"/>
  <c r="AH171" i="23"/>
  <c r="AB171" i="23"/>
  <c r="W171" i="23"/>
  <c r="AC171" i="23" s="1"/>
  <c r="AI171" i="23" s="1"/>
  <c r="AO171" i="23" s="1"/>
  <c r="AU171" i="23" s="1"/>
  <c r="BA171" i="23" s="1"/>
  <c r="BG171" i="23" s="1"/>
  <c r="BM171" i="23" s="1"/>
  <c r="BS171" i="23" s="1"/>
  <c r="BY171" i="23" s="1"/>
  <c r="CE171" i="23" s="1"/>
  <c r="CK171" i="23" s="1"/>
  <c r="V171" i="23"/>
  <c r="CY170" i="23"/>
  <c r="CX170" i="23"/>
  <c r="CW170" i="23"/>
  <c r="CV170" i="23"/>
  <c r="CU170" i="23"/>
  <c r="CT170" i="23"/>
  <c r="CS170" i="23"/>
  <c r="CR170" i="23"/>
  <c r="CQ170" i="23"/>
  <c r="CP170" i="23"/>
  <c r="CO170" i="23"/>
  <c r="CN170" i="23"/>
  <c r="CZ170" i="23" s="1"/>
  <c r="CJ170" i="23"/>
  <c r="CD170" i="23"/>
  <c r="BX170" i="23"/>
  <c r="BR170" i="23"/>
  <c r="BL170" i="23"/>
  <c r="BF170" i="23"/>
  <c r="AZ170" i="23"/>
  <c r="AT170" i="23"/>
  <c r="AN170" i="23"/>
  <c r="AH170" i="23"/>
  <c r="AC170" i="23"/>
  <c r="AI170" i="23" s="1"/>
  <c r="AO170" i="23" s="1"/>
  <c r="AU170" i="23" s="1"/>
  <c r="BA170" i="23" s="1"/>
  <c r="BG170" i="23" s="1"/>
  <c r="BM170" i="23" s="1"/>
  <c r="BS170" i="23" s="1"/>
  <c r="BY170" i="23" s="1"/>
  <c r="CE170" i="23" s="1"/>
  <c r="CK170" i="23" s="1"/>
  <c r="AB170" i="23"/>
  <c r="V170" i="23"/>
  <c r="CY169" i="23"/>
  <c r="CX169" i="23"/>
  <c r="CW169" i="23"/>
  <c r="CV169" i="23"/>
  <c r="CU169" i="23"/>
  <c r="CT169" i="23"/>
  <c r="CS169" i="23"/>
  <c r="CR169" i="23"/>
  <c r="CQ169" i="23"/>
  <c r="CP169" i="23"/>
  <c r="CO169" i="23"/>
  <c r="CN169" i="23"/>
  <c r="CZ169" i="23" s="1"/>
  <c r="CJ169" i="23"/>
  <c r="CD169" i="23"/>
  <c r="BX169" i="23"/>
  <c r="BR169" i="23"/>
  <c r="BL169" i="23"/>
  <c r="BF169" i="23"/>
  <c r="AZ169" i="23"/>
  <c r="AT169" i="23"/>
  <c r="AN169" i="23"/>
  <c r="AH169" i="23"/>
  <c r="AB169" i="23"/>
  <c r="W169" i="23"/>
  <c r="AC169" i="23" s="1"/>
  <c r="AI169" i="23" s="1"/>
  <c r="AO169" i="23" s="1"/>
  <c r="AU169" i="23" s="1"/>
  <c r="BA169" i="23" s="1"/>
  <c r="BG169" i="23" s="1"/>
  <c r="BM169" i="23" s="1"/>
  <c r="BS169" i="23" s="1"/>
  <c r="BY169" i="23" s="1"/>
  <c r="CE169" i="23" s="1"/>
  <c r="CK169" i="23" s="1"/>
  <c r="V169" i="23"/>
  <c r="CY168" i="23"/>
  <c r="CX168" i="23"/>
  <c r="CW168" i="23"/>
  <c r="CV168" i="23"/>
  <c r="CU168" i="23"/>
  <c r="CT168" i="23"/>
  <c r="CS168" i="23"/>
  <c r="CR168" i="23"/>
  <c r="CQ168" i="23"/>
  <c r="CP168" i="23"/>
  <c r="CO168" i="23"/>
  <c r="CN168" i="23"/>
  <c r="CZ168" i="23" s="1"/>
  <c r="CJ168" i="23"/>
  <c r="CD168" i="23"/>
  <c r="BX168" i="23"/>
  <c r="BR168" i="23"/>
  <c r="BL168" i="23"/>
  <c r="BF168" i="23"/>
  <c r="AZ168" i="23"/>
  <c r="AT168" i="23"/>
  <c r="AN168" i="23"/>
  <c r="AH168" i="23"/>
  <c r="AB168" i="23"/>
  <c r="V168" i="23"/>
  <c r="CY167" i="23"/>
  <c r="CX167" i="23"/>
  <c r="CW167" i="23"/>
  <c r="CV167" i="23"/>
  <c r="CU167" i="23"/>
  <c r="CT167" i="23"/>
  <c r="CS167" i="23"/>
  <c r="CR167" i="23"/>
  <c r="CQ167" i="23"/>
  <c r="CP167" i="23"/>
  <c r="CO167" i="23"/>
  <c r="CZ167" i="23" s="1"/>
  <c r="CN167" i="23"/>
  <c r="CJ167" i="23"/>
  <c r="CD167" i="23"/>
  <c r="BX167" i="23"/>
  <c r="BR167" i="23"/>
  <c r="BL167" i="23"/>
  <c r="BF167" i="23"/>
  <c r="AZ167" i="23"/>
  <c r="AT167" i="23"/>
  <c r="AN167" i="23"/>
  <c r="AH167" i="23"/>
  <c r="AB167" i="23"/>
  <c r="W167" i="23"/>
  <c r="AC167" i="23" s="1"/>
  <c r="AI167" i="23" s="1"/>
  <c r="AO167" i="23" s="1"/>
  <c r="AU167" i="23" s="1"/>
  <c r="BA167" i="23" s="1"/>
  <c r="BG167" i="23" s="1"/>
  <c r="BM167" i="23" s="1"/>
  <c r="BS167" i="23" s="1"/>
  <c r="BY167" i="23" s="1"/>
  <c r="CE167" i="23" s="1"/>
  <c r="CK167" i="23" s="1"/>
  <c r="V167" i="23"/>
  <c r="CY166" i="23"/>
  <c r="CX166" i="23"/>
  <c r="CW166" i="23"/>
  <c r="CV166" i="23"/>
  <c r="CU166" i="23"/>
  <c r="CT166" i="23"/>
  <c r="CS166" i="23"/>
  <c r="CR166" i="23"/>
  <c r="CQ166" i="23"/>
  <c r="CP166" i="23"/>
  <c r="CO166" i="23"/>
  <c r="CN166" i="23"/>
  <c r="CJ166" i="23"/>
  <c r="CD166" i="23"/>
  <c r="BX166" i="23"/>
  <c r="BR166" i="23"/>
  <c r="BL166" i="23"/>
  <c r="BF166" i="23"/>
  <c r="AZ166" i="23"/>
  <c r="AT166" i="23"/>
  <c r="AN166" i="23"/>
  <c r="AH166" i="23"/>
  <c r="AB166" i="23"/>
  <c r="V166" i="23"/>
  <c r="CY165" i="23"/>
  <c r="CX165" i="23"/>
  <c r="CW165" i="23"/>
  <c r="CV165" i="23"/>
  <c r="CU165" i="23"/>
  <c r="CT165" i="23"/>
  <c r="CS165" i="23"/>
  <c r="CR165" i="23"/>
  <c r="CQ165" i="23"/>
  <c r="CZ165" i="23" s="1"/>
  <c r="CP165" i="23"/>
  <c r="CO165" i="23"/>
  <c r="CN165" i="23"/>
  <c r="CJ165" i="23"/>
  <c r="CD165" i="23"/>
  <c r="BX165" i="23"/>
  <c r="BR165" i="23"/>
  <c r="BL165" i="23"/>
  <c r="BF165" i="23"/>
  <c r="AZ165" i="23"/>
  <c r="AT165" i="23"/>
  <c r="AN165" i="23"/>
  <c r="AH165" i="23"/>
  <c r="AB165" i="23"/>
  <c r="V165" i="23"/>
  <c r="CY164" i="23"/>
  <c r="CX164" i="23"/>
  <c r="CW164" i="23"/>
  <c r="CV164" i="23"/>
  <c r="CU164" i="23"/>
  <c r="CT164" i="23"/>
  <c r="CS164" i="23"/>
  <c r="CR164" i="23"/>
  <c r="CQ164" i="23"/>
  <c r="CP164" i="23"/>
  <c r="CO164" i="23"/>
  <c r="CN164" i="23"/>
  <c r="CZ164" i="23" s="1"/>
  <c r="CJ164" i="23"/>
  <c r="CD164" i="23"/>
  <c r="BX164" i="23"/>
  <c r="BR164" i="23"/>
  <c r="BL164" i="23"/>
  <c r="BF164" i="23"/>
  <c r="AZ164" i="23"/>
  <c r="AT164" i="23"/>
  <c r="AN164" i="23"/>
  <c r="AH164" i="23"/>
  <c r="AB164" i="23"/>
  <c r="V164" i="23"/>
  <c r="CY163" i="23"/>
  <c r="CX163" i="23"/>
  <c r="CW163" i="23"/>
  <c r="CV163" i="23"/>
  <c r="CU163" i="23"/>
  <c r="CT163" i="23"/>
  <c r="CS163" i="23"/>
  <c r="CR163" i="23"/>
  <c r="CQ163" i="23"/>
  <c r="CP163" i="23"/>
  <c r="CO163" i="23"/>
  <c r="CN163" i="23"/>
  <c r="CZ163" i="23" s="1"/>
  <c r="CJ163" i="23"/>
  <c r="CD163" i="23"/>
  <c r="BX163" i="23"/>
  <c r="BR163" i="23"/>
  <c r="BL163" i="23"/>
  <c r="BF163" i="23"/>
  <c r="AZ163" i="23"/>
  <c r="AT163" i="23"/>
  <c r="AN163" i="23"/>
  <c r="AH163" i="23"/>
  <c r="AB163" i="23"/>
  <c r="V163" i="23"/>
  <c r="CY162" i="23"/>
  <c r="CX162" i="23"/>
  <c r="CW162" i="23"/>
  <c r="CV162" i="23"/>
  <c r="CU162" i="23"/>
  <c r="CT162" i="23"/>
  <c r="CS162" i="23"/>
  <c r="CR162" i="23"/>
  <c r="CQ162" i="23"/>
  <c r="CP162" i="23"/>
  <c r="CZ162" i="23" s="1"/>
  <c r="CO162" i="23"/>
  <c r="CN162" i="23"/>
  <c r="CJ162" i="23"/>
  <c r="CD162" i="23"/>
  <c r="BX162" i="23"/>
  <c r="BR162" i="23"/>
  <c r="BL162" i="23"/>
  <c r="BF162" i="23"/>
  <c r="AZ162" i="23"/>
  <c r="AT162" i="23"/>
  <c r="AN162" i="23"/>
  <c r="AH162" i="23"/>
  <c r="AB162" i="23"/>
  <c r="V162" i="23"/>
  <c r="CY161" i="23"/>
  <c r="CX161" i="23"/>
  <c r="CW161" i="23"/>
  <c r="CV161" i="23"/>
  <c r="CU161" i="23"/>
  <c r="CT161" i="23"/>
  <c r="CS161" i="23"/>
  <c r="CR161" i="23"/>
  <c r="CQ161" i="23"/>
  <c r="CP161" i="23"/>
  <c r="CO161" i="23"/>
  <c r="CN161" i="23"/>
  <c r="CZ161" i="23" s="1"/>
  <c r="CJ161" i="23"/>
  <c r="CD161" i="23"/>
  <c r="BX161" i="23"/>
  <c r="BR161" i="23"/>
  <c r="BL161" i="23"/>
  <c r="BF161" i="23"/>
  <c r="AZ161" i="23"/>
  <c r="AT161" i="23"/>
  <c r="AN161" i="23"/>
  <c r="AH161" i="23"/>
  <c r="AB161" i="23"/>
  <c r="V161" i="23"/>
  <c r="CY160" i="23"/>
  <c r="CX160" i="23"/>
  <c r="CW160" i="23"/>
  <c r="CV160" i="23"/>
  <c r="CU160" i="23"/>
  <c r="CT160" i="23"/>
  <c r="CS160" i="23"/>
  <c r="CR160" i="23"/>
  <c r="CQ160" i="23"/>
  <c r="CP160" i="23"/>
  <c r="CO160" i="23"/>
  <c r="CN160" i="23"/>
  <c r="CJ160" i="23"/>
  <c r="CD160" i="23"/>
  <c r="BX160" i="23"/>
  <c r="BR160" i="23"/>
  <c r="BL160" i="23"/>
  <c r="BF160" i="23"/>
  <c r="AZ160" i="23"/>
  <c r="AT160" i="23"/>
  <c r="AN160" i="23"/>
  <c r="AH160" i="23"/>
  <c r="AB160" i="23"/>
  <c r="V160" i="23"/>
  <c r="CY159" i="23"/>
  <c r="CX159" i="23"/>
  <c r="CW159" i="23"/>
  <c r="CV159" i="23"/>
  <c r="CU159" i="23"/>
  <c r="CT159" i="23"/>
  <c r="CS159" i="23"/>
  <c r="CR159" i="23"/>
  <c r="CQ159" i="23"/>
  <c r="CP159" i="23"/>
  <c r="CO159" i="23"/>
  <c r="CZ159" i="23" s="1"/>
  <c r="CN159" i="23"/>
  <c r="CJ159" i="23"/>
  <c r="CD159" i="23"/>
  <c r="BX159" i="23"/>
  <c r="BR159" i="23"/>
  <c r="BL159" i="23"/>
  <c r="BF159" i="23"/>
  <c r="AZ159" i="23"/>
  <c r="AT159" i="23"/>
  <c r="AN159" i="23"/>
  <c r="AH159" i="23"/>
  <c r="AB159" i="23"/>
  <c r="W159" i="23"/>
  <c r="AC159" i="23" s="1"/>
  <c r="AI159" i="23" s="1"/>
  <c r="AO159" i="23" s="1"/>
  <c r="AU159" i="23" s="1"/>
  <c r="BA159" i="23" s="1"/>
  <c r="BG159" i="23" s="1"/>
  <c r="BM159" i="23" s="1"/>
  <c r="BS159" i="23" s="1"/>
  <c r="BY159" i="23" s="1"/>
  <c r="CE159" i="23" s="1"/>
  <c r="CK159" i="23" s="1"/>
  <c r="V159" i="23"/>
  <c r="CY158" i="23"/>
  <c r="CX158" i="23"/>
  <c r="CW158" i="23"/>
  <c r="CV158" i="23"/>
  <c r="CU158" i="23"/>
  <c r="CT158" i="23"/>
  <c r="CS158" i="23"/>
  <c r="CR158" i="23"/>
  <c r="CQ158" i="23"/>
  <c r="CP158" i="23"/>
  <c r="CO158" i="23"/>
  <c r="CN158" i="23"/>
  <c r="CJ158" i="23"/>
  <c r="CD158" i="23"/>
  <c r="BX158" i="23"/>
  <c r="BR158" i="23"/>
  <c r="BL158" i="23"/>
  <c r="BF158" i="23"/>
  <c r="AZ158" i="23"/>
  <c r="AT158" i="23"/>
  <c r="AN158" i="23"/>
  <c r="AH158" i="23"/>
  <c r="AB158" i="23"/>
  <c r="W158" i="23"/>
  <c r="AC158" i="23" s="1"/>
  <c r="AI158" i="23" s="1"/>
  <c r="AO158" i="23" s="1"/>
  <c r="AU158" i="23" s="1"/>
  <c r="BA158" i="23" s="1"/>
  <c r="BG158" i="23" s="1"/>
  <c r="BM158" i="23" s="1"/>
  <c r="BS158" i="23" s="1"/>
  <c r="BY158" i="23" s="1"/>
  <c r="CE158" i="23" s="1"/>
  <c r="CK158" i="23" s="1"/>
  <c r="V158" i="23"/>
  <c r="CY157" i="23"/>
  <c r="CX157" i="23"/>
  <c r="CW157" i="23"/>
  <c r="CV157" i="23"/>
  <c r="CU157" i="23"/>
  <c r="CT157" i="23"/>
  <c r="CS157" i="23"/>
  <c r="CR157" i="23"/>
  <c r="CQ157" i="23"/>
  <c r="CZ157" i="23" s="1"/>
  <c r="CP157" i="23"/>
  <c r="CO157" i="23"/>
  <c r="CN157" i="23"/>
  <c r="CJ157" i="23"/>
  <c r="CD157" i="23"/>
  <c r="BX157" i="23"/>
  <c r="BR157" i="23"/>
  <c r="BL157" i="23"/>
  <c r="BF157" i="23"/>
  <c r="AZ157" i="23"/>
  <c r="AT157" i="23"/>
  <c r="AN157" i="23"/>
  <c r="AH157" i="23"/>
  <c r="AB157" i="23"/>
  <c r="W157" i="23"/>
  <c r="AC157" i="23" s="1"/>
  <c r="AI157" i="23" s="1"/>
  <c r="AO157" i="23" s="1"/>
  <c r="AU157" i="23" s="1"/>
  <c r="BA157" i="23" s="1"/>
  <c r="BG157" i="23" s="1"/>
  <c r="BM157" i="23" s="1"/>
  <c r="BS157" i="23" s="1"/>
  <c r="BY157" i="23" s="1"/>
  <c r="CE157" i="23" s="1"/>
  <c r="CK157" i="23" s="1"/>
  <c r="V157" i="23"/>
  <c r="CY156" i="23"/>
  <c r="CX156" i="23"/>
  <c r="CW156" i="23"/>
  <c r="CV156" i="23"/>
  <c r="CU156" i="23"/>
  <c r="CT156" i="23"/>
  <c r="CS156" i="23"/>
  <c r="CR156" i="23"/>
  <c r="CQ156" i="23"/>
  <c r="CP156" i="23"/>
  <c r="CO156" i="23"/>
  <c r="CN156" i="23"/>
  <c r="CJ156" i="23"/>
  <c r="CD156" i="23"/>
  <c r="BX156" i="23"/>
  <c r="BR156" i="23"/>
  <c r="BL156" i="23"/>
  <c r="BF156" i="23"/>
  <c r="AZ156" i="23"/>
  <c r="AT156" i="23"/>
  <c r="AN156" i="23"/>
  <c r="AH156" i="23"/>
  <c r="AB156" i="23"/>
  <c r="W156" i="23"/>
  <c r="AC156" i="23" s="1"/>
  <c r="AI156" i="23" s="1"/>
  <c r="AO156" i="23" s="1"/>
  <c r="AU156" i="23" s="1"/>
  <c r="BA156" i="23" s="1"/>
  <c r="BG156" i="23" s="1"/>
  <c r="BM156" i="23" s="1"/>
  <c r="BS156" i="23" s="1"/>
  <c r="BY156" i="23" s="1"/>
  <c r="CE156" i="23" s="1"/>
  <c r="CK156" i="23" s="1"/>
  <c r="V156" i="23"/>
  <c r="CY155" i="23"/>
  <c r="CX155" i="23"/>
  <c r="CW155" i="23"/>
  <c r="CV155" i="23"/>
  <c r="CU155" i="23"/>
  <c r="CT155" i="23"/>
  <c r="CS155" i="23"/>
  <c r="CR155" i="23"/>
  <c r="CQ155" i="23"/>
  <c r="CP155" i="23"/>
  <c r="CO155" i="23"/>
  <c r="CN155" i="23"/>
  <c r="CJ155" i="23"/>
  <c r="CD155" i="23"/>
  <c r="BX155" i="23"/>
  <c r="BR155" i="23"/>
  <c r="BL155" i="23"/>
  <c r="BF155" i="23"/>
  <c r="AZ155" i="23"/>
  <c r="AT155" i="23"/>
  <c r="AN155" i="23"/>
  <c r="AH155" i="23"/>
  <c r="AB155" i="23"/>
  <c r="W155" i="23"/>
  <c r="AC155" i="23" s="1"/>
  <c r="AI155" i="23" s="1"/>
  <c r="V155" i="23"/>
  <c r="CY154" i="23"/>
  <c r="CX154" i="23"/>
  <c r="CW154" i="23"/>
  <c r="CV154" i="23"/>
  <c r="CU154" i="23"/>
  <c r="CT154" i="23"/>
  <c r="CS154" i="23"/>
  <c r="CR154" i="23"/>
  <c r="CQ154" i="23"/>
  <c r="CP154" i="23"/>
  <c r="CO154" i="23"/>
  <c r="CN154" i="23"/>
  <c r="CJ154" i="23"/>
  <c r="CD154" i="23"/>
  <c r="BX154" i="23"/>
  <c r="BR154" i="23"/>
  <c r="BL154" i="23"/>
  <c r="BF154" i="23"/>
  <c r="AZ154" i="23"/>
  <c r="AT154" i="23"/>
  <c r="AN154" i="23"/>
  <c r="AI154" i="23"/>
  <c r="AO154" i="23" s="1"/>
  <c r="AU154" i="23" s="1"/>
  <c r="BA154" i="23" s="1"/>
  <c r="BG154" i="23" s="1"/>
  <c r="BM154" i="23" s="1"/>
  <c r="BS154" i="23" s="1"/>
  <c r="BY154" i="23" s="1"/>
  <c r="CE154" i="23" s="1"/>
  <c r="CK154" i="23" s="1"/>
  <c r="AH154" i="23"/>
  <c r="AB154" i="23"/>
  <c r="W154" i="23"/>
  <c r="V154" i="23"/>
  <c r="CY153" i="23"/>
  <c r="CX153" i="23"/>
  <c r="CW153" i="23"/>
  <c r="CV153" i="23"/>
  <c r="CU153" i="23"/>
  <c r="CT153" i="23"/>
  <c r="CS153" i="23"/>
  <c r="CR153" i="23"/>
  <c r="CQ153" i="23"/>
  <c r="CP153" i="23"/>
  <c r="CZ153" i="23" s="1"/>
  <c r="CO153" i="23"/>
  <c r="CN153" i="23"/>
  <c r="CJ153" i="23"/>
  <c r="CD153" i="23"/>
  <c r="BX153" i="23"/>
  <c r="BR153" i="23"/>
  <c r="BL153" i="23"/>
  <c r="BF153" i="23"/>
  <c r="AZ153" i="23"/>
  <c r="AT153" i="23"/>
  <c r="AN153" i="23"/>
  <c r="AH153" i="23"/>
  <c r="AC153" i="23"/>
  <c r="AI153" i="23" s="1"/>
  <c r="AO153" i="23" s="1"/>
  <c r="AU153" i="23" s="1"/>
  <c r="BA153" i="23" s="1"/>
  <c r="BG153" i="23" s="1"/>
  <c r="BM153" i="23" s="1"/>
  <c r="BS153" i="23" s="1"/>
  <c r="BY153" i="23" s="1"/>
  <c r="CE153" i="23" s="1"/>
  <c r="CK153" i="23" s="1"/>
  <c r="AB153" i="23"/>
  <c r="W153" i="23"/>
  <c r="V153" i="23"/>
  <c r="CY152" i="23"/>
  <c r="CX152" i="23"/>
  <c r="CW152" i="23"/>
  <c r="CZ152" i="23" s="1"/>
  <c r="CV152" i="23"/>
  <c r="CU152" i="23"/>
  <c r="CT152" i="23"/>
  <c r="CS152" i="23"/>
  <c r="CR152" i="23"/>
  <c r="CQ152" i="23"/>
  <c r="CP152" i="23"/>
  <c r="CO152" i="23"/>
  <c r="CN152" i="23"/>
  <c r="CJ152" i="23"/>
  <c r="CD152" i="23"/>
  <c r="BX152" i="23"/>
  <c r="BR152" i="23"/>
  <c r="BL152" i="23"/>
  <c r="BF152" i="23"/>
  <c r="AZ152" i="23"/>
  <c r="AT152" i="23"/>
  <c r="AN152" i="23"/>
  <c r="AH152" i="23"/>
  <c r="AB152" i="23"/>
  <c r="W152" i="23"/>
  <c r="AC152" i="23" s="1"/>
  <c r="AI152" i="23" s="1"/>
  <c r="AO152" i="23" s="1"/>
  <c r="AU152" i="23" s="1"/>
  <c r="BA152" i="23" s="1"/>
  <c r="BG152" i="23" s="1"/>
  <c r="BM152" i="23" s="1"/>
  <c r="BS152" i="23" s="1"/>
  <c r="BY152" i="23" s="1"/>
  <c r="CE152" i="23" s="1"/>
  <c r="CK152" i="23" s="1"/>
  <c r="V152" i="23"/>
  <c r="CY151" i="23"/>
  <c r="CX151" i="23"/>
  <c r="CW151" i="23"/>
  <c r="CZ151" i="23" s="1"/>
  <c r="CV151" i="23"/>
  <c r="CU151" i="23"/>
  <c r="CT151" i="23"/>
  <c r="CS151" i="23"/>
  <c r="CR151" i="23"/>
  <c r="CQ151" i="23"/>
  <c r="CP151" i="23"/>
  <c r="CO151" i="23"/>
  <c r="CN151" i="23"/>
  <c r="CJ151" i="23"/>
  <c r="CD151" i="23"/>
  <c r="BX151" i="23"/>
  <c r="BR151" i="23"/>
  <c r="BL151" i="23"/>
  <c r="BG151" i="23"/>
  <c r="BM151" i="23" s="1"/>
  <c r="BS151" i="23" s="1"/>
  <c r="BY151" i="23" s="1"/>
  <c r="CE151" i="23" s="1"/>
  <c r="CK151" i="23" s="1"/>
  <c r="BF151" i="23"/>
  <c r="AZ151" i="23"/>
  <c r="AT151" i="23"/>
  <c r="AN151" i="23"/>
  <c r="AH151" i="23"/>
  <c r="AB151" i="23"/>
  <c r="V151" i="23"/>
  <c r="CY150" i="23"/>
  <c r="CX150" i="23"/>
  <c r="CW150" i="23"/>
  <c r="CV150" i="23"/>
  <c r="CU150" i="23"/>
  <c r="CT150" i="23"/>
  <c r="CS150" i="23"/>
  <c r="CR150" i="23"/>
  <c r="CQ150" i="23"/>
  <c r="CP150" i="23"/>
  <c r="CO150" i="23"/>
  <c r="CN150" i="23"/>
  <c r="CJ150" i="23"/>
  <c r="CD150" i="23"/>
  <c r="BX150" i="23"/>
  <c r="BR150" i="23"/>
  <c r="BL150" i="23"/>
  <c r="BF150" i="23"/>
  <c r="AZ150" i="23"/>
  <c r="AT150" i="23"/>
  <c r="AN150" i="23"/>
  <c r="AH150" i="23"/>
  <c r="AB150" i="23"/>
  <c r="W150" i="23"/>
  <c r="AC150" i="23" s="1"/>
  <c r="AI150" i="23" s="1"/>
  <c r="AO150" i="23" s="1"/>
  <c r="AU150" i="23" s="1"/>
  <c r="BA150" i="23" s="1"/>
  <c r="V150" i="23"/>
  <c r="CY149" i="23"/>
  <c r="CX149" i="23"/>
  <c r="CW149" i="23"/>
  <c r="CV149" i="23"/>
  <c r="CU149" i="23"/>
  <c r="CT149" i="23"/>
  <c r="CS149" i="23"/>
  <c r="CR149" i="23"/>
  <c r="CZ149" i="23" s="1"/>
  <c r="CQ149" i="23"/>
  <c r="CP149" i="23"/>
  <c r="CO149" i="23"/>
  <c r="CN149" i="23"/>
  <c r="CJ149" i="23"/>
  <c r="CD149" i="23"/>
  <c r="BX149" i="23"/>
  <c r="BR149" i="23"/>
  <c r="BL149" i="23"/>
  <c r="BF149" i="23"/>
  <c r="AZ149" i="23"/>
  <c r="AT149" i="23"/>
  <c r="AN149" i="23"/>
  <c r="AH149" i="23"/>
  <c r="AB149" i="23"/>
  <c r="V149" i="23"/>
  <c r="CY148" i="23"/>
  <c r="CX148" i="23"/>
  <c r="CW148" i="23"/>
  <c r="CV148" i="23"/>
  <c r="CU148" i="23"/>
  <c r="CT148" i="23"/>
  <c r="CS148" i="23"/>
  <c r="CZ148" i="23" s="1"/>
  <c r="CR148" i="23"/>
  <c r="CQ148" i="23"/>
  <c r="CP148" i="23"/>
  <c r="CO148" i="23"/>
  <c r="CN148" i="23"/>
  <c r="CJ148" i="23"/>
  <c r="CD148" i="23"/>
  <c r="BX148" i="23"/>
  <c r="BR148" i="23"/>
  <c r="BL148" i="23"/>
  <c r="BF148" i="23"/>
  <c r="AZ148" i="23"/>
  <c r="AT148" i="23"/>
  <c r="AN148" i="23"/>
  <c r="AH148" i="23"/>
  <c r="AC148" i="23"/>
  <c r="AI148" i="23" s="1"/>
  <c r="AO148" i="23" s="1"/>
  <c r="AU148" i="23" s="1"/>
  <c r="BA148" i="23" s="1"/>
  <c r="BG148" i="23" s="1"/>
  <c r="BM148" i="23" s="1"/>
  <c r="BS148" i="23" s="1"/>
  <c r="BY148" i="23" s="1"/>
  <c r="CE148" i="23" s="1"/>
  <c r="CK148" i="23" s="1"/>
  <c r="AB148" i="23"/>
  <c r="V148" i="23"/>
  <c r="CY147" i="23"/>
  <c r="CX147" i="23"/>
  <c r="CW147" i="23"/>
  <c r="CV147" i="23"/>
  <c r="CU147" i="23"/>
  <c r="CT147" i="23"/>
  <c r="CS147" i="23"/>
  <c r="CR147" i="23"/>
  <c r="CQ147" i="23"/>
  <c r="CP147" i="23"/>
  <c r="CO147" i="23"/>
  <c r="CN147" i="23"/>
  <c r="CZ147" i="23" s="1"/>
  <c r="CJ147" i="23"/>
  <c r="CD147" i="23"/>
  <c r="BX147" i="23"/>
  <c r="BR147" i="23"/>
  <c r="BL147" i="23"/>
  <c r="BF147" i="23"/>
  <c r="AZ147" i="23"/>
  <c r="AT147" i="23"/>
  <c r="AN147" i="23"/>
  <c r="AH147" i="23"/>
  <c r="AB147" i="23"/>
  <c r="V147" i="23"/>
  <c r="CY146" i="23"/>
  <c r="CX146" i="23"/>
  <c r="CW146" i="23"/>
  <c r="CV146" i="23"/>
  <c r="CU146" i="23"/>
  <c r="CT146" i="23"/>
  <c r="CS146" i="23"/>
  <c r="CR146" i="23"/>
  <c r="CQ146" i="23"/>
  <c r="CP146" i="23"/>
  <c r="CO146" i="23"/>
  <c r="CN146" i="23"/>
  <c r="CJ146" i="23"/>
  <c r="CD146" i="23"/>
  <c r="BX146" i="23"/>
  <c r="BR146" i="23"/>
  <c r="BL146" i="23"/>
  <c r="BF146" i="23"/>
  <c r="AZ146" i="23"/>
  <c r="AT146" i="23"/>
  <c r="AN146" i="23"/>
  <c r="AH146" i="23"/>
  <c r="AB146" i="23"/>
  <c r="V146" i="23"/>
  <c r="CY145" i="23"/>
  <c r="CX145" i="23"/>
  <c r="CW145" i="23"/>
  <c r="CV145" i="23"/>
  <c r="CU145" i="23"/>
  <c r="CT145" i="23"/>
  <c r="CS145" i="23"/>
  <c r="CR145" i="23"/>
  <c r="CQ145" i="23"/>
  <c r="CP145" i="23"/>
  <c r="CO145" i="23"/>
  <c r="CN145" i="23"/>
  <c r="CJ145" i="23"/>
  <c r="CD145" i="23"/>
  <c r="BX145" i="23"/>
  <c r="BR145" i="23"/>
  <c r="BL145" i="23"/>
  <c r="BF145" i="23"/>
  <c r="AZ145" i="23"/>
  <c r="AT145" i="23"/>
  <c r="AN145" i="23"/>
  <c r="AH145" i="23"/>
  <c r="AB145" i="23"/>
  <c r="V145" i="23"/>
  <c r="CY144" i="23"/>
  <c r="CX144" i="23"/>
  <c r="CW144" i="23"/>
  <c r="CV144" i="23"/>
  <c r="CZ144" i="23" s="1"/>
  <c r="CU144" i="23"/>
  <c r="CT144" i="23"/>
  <c r="CS144" i="23"/>
  <c r="CR144" i="23"/>
  <c r="CQ144" i="23"/>
  <c r="CP144" i="23"/>
  <c r="CO144" i="23"/>
  <c r="CN144" i="23"/>
  <c r="CJ144" i="23"/>
  <c r="CD144" i="23"/>
  <c r="BX144" i="23"/>
  <c r="BR144" i="23"/>
  <c r="BL144" i="23"/>
  <c r="BF144" i="23"/>
  <c r="AZ144" i="23"/>
  <c r="AT144" i="23"/>
  <c r="AN144" i="23"/>
  <c r="AH144" i="23"/>
  <c r="AB144" i="23"/>
  <c r="V144" i="23"/>
  <c r="CY143" i="23"/>
  <c r="CX143" i="23"/>
  <c r="CW143" i="23"/>
  <c r="CV143" i="23"/>
  <c r="CU143" i="23"/>
  <c r="CZ143" i="23" s="1"/>
  <c r="CT143" i="23"/>
  <c r="CS143" i="23"/>
  <c r="CR143" i="23"/>
  <c r="CQ143" i="23"/>
  <c r="CP143" i="23"/>
  <c r="CO143" i="23"/>
  <c r="CN143" i="23"/>
  <c r="CJ143" i="23"/>
  <c r="CD143" i="23"/>
  <c r="BX143" i="23"/>
  <c r="BR143" i="23"/>
  <c r="BL143" i="23"/>
  <c r="BF143" i="23"/>
  <c r="AZ143" i="23"/>
  <c r="AT143" i="23"/>
  <c r="AN143" i="23"/>
  <c r="AH143" i="23"/>
  <c r="AB143" i="23"/>
  <c r="W143" i="23"/>
  <c r="AC143" i="23" s="1"/>
  <c r="AI143" i="23" s="1"/>
  <c r="AO143" i="23" s="1"/>
  <c r="AU143" i="23" s="1"/>
  <c r="BA143" i="23" s="1"/>
  <c r="BG143" i="23" s="1"/>
  <c r="BM143" i="23" s="1"/>
  <c r="BS143" i="23" s="1"/>
  <c r="BY143" i="23" s="1"/>
  <c r="CE143" i="23" s="1"/>
  <c r="CK143" i="23" s="1"/>
  <c r="V143" i="23"/>
  <c r="CY142" i="23"/>
  <c r="CX142" i="23"/>
  <c r="CW142" i="23"/>
  <c r="CV142" i="23"/>
  <c r="CU142" i="23"/>
  <c r="CZ142" i="23" s="1"/>
  <c r="CT142" i="23"/>
  <c r="CS142" i="23"/>
  <c r="CR142" i="23"/>
  <c r="CQ142" i="23"/>
  <c r="CP142" i="23"/>
  <c r="CO142" i="23"/>
  <c r="CN142" i="23"/>
  <c r="CJ142" i="23"/>
  <c r="CD142" i="23"/>
  <c r="BX142" i="23"/>
  <c r="BR142" i="23"/>
  <c r="BL142" i="23"/>
  <c r="BF142" i="23"/>
  <c r="AZ142" i="23"/>
  <c r="AT142" i="23"/>
  <c r="AN142" i="23"/>
  <c r="AH142" i="23"/>
  <c r="AB142" i="23"/>
  <c r="W142" i="23"/>
  <c r="AC142" i="23" s="1"/>
  <c r="AI142" i="23" s="1"/>
  <c r="AO142" i="23" s="1"/>
  <c r="AU142" i="23" s="1"/>
  <c r="BA142" i="23" s="1"/>
  <c r="BG142" i="23" s="1"/>
  <c r="BM142" i="23" s="1"/>
  <c r="BS142" i="23" s="1"/>
  <c r="BY142" i="23" s="1"/>
  <c r="CE142" i="23" s="1"/>
  <c r="CK142" i="23" s="1"/>
  <c r="V142" i="23"/>
  <c r="CY141" i="23"/>
  <c r="CX141" i="23"/>
  <c r="CW141" i="23"/>
  <c r="CV141" i="23"/>
  <c r="CU141" i="23"/>
  <c r="CT141" i="23"/>
  <c r="CS141" i="23"/>
  <c r="CR141" i="23"/>
  <c r="CQ141" i="23"/>
  <c r="CP141" i="23"/>
  <c r="CO141" i="23"/>
  <c r="CN141" i="23"/>
  <c r="CZ141" i="23" s="1"/>
  <c r="CJ141" i="23"/>
  <c r="CD141" i="23"/>
  <c r="BX141" i="23"/>
  <c r="BR141" i="23"/>
  <c r="BL141" i="23"/>
  <c r="BF141" i="23"/>
  <c r="AZ141" i="23"/>
  <c r="AT141" i="23"/>
  <c r="AN141" i="23"/>
  <c r="AH141" i="23"/>
  <c r="AC141" i="23"/>
  <c r="AI141" i="23" s="1"/>
  <c r="AO141" i="23" s="1"/>
  <c r="AU141" i="23" s="1"/>
  <c r="BA141" i="23" s="1"/>
  <c r="BG141" i="23" s="1"/>
  <c r="BM141" i="23" s="1"/>
  <c r="BS141" i="23" s="1"/>
  <c r="BY141" i="23" s="1"/>
  <c r="CE141" i="23" s="1"/>
  <c r="CK141" i="23" s="1"/>
  <c r="AB141" i="23"/>
  <c r="W141" i="23"/>
  <c r="V141" i="23"/>
  <c r="CY140" i="23"/>
  <c r="CX140" i="23"/>
  <c r="CW140" i="23"/>
  <c r="CV140" i="23"/>
  <c r="CU140" i="23"/>
  <c r="CT140" i="23"/>
  <c r="CS140" i="23"/>
  <c r="CR140" i="23"/>
  <c r="CQ140" i="23"/>
  <c r="CP140" i="23"/>
  <c r="CO140" i="23"/>
  <c r="CN140" i="23"/>
  <c r="CZ140" i="23" s="1"/>
  <c r="CJ140" i="23"/>
  <c r="CD140" i="23"/>
  <c r="BX140" i="23"/>
  <c r="BR140" i="23"/>
  <c r="BL140" i="23"/>
  <c r="BF140" i="23"/>
  <c r="AZ140" i="23"/>
  <c r="AT140" i="23"/>
  <c r="AN140" i="23"/>
  <c r="AH140" i="23"/>
  <c r="AB140" i="23"/>
  <c r="W140" i="23"/>
  <c r="AC140" i="23" s="1"/>
  <c r="AI140" i="23" s="1"/>
  <c r="AO140" i="23" s="1"/>
  <c r="AU140" i="23" s="1"/>
  <c r="BA140" i="23" s="1"/>
  <c r="BG140" i="23" s="1"/>
  <c r="BM140" i="23" s="1"/>
  <c r="BS140" i="23" s="1"/>
  <c r="BY140" i="23" s="1"/>
  <c r="CE140" i="23" s="1"/>
  <c r="CK140" i="23" s="1"/>
  <c r="V140" i="23"/>
  <c r="CY139" i="23"/>
  <c r="CX139" i="23"/>
  <c r="CW139" i="23"/>
  <c r="CV139" i="23"/>
  <c r="CU139" i="23"/>
  <c r="CT139" i="23"/>
  <c r="CS139" i="23"/>
  <c r="CR139" i="23"/>
  <c r="CQ139" i="23"/>
  <c r="CP139" i="23"/>
  <c r="CO139" i="23"/>
  <c r="CN139" i="23"/>
  <c r="CJ139" i="23"/>
  <c r="CD139" i="23"/>
  <c r="BX139" i="23"/>
  <c r="BR139" i="23"/>
  <c r="BL139" i="23"/>
  <c r="BG139" i="23"/>
  <c r="BM139" i="23" s="1"/>
  <c r="BS139" i="23" s="1"/>
  <c r="BY139" i="23" s="1"/>
  <c r="CE139" i="23" s="1"/>
  <c r="CK139" i="23" s="1"/>
  <c r="BF139" i="23"/>
  <c r="AZ139" i="23"/>
  <c r="AT139" i="23"/>
  <c r="AN139" i="23"/>
  <c r="AH139" i="23"/>
  <c r="AB139" i="23"/>
  <c r="W139" i="23"/>
  <c r="AC139" i="23" s="1"/>
  <c r="V139" i="23"/>
  <c r="CY138" i="23"/>
  <c r="CX138" i="23"/>
  <c r="CW138" i="23"/>
  <c r="CV138" i="23"/>
  <c r="CU138" i="23"/>
  <c r="CZ138" i="23" s="1"/>
  <c r="CT138" i="23"/>
  <c r="CS138" i="23"/>
  <c r="CR138" i="23"/>
  <c r="CQ138" i="23"/>
  <c r="CP138" i="23"/>
  <c r="CO138" i="23"/>
  <c r="CN138" i="23"/>
  <c r="CJ138" i="23"/>
  <c r="CD138" i="23"/>
  <c r="BX138" i="23"/>
  <c r="BR138" i="23"/>
  <c r="BL138" i="23"/>
  <c r="BF138" i="23"/>
  <c r="AZ138" i="23"/>
  <c r="AT138" i="23"/>
  <c r="AN138" i="23"/>
  <c r="AH138" i="23"/>
  <c r="AC138" i="23"/>
  <c r="AI138" i="23" s="1"/>
  <c r="AO138" i="23" s="1"/>
  <c r="AU138" i="23" s="1"/>
  <c r="BA138" i="23" s="1"/>
  <c r="BG138" i="23" s="1"/>
  <c r="BM138" i="23" s="1"/>
  <c r="BS138" i="23" s="1"/>
  <c r="BY138" i="23" s="1"/>
  <c r="CE138" i="23" s="1"/>
  <c r="CK138" i="23" s="1"/>
  <c r="AB138" i="23"/>
  <c r="V138" i="23"/>
  <c r="CY137" i="23"/>
  <c r="CX137" i="23"/>
  <c r="CW137" i="23"/>
  <c r="CV137" i="23"/>
  <c r="CU137" i="23"/>
  <c r="CT137" i="23"/>
  <c r="CS137" i="23"/>
  <c r="CR137" i="23"/>
  <c r="CQ137" i="23"/>
  <c r="CP137" i="23"/>
  <c r="CO137" i="23"/>
  <c r="CN137" i="23"/>
  <c r="CJ137" i="23"/>
  <c r="CD137" i="23"/>
  <c r="BX137" i="23"/>
  <c r="BR137" i="23"/>
  <c r="BL137" i="23"/>
  <c r="BF137" i="23"/>
  <c r="AZ137" i="23"/>
  <c r="AT137" i="23"/>
  <c r="AN137" i="23"/>
  <c r="AH137" i="23"/>
  <c r="AB137" i="23"/>
  <c r="W137" i="23"/>
  <c r="AC137" i="23" s="1"/>
  <c r="AI137" i="23" s="1"/>
  <c r="AO137" i="23" s="1"/>
  <c r="AU137" i="23" s="1"/>
  <c r="BA137" i="23" s="1"/>
  <c r="BG137" i="23" s="1"/>
  <c r="BM137" i="23" s="1"/>
  <c r="BS137" i="23" s="1"/>
  <c r="BY137" i="23" s="1"/>
  <c r="CE137" i="23" s="1"/>
  <c r="CK137" i="23" s="1"/>
  <c r="V137" i="23"/>
  <c r="CY136" i="23"/>
  <c r="CX136" i="23"/>
  <c r="CW136" i="23"/>
  <c r="CV136" i="23"/>
  <c r="CU136" i="23"/>
  <c r="CT136" i="23"/>
  <c r="CS136" i="23"/>
  <c r="CR136" i="23"/>
  <c r="CQ136" i="23"/>
  <c r="CP136" i="23"/>
  <c r="CO136" i="23"/>
  <c r="CN136" i="23"/>
  <c r="CZ136" i="23" s="1"/>
  <c r="CJ136" i="23"/>
  <c r="CD136" i="23"/>
  <c r="BX136" i="23"/>
  <c r="BR136" i="23"/>
  <c r="BL136" i="23"/>
  <c r="BF136" i="23"/>
  <c r="AZ136" i="23"/>
  <c r="AT136" i="23"/>
  <c r="AN136" i="23"/>
  <c r="AH136" i="23"/>
  <c r="AB136" i="23"/>
  <c r="V136" i="23"/>
  <c r="CZ135" i="23"/>
  <c r="CY135" i="23"/>
  <c r="CX135" i="23"/>
  <c r="CW135" i="23"/>
  <c r="CV135" i="23"/>
  <c r="CU135" i="23"/>
  <c r="CT135" i="23"/>
  <c r="CS135" i="23"/>
  <c r="CR135" i="23"/>
  <c r="CQ135" i="23"/>
  <c r="CP135" i="23"/>
  <c r="CO135" i="23"/>
  <c r="CN135" i="23"/>
  <c r="CJ135" i="23"/>
  <c r="CD135" i="23"/>
  <c r="BX135" i="23"/>
  <c r="BR135" i="23"/>
  <c r="BL135" i="23"/>
  <c r="BF135" i="23"/>
  <c r="AZ135" i="23"/>
  <c r="AT135" i="23"/>
  <c r="AN135" i="23"/>
  <c r="AH135" i="23"/>
  <c r="AB135" i="23"/>
  <c r="V135" i="23"/>
  <c r="CY134" i="23"/>
  <c r="CX134" i="23"/>
  <c r="CW134" i="23"/>
  <c r="CV134" i="23"/>
  <c r="CU134" i="23"/>
  <c r="CT134" i="23"/>
  <c r="CS134" i="23"/>
  <c r="CR134" i="23"/>
  <c r="CQ134" i="23"/>
  <c r="CP134" i="23"/>
  <c r="CO134" i="23"/>
  <c r="CN134" i="23"/>
  <c r="CJ134" i="23"/>
  <c r="CD134" i="23"/>
  <c r="BX134" i="23"/>
  <c r="BR134" i="23"/>
  <c r="BL134" i="23"/>
  <c r="BF134" i="23"/>
  <c r="AZ134" i="23"/>
  <c r="AT134" i="23"/>
  <c r="AN134" i="23"/>
  <c r="AH134" i="23"/>
  <c r="AB134" i="23"/>
  <c r="V134" i="23"/>
  <c r="CY133" i="23"/>
  <c r="CX133" i="23"/>
  <c r="CZ133" i="23" s="1"/>
  <c r="CW133" i="23"/>
  <c r="CV133" i="23"/>
  <c r="CU133" i="23"/>
  <c r="CT133" i="23"/>
  <c r="CS133" i="23"/>
  <c r="CR133" i="23"/>
  <c r="CQ133" i="23"/>
  <c r="CP133" i="23"/>
  <c r="CO133" i="23"/>
  <c r="CN133" i="23"/>
  <c r="CJ133" i="23"/>
  <c r="CD133" i="23"/>
  <c r="BX133" i="23"/>
  <c r="BR133" i="23"/>
  <c r="BL133" i="23"/>
  <c r="BF133" i="23"/>
  <c r="AZ133" i="23"/>
  <c r="AT133" i="23"/>
  <c r="AN133" i="23"/>
  <c r="AH133" i="23"/>
  <c r="AB133" i="23"/>
  <c r="V133" i="23"/>
  <c r="CY132" i="23"/>
  <c r="CX132" i="23"/>
  <c r="CW132" i="23"/>
  <c r="CV132" i="23"/>
  <c r="CU132" i="23"/>
  <c r="CT132" i="23"/>
  <c r="CS132" i="23"/>
  <c r="CR132" i="23"/>
  <c r="CQ132" i="23"/>
  <c r="CP132" i="23"/>
  <c r="CO132" i="23"/>
  <c r="CN132" i="23"/>
  <c r="CZ132" i="23" s="1"/>
  <c r="CJ132" i="23"/>
  <c r="CD132" i="23"/>
  <c r="BX132" i="23"/>
  <c r="BR132" i="23"/>
  <c r="BL132" i="23"/>
  <c r="BF132" i="23"/>
  <c r="AZ132" i="23"/>
  <c r="AT132" i="23"/>
  <c r="AN132" i="23"/>
  <c r="AH132" i="23"/>
  <c r="AB132" i="23"/>
  <c r="V132" i="23"/>
  <c r="CY131" i="23"/>
  <c r="CX131" i="23"/>
  <c r="CW131" i="23"/>
  <c r="CV131" i="23"/>
  <c r="CU131" i="23"/>
  <c r="CT131" i="23"/>
  <c r="CS131" i="23"/>
  <c r="CR131" i="23"/>
  <c r="CQ131" i="23"/>
  <c r="CP131" i="23"/>
  <c r="CO131" i="23"/>
  <c r="CN131" i="23"/>
  <c r="CJ131" i="23"/>
  <c r="CD131" i="23"/>
  <c r="BX131" i="23"/>
  <c r="BR131" i="23"/>
  <c r="BL131" i="23"/>
  <c r="BF131" i="23"/>
  <c r="AZ131" i="23"/>
  <c r="AT131" i="23"/>
  <c r="AN131" i="23"/>
  <c r="AH131" i="23"/>
  <c r="AB131" i="23"/>
  <c r="V131" i="23"/>
  <c r="CY130" i="23"/>
  <c r="CX130" i="23"/>
  <c r="CW130" i="23"/>
  <c r="CV130" i="23"/>
  <c r="CU130" i="23"/>
  <c r="CT130" i="23"/>
  <c r="CZ130" i="23" s="1"/>
  <c r="CS130" i="23"/>
  <c r="CR130" i="23"/>
  <c r="CQ130" i="23"/>
  <c r="CP130" i="23"/>
  <c r="CO130" i="23"/>
  <c r="CN130" i="23"/>
  <c r="CJ130" i="23"/>
  <c r="CD130" i="23"/>
  <c r="BX130" i="23"/>
  <c r="BR130" i="23"/>
  <c r="BL130" i="23"/>
  <c r="BF130" i="23"/>
  <c r="AZ130" i="23"/>
  <c r="AT130" i="23"/>
  <c r="AN130" i="23"/>
  <c r="AH130" i="23"/>
  <c r="AB130" i="23"/>
  <c r="V130" i="23"/>
  <c r="CY129" i="23"/>
  <c r="CZ129" i="23" s="1"/>
  <c r="CX129" i="23"/>
  <c r="CW129" i="23"/>
  <c r="CV129" i="23"/>
  <c r="CU129" i="23"/>
  <c r="CT129" i="23"/>
  <c r="CS129" i="23"/>
  <c r="CR129" i="23"/>
  <c r="CQ129" i="23"/>
  <c r="CP129" i="23"/>
  <c r="CO129" i="23"/>
  <c r="CN129" i="23"/>
  <c r="CJ129" i="23"/>
  <c r="CD129" i="23"/>
  <c r="BX129" i="23"/>
  <c r="BR129" i="23"/>
  <c r="BL129" i="23"/>
  <c r="BF129" i="23"/>
  <c r="AZ129" i="23"/>
  <c r="AT129" i="23"/>
  <c r="AN129" i="23"/>
  <c r="AH129" i="23"/>
  <c r="AB129" i="23"/>
  <c r="V129" i="23"/>
  <c r="CY128" i="23"/>
  <c r="CX128" i="23"/>
  <c r="CW128" i="23"/>
  <c r="CV128" i="23"/>
  <c r="CU128" i="23"/>
  <c r="CT128" i="23"/>
  <c r="CS128" i="23"/>
  <c r="CR128" i="23"/>
  <c r="CQ128" i="23"/>
  <c r="CP128" i="23"/>
  <c r="CO128" i="23"/>
  <c r="CN128" i="23"/>
  <c r="CJ128" i="23"/>
  <c r="CD128" i="23"/>
  <c r="BX128" i="23"/>
  <c r="BR128" i="23"/>
  <c r="BL128" i="23"/>
  <c r="BF128" i="23"/>
  <c r="AZ128" i="23"/>
  <c r="AT128" i="23"/>
  <c r="AN128" i="23"/>
  <c r="AH128" i="23"/>
  <c r="AB128" i="23"/>
  <c r="V128" i="23"/>
  <c r="CY127" i="23"/>
  <c r="CX127" i="23"/>
  <c r="CW127" i="23"/>
  <c r="CV127" i="23"/>
  <c r="CU127" i="23"/>
  <c r="CT127" i="23"/>
  <c r="CS127" i="23"/>
  <c r="CR127" i="23"/>
  <c r="CQ127" i="23"/>
  <c r="CP127" i="23"/>
  <c r="CO127" i="23"/>
  <c r="CN127" i="23"/>
  <c r="CJ127" i="23"/>
  <c r="CD127" i="23"/>
  <c r="BX127" i="23"/>
  <c r="BR127" i="23"/>
  <c r="BL127" i="23"/>
  <c r="BF127" i="23"/>
  <c r="AZ127" i="23"/>
  <c r="AT127" i="23"/>
  <c r="AN127" i="23"/>
  <c r="AH127" i="23"/>
  <c r="AB127" i="23"/>
  <c r="W127" i="23"/>
  <c r="AC127" i="23" s="1"/>
  <c r="AI127" i="23" s="1"/>
  <c r="AO127" i="23" s="1"/>
  <c r="AU127" i="23" s="1"/>
  <c r="BA127" i="23" s="1"/>
  <c r="BG127" i="23" s="1"/>
  <c r="BM127" i="23" s="1"/>
  <c r="BS127" i="23" s="1"/>
  <c r="BY127" i="23" s="1"/>
  <c r="CE127" i="23" s="1"/>
  <c r="CK127" i="23" s="1"/>
  <c r="V127" i="23"/>
  <c r="CY126" i="23"/>
  <c r="CX126" i="23"/>
  <c r="CW126" i="23"/>
  <c r="CV126" i="23"/>
  <c r="CU126" i="23"/>
  <c r="CT126" i="23"/>
  <c r="CS126" i="23"/>
  <c r="CR126" i="23"/>
  <c r="CQ126" i="23"/>
  <c r="CP126" i="23"/>
  <c r="CO126" i="23"/>
  <c r="CN126" i="23"/>
  <c r="CZ126" i="23" s="1"/>
  <c r="CJ126" i="23"/>
  <c r="CD126" i="23"/>
  <c r="BX126" i="23"/>
  <c r="BR126" i="23"/>
  <c r="BL126" i="23"/>
  <c r="BF126" i="23"/>
  <c r="AZ126" i="23"/>
  <c r="AT126" i="23"/>
  <c r="AN126" i="23"/>
  <c r="AH126" i="23"/>
  <c r="AB126" i="23"/>
  <c r="W126" i="23"/>
  <c r="AC126" i="23" s="1"/>
  <c r="AI126" i="23" s="1"/>
  <c r="AO126" i="23" s="1"/>
  <c r="AU126" i="23" s="1"/>
  <c r="BA126" i="23" s="1"/>
  <c r="BG126" i="23" s="1"/>
  <c r="BM126" i="23" s="1"/>
  <c r="BS126" i="23" s="1"/>
  <c r="BY126" i="23" s="1"/>
  <c r="CE126" i="23" s="1"/>
  <c r="CK126" i="23" s="1"/>
  <c r="V126" i="23"/>
  <c r="CY125" i="23"/>
  <c r="CX125" i="23"/>
  <c r="CW125" i="23"/>
  <c r="CV125" i="23"/>
  <c r="CU125" i="23"/>
  <c r="CT125" i="23"/>
  <c r="CS125" i="23"/>
  <c r="CR125" i="23"/>
  <c r="CQ125" i="23"/>
  <c r="CP125" i="23"/>
  <c r="CO125" i="23"/>
  <c r="CN125" i="23"/>
  <c r="CZ125" i="23" s="1"/>
  <c r="CJ125" i="23"/>
  <c r="CD125" i="23"/>
  <c r="BX125" i="23"/>
  <c r="BR125" i="23"/>
  <c r="BL125" i="23"/>
  <c r="BF125" i="23"/>
  <c r="AZ125" i="23"/>
  <c r="AT125" i="23"/>
  <c r="AN125" i="23"/>
  <c r="AH125" i="23"/>
  <c r="AB125" i="23"/>
  <c r="W125" i="23"/>
  <c r="AC125" i="23" s="1"/>
  <c r="AI125" i="23" s="1"/>
  <c r="AO125" i="23" s="1"/>
  <c r="AU125" i="23" s="1"/>
  <c r="BA125" i="23" s="1"/>
  <c r="BG125" i="23" s="1"/>
  <c r="BM125" i="23" s="1"/>
  <c r="BS125" i="23" s="1"/>
  <c r="BY125" i="23" s="1"/>
  <c r="CE125" i="23" s="1"/>
  <c r="CK125" i="23" s="1"/>
  <c r="V125" i="23"/>
  <c r="CY124" i="23"/>
  <c r="CX124" i="23"/>
  <c r="CW124" i="23"/>
  <c r="CV124" i="23"/>
  <c r="CU124" i="23"/>
  <c r="CT124" i="23"/>
  <c r="CS124" i="23"/>
  <c r="CR124" i="23"/>
  <c r="CQ124" i="23"/>
  <c r="CP124" i="23"/>
  <c r="CO124" i="23"/>
  <c r="CN124" i="23"/>
  <c r="CZ124" i="23" s="1"/>
  <c r="CJ124" i="23"/>
  <c r="CD124" i="23"/>
  <c r="BX124" i="23"/>
  <c r="BR124" i="23"/>
  <c r="BL124" i="23"/>
  <c r="BF124" i="23"/>
  <c r="AZ124" i="23"/>
  <c r="AT124" i="23"/>
  <c r="AN124" i="23"/>
  <c r="AH124" i="23"/>
  <c r="AB124" i="23"/>
  <c r="W124" i="23"/>
  <c r="AC124" i="23" s="1"/>
  <c r="AI124" i="23" s="1"/>
  <c r="AO124" i="23" s="1"/>
  <c r="AU124" i="23" s="1"/>
  <c r="BA124" i="23" s="1"/>
  <c r="BG124" i="23" s="1"/>
  <c r="BM124" i="23" s="1"/>
  <c r="BS124" i="23" s="1"/>
  <c r="BY124" i="23" s="1"/>
  <c r="CE124" i="23" s="1"/>
  <c r="CK124" i="23" s="1"/>
  <c r="V124" i="23"/>
  <c r="CY123" i="23"/>
  <c r="CX123" i="23"/>
  <c r="CW123" i="23"/>
  <c r="CV123" i="23"/>
  <c r="CU123" i="23"/>
  <c r="CT123" i="23"/>
  <c r="CS123" i="23"/>
  <c r="CR123" i="23"/>
  <c r="CQ123" i="23"/>
  <c r="CP123" i="23"/>
  <c r="CO123" i="23"/>
  <c r="CN123" i="23"/>
  <c r="CJ123" i="23"/>
  <c r="CD123" i="23"/>
  <c r="BX123" i="23"/>
  <c r="BR123" i="23"/>
  <c r="BL123" i="23"/>
  <c r="BF123" i="23"/>
  <c r="AZ123" i="23"/>
  <c r="AT123" i="23"/>
  <c r="AN123" i="23"/>
  <c r="AH123" i="23"/>
  <c r="AB123" i="23"/>
  <c r="V123" i="23"/>
  <c r="CY122" i="23"/>
  <c r="CX122" i="23"/>
  <c r="CW122" i="23"/>
  <c r="CV122" i="23"/>
  <c r="CU122" i="23"/>
  <c r="CT122" i="23"/>
  <c r="CS122" i="23"/>
  <c r="CR122" i="23"/>
  <c r="CQ122" i="23"/>
  <c r="CP122" i="23"/>
  <c r="CO122" i="23"/>
  <c r="CN122" i="23"/>
  <c r="CJ122" i="23"/>
  <c r="CD122" i="23"/>
  <c r="BX122" i="23"/>
  <c r="BR122" i="23"/>
  <c r="BL122" i="23"/>
  <c r="BF122" i="23"/>
  <c r="AZ122" i="23"/>
  <c r="AT122" i="23"/>
  <c r="AN122" i="23"/>
  <c r="AI122" i="23"/>
  <c r="AO122" i="23" s="1"/>
  <c r="AU122" i="23" s="1"/>
  <c r="BA122" i="23" s="1"/>
  <c r="BG122" i="23" s="1"/>
  <c r="BM122" i="23" s="1"/>
  <c r="BS122" i="23" s="1"/>
  <c r="BY122" i="23" s="1"/>
  <c r="CE122" i="23" s="1"/>
  <c r="CK122" i="23" s="1"/>
  <c r="AH122" i="23"/>
  <c r="AC122" i="23"/>
  <c r="AB122" i="23"/>
  <c r="W122" i="23"/>
  <c r="V122" i="23"/>
  <c r="CY121" i="23"/>
  <c r="CX121" i="23"/>
  <c r="CW121" i="23"/>
  <c r="CV121" i="23"/>
  <c r="CU121" i="23"/>
  <c r="CT121" i="23"/>
  <c r="CS121" i="23"/>
  <c r="CR121" i="23"/>
  <c r="CQ121" i="23"/>
  <c r="CP121" i="23"/>
  <c r="CZ121" i="23" s="1"/>
  <c r="CO121" i="23"/>
  <c r="CN121" i="23"/>
  <c r="CJ121" i="23"/>
  <c r="CD121" i="23"/>
  <c r="BX121" i="23"/>
  <c r="BR121" i="23"/>
  <c r="BL121" i="23"/>
  <c r="BF121" i="23"/>
  <c r="AZ121" i="23"/>
  <c r="AT121" i="23"/>
  <c r="AN121" i="23"/>
  <c r="AH121" i="23"/>
  <c r="AB121" i="23"/>
  <c r="W121" i="23"/>
  <c r="AC121" i="23" s="1"/>
  <c r="AI121" i="23" s="1"/>
  <c r="AO121" i="23" s="1"/>
  <c r="V121" i="23"/>
  <c r="CY120" i="23"/>
  <c r="CX120" i="23"/>
  <c r="CW120" i="23"/>
  <c r="CV120" i="23"/>
  <c r="CU120" i="23"/>
  <c r="CT120" i="23"/>
  <c r="CS120" i="23"/>
  <c r="CR120" i="23"/>
  <c r="CQ120" i="23"/>
  <c r="CP120" i="23"/>
  <c r="CO120" i="23"/>
  <c r="CZ120" i="23" s="1"/>
  <c r="CN120" i="23"/>
  <c r="CJ120" i="23"/>
  <c r="CD120" i="23"/>
  <c r="BX120" i="23"/>
  <c r="BR120" i="23"/>
  <c r="BL120" i="23"/>
  <c r="BF120" i="23"/>
  <c r="AZ120" i="23"/>
  <c r="AT120" i="23"/>
  <c r="AN120" i="23"/>
  <c r="AH120" i="23"/>
  <c r="AB120" i="23"/>
  <c r="V120" i="23"/>
  <c r="CY119" i="23"/>
  <c r="CX119" i="23"/>
  <c r="CW119" i="23"/>
  <c r="CV119" i="23"/>
  <c r="CU119" i="23"/>
  <c r="CT119" i="23"/>
  <c r="CS119" i="23"/>
  <c r="CR119" i="23"/>
  <c r="CQ119" i="23"/>
  <c r="CZ119" i="23" s="1"/>
  <c r="CP119" i="23"/>
  <c r="CO119" i="23"/>
  <c r="CN119" i="23"/>
  <c r="CJ119" i="23"/>
  <c r="CD119" i="23"/>
  <c r="BX119" i="23"/>
  <c r="BR119" i="23"/>
  <c r="BL119" i="23"/>
  <c r="BF119" i="23"/>
  <c r="AZ119" i="23"/>
  <c r="AT119" i="23"/>
  <c r="AN119" i="23"/>
  <c r="AH119" i="23"/>
  <c r="AB119" i="23"/>
  <c r="W119" i="23"/>
  <c r="AC119" i="23" s="1"/>
  <c r="AI119" i="23" s="1"/>
  <c r="AO119" i="23" s="1"/>
  <c r="AU119" i="23" s="1"/>
  <c r="BA119" i="23" s="1"/>
  <c r="BG119" i="23" s="1"/>
  <c r="BM119" i="23" s="1"/>
  <c r="BS119" i="23" s="1"/>
  <c r="BY119" i="23" s="1"/>
  <c r="CE119" i="23" s="1"/>
  <c r="CK119" i="23" s="1"/>
  <c r="V119" i="23"/>
  <c r="CY118" i="23"/>
  <c r="CX118" i="23"/>
  <c r="CW118" i="23"/>
  <c r="CV118" i="23"/>
  <c r="CU118" i="23"/>
  <c r="CT118" i="23"/>
  <c r="CS118" i="23"/>
  <c r="CR118" i="23"/>
  <c r="CQ118" i="23"/>
  <c r="CP118" i="23"/>
  <c r="CO118" i="23"/>
  <c r="CN118" i="23"/>
  <c r="CJ118" i="23"/>
  <c r="CD118" i="23"/>
  <c r="BX118" i="23"/>
  <c r="BR118" i="23"/>
  <c r="BL118" i="23"/>
  <c r="BF118" i="23"/>
  <c r="AZ118" i="23"/>
  <c r="AT118" i="23"/>
  <c r="AN118" i="23"/>
  <c r="AH118" i="23"/>
  <c r="AB118" i="23"/>
  <c r="V118" i="23"/>
  <c r="CY117" i="23"/>
  <c r="CX117" i="23"/>
  <c r="CW117" i="23"/>
  <c r="CV117" i="23"/>
  <c r="CU117" i="23"/>
  <c r="CT117" i="23"/>
  <c r="CS117" i="23"/>
  <c r="CZ117" i="23" s="1"/>
  <c r="CR117" i="23"/>
  <c r="CQ117" i="23"/>
  <c r="CP117" i="23"/>
  <c r="CO117" i="23"/>
  <c r="CN117" i="23"/>
  <c r="CJ117" i="23"/>
  <c r="CD117" i="23"/>
  <c r="BX117" i="23"/>
  <c r="BR117" i="23"/>
  <c r="BL117" i="23"/>
  <c r="BF117" i="23"/>
  <c r="AZ117" i="23"/>
  <c r="AT117" i="23"/>
  <c r="AN117" i="23"/>
  <c r="AH117" i="23"/>
  <c r="AB117" i="23"/>
  <c r="V117" i="23"/>
  <c r="CY116" i="23"/>
  <c r="CX116" i="23"/>
  <c r="CW116" i="23"/>
  <c r="CV116" i="23"/>
  <c r="CU116" i="23"/>
  <c r="CT116" i="23"/>
  <c r="CS116" i="23"/>
  <c r="CZ116" i="23" s="1"/>
  <c r="CR116" i="23"/>
  <c r="CQ116" i="23"/>
  <c r="CP116" i="23"/>
  <c r="CO116" i="23"/>
  <c r="CN116" i="23"/>
  <c r="CJ116" i="23"/>
  <c r="CD116" i="23"/>
  <c r="BX116" i="23"/>
  <c r="BR116" i="23"/>
  <c r="BL116" i="23"/>
  <c r="BF116" i="23"/>
  <c r="AZ116" i="23"/>
  <c r="AT116" i="23"/>
  <c r="AN116" i="23"/>
  <c r="AH116" i="23"/>
  <c r="AB116" i="23"/>
  <c r="V116" i="23"/>
  <c r="CY115" i="23"/>
  <c r="CX115" i="23"/>
  <c r="CW115" i="23"/>
  <c r="CV115" i="23"/>
  <c r="CU115" i="23"/>
  <c r="CT115" i="23"/>
  <c r="CS115" i="23"/>
  <c r="CR115" i="23"/>
  <c r="CQ115" i="23"/>
  <c r="CP115" i="23"/>
  <c r="CO115" i="23"/>
  <c r="CN115" i="23"/>
  <c r="CZ115" i="23" s="1"/>
  <c r="CJ115" i="23"/>
  <c r="CD115" i="23"/>
  <c r="BX115" i="23"/>
  <c r="BR115" i="23"/>
  <c r="BL115" i="23"/>
  <c r="BF115" i="23"/>
  <c r="AZ115" i="23"/>
  <c r="AT115" i="23"/>
  <c r="AN115" i="23"/>
  <c r="AH115" i="23"/>
  <c r="AB115" i="23"/>
  <c r="V115" i="23"/>
  <c r="CY114" i="23"/>
  <c r="CZ114" i="23" s="1"/>
  <c r="CX114" i="23"/>
  <c r="CW114" i="23"/>
  <c r="CV114" i="23"/>
  <c r="CU114" i="23"/>
  <c r="CT114" i="23"/>
  <c r="CS114" i="23"/>
  <c r="CR114" i="23"/>
  <c r="CQ114" i="23"/>
  <c r="CP114" i="23"/>
  <c r="CO114" i="23"/>
  <c r="CN114" i="23"/>
  <c r="CJ114" i="23"/>
  <c r="CD114" i="23"/>
  <c r="BX114" i="23"/>
  <c r="BR114" i="23"/>
  <c r="BL114" i="23"/>
  <c r="BF114" i="23"/>
  <c r="AZ114" i="23"/>
  <c r="AT114" i="23"/>
  <c r="AN114" i="23"/>
  <c r="AH114" i="23"/>
  <c r="AB114" i="23"/>
  <c r="V114" i="23"/>
  <c r="CY113" i="23"/>
  <c r="CX113" i="23"/>
  <c r="CW113" i="23"/>
  <c r="CV113" i="23"/>
  <c r="CU113" i="23"/>
  <c r="CT113" i="23"/>
  <c r="CS113" i="23"/>
  <c r="CR113" i="23"/>
  <c r="CQ113" i="23"/>
  <c r="CP113" i="23"/>
  <c r="CO113" i="23"/>
  <c r="CN113" i="23"/>
  <c r="CJ113" i="23"/>
  <c r="CD113" i="23"/>
  <c r="BX113" i="23"/>
  <c r="BR113" i="23"/>
  <c r="BL113" i="23"/>
  <c r="BF113" i="23"/>
  <c r="AZ113" i="23"/>
  <c r="AT113" i="23"/>
  <c r="AN113" i="23"/>
  <c r="AH113" i="23"/>
  <c r="AB113" i="23"/>
  <c r="V113" i="23"/>
  <c r="CZ112" i="23"/>
  <c r="CY112" i="23"/>
  <c r="CX112" i="23"/>
  <c r="CW112" i="23"/>
  <c r="CV112" i="23"/>
  <c r="CU112" i="23"/>
  <c r="CT112" i="23"/>
  <c r="CS112" i="23"/>
  <c r="CR112" i="23"/>
  <c r="CQ112" i="23"/>
  <c r="CP112" i="23"/>
  <c r="CO112" i="23"/>
  <c r="CN112" i="23"/>
  <c r="CJ112" i="23"/>
  <c r="CD112" i="23"/>
  <c r="BX112" i="23"/>
  <c r="BR112" i="23"/>
  <c r="BL112" i="23"/>
  <c r="BF112" i="23"/>
  <c r="AZ112" i="23"/>
  <c r="AT112" i="23"/>
  <c r="AN112" i="23"/>
  <c r="AH112" i="23"/>
  <c r="AB112" i="23"/>
  <c r="V112" i="23"/>
  <c r="CY111" i="23"/>
  <c r="CX111" i="23"/>
  <c r="CW111" i="23"/>
  <c r="CV111" i="23"/>
  <c r="CZ111" i="23" s="1"/>
  <c r="CU111" i="23"/>
  <c r="CT111" i="23"/>
  <c r="CS111" i="23"/>
  <c r="CR111" i="23"/>
  <c r="CQ111" i="23"/>
  <c r="CP111" i="23"/>
  <c r="CO111" i="23"/>
  <c r="CN111" i="23"/>
  <c r="CJ111" i="23"/>
  <c r="CD111" i="23"/>
  <c r="BX111" i="23"/>
  <c r="BR111" i="23"/>
  <c r="BL111" i="23"/>
  <c r="BF111" i="23"/>
  <c r="AZ111" i="23"/>
  <c r="AT111" i="23"/>
  <c r="AN111" i="23"/>
  <c r="AH111" i="23"/>
  <c r="AB111" i="23"/>
  <c r="W111" i="23"/>
  <c r="AC111" i="23" s="1"/>
  <c r="AI111" i="23" s="1"/>
  <c r="AO111" i="23" s="1"/>
  <c r="AU111" i="23" s="1"/>
  <c r="BA111" i="23" s="1"/>
  <c r="BG111" i="23" s="1"/>
  <c r="BM111" i="23" s="1"/>
  <c r="BS111" i="23" s="1"/>
  <c r="BY111" i="23" s="1"/>
  <c r="CE111" i="23" s="1"/>
  <c r="CK111" i="23" s="1"/>
  <c r="V111" i="23"/>
  <c r="CY110" i="23"/>
  <c r="CX110" i="23"/>
  <c r="CW110" i="23"/>
  <c r="CV110" i="23"/>
  <c r="CU110" i="23"/>
  <c r="CT110" i="23"/>
  <c r="CS110" i="23"/>
  <c r="CR110" i="23"/>
  <c r="CQ110" i="23"/>
  <c r="CP110" i="23"/>
  <c r="CO110" i="23"/>
  <c r="CN110" i="23"/>
  <c r="CJ110" i="23"/>
  <c r="CD110" i="23"/>
  <c r="BX110" i="23"/>
  <c r="BR110" i="23"/>
  <c r="BL110" i="23"/>
  <c r="BF110" i="23"/>
  <c r="AZ110" i="23"/>
  <c r="AT110" i="23"/>
  <c r="AN110" i="23"/>
  <c r="AH110" i="23"/>
  <c r="AB110" i="23"/>
  <c r="W110" i="23"/>
  <c r="AC110" i="23" s="1"/>
  <c r="AI110" i="23" s="1"/>
  <c r="AO110" i="23" s="1"/>
  <c r="AU110" i="23" s="1"/>
  <c r="BA110" i="23" s="1"/>
  <c r="BG110" i="23" s="1"/>
  <c r="BM110" i="23" s="1"/>
  <c r="BS110" i="23" s="1"/>
  <c r="BY110" i="23" s="1"/>
  <c r="CE110" i="23" s="1"/>
  <c r="CK110" i="23" s="1"/>
  <c r="V110" i="23"/>
  <c r="CY109" i="23"/>
  <c r="CX109" i="23"/>
  <c r="CW109" i="23"/>
  <c r="CV109" i="23"/>
  <c r="CU109" i="23"/>
  <c r="CT109" i="23"/>
  <c r="CS109" i="23"/>
  <c r="CR109" i="23"/>
  <c r="CQ109" i="23"/>
  <c r="CP109" i="23"/>
  <c r="CZ109" i="23" s="1"/>
  <c r="CO109" i="23"/>
  <c r="CN109" i="23"/>
  <c r="CJ109" i="23"/>
  <c r="CD109" i="23"/>
  <c r="BX109" i="23"/>
  <c r="BR109" i="23"/>
  <c r="BL109" i="23"/>
  <c r="BF109" i="23"/>
  <c r="AZ109" i="23"/>
  <c r="AT109" i="23"/>
  <c r="AN109" i="23"/>
  <c r="AH109" i="23"/>
  <c r="AC109" i="23"/>
  <c r="AI109" i="23" s="1"/>
  <c r="AO109" i="23" s="1"/>
  <c r="AU109" i="23" s="1"/>
  <c r="BA109" i="23" s="1"/>
  <c r="BG109" i="23" s="1"/>
  <c r="BM109" i="23" s="1"/>
  <c r="BS109" i="23" s="1"/>
  <c r="BY109" i="23" s="1"/>
  <c r="CE109" i="23" s="1"/>
  <c r="CK109" i="23" s="1"/>
  <c r="AB109" i="23"/>
  <c r="W109" i="23"/>
  <c r="V109" i="23"/>
  <c r="CY108" i="23"/>
  <c r="CX108" i="23"/>
  <c r="CW108" i="23"/>
  <c r="CV108" i="23"/>
  <c r="CU108" i="23"/>
  <c r="CT108" i="23"/>
  <c r="CS108" i="23"/>
  <c r="CR108" i="23"/>
  <c r="CQ108" i="23"/>
  <c r="CP108" i="23"/>
  <c r="CO108" i="23"/>
  <c r="CZ108" i="23" s="1"/>
  <c r="CN108" i="23"/>
  <c r="CJ108" i="23"/>
  <c r="CD108" i="23"/>
  <c r="BX108" i="23"/>
  <c r="BR108" i="23"/>
  <c r="BL108" i="23"/>
  <c r="BF108" i="23"/>
  <c r="AZ108" i="23"/>
  <c r="AT108" i="23"/>
  <c r="AN108" i="23"/>
  <c r="AH108" i="23"/>
  <c r="AC108" i="23"/>
  <c r="AI108" i="23" s="1"/>
  <c r="AO108" i="23" s="1"/>
  <c r="AU108" i="23" s="1"/>
  <c r="BA108" i="23" s="1"/>
  <c r="BG108" i="23" s="1"/>
  <c r="BM108" i="23" s="1"/>
  <c r="BS108" i="23" s="1"/>
  <c r="BY108" i="23" s="1"/>
  <c r="CE108" i="23" s="1"/>
  <c r="CK108" i="23" s="1"/>
  <c r="AB108" i="23"/>
  <c r="W108" i="23"/>
  <c r="V108" i="23"/>
  <c r="CY107" i="23"/>
  <c r="CX107" i="23"/>
  <c r="CW107" i="23"/>
  <c r="CV107" i="23"/>
  <c r="CU107" i="23"/>
  <c r="CT107" i="23"/>
  <c r="CS107" i="23"/>
  <c r="CR107" i="23"/>
  <c r="CQ107" i="23"/>
  <c r="CP107" i="23"/>
  <c r="CO107" i="23"/>
  <c r="CN107" i="23"/>
  <c r="CZ107" i="23" s="1"/>
  <c r="CJ107" i="23"/>
  <c r="CD107" i="23"/>
  <c r="BX107" i="23"/>
  <c r="BR107" i="23"/>
  <c r="BL107" i="23"/>
  <c r="BF107" i="23"/>
  <c r="AZ107" i="23"/>
  <c r="AT107" i="23"/>
  <c r="AN107" i="23"/>
  <c r="AH107" i="23"/>
  <c r="AB107" i="23"/>
  <c r="V107" i="23"/>
  <c r="CY106" i="23"/>
  <c r="CX106" i="23"/>
  <c r="CW106" i="23"/>
  <c r="CV106" i="23"/>
  <c r="CU106" i="23"/>
  <c r="CT106" i="23"/>
  <c r="CS106" i="23"/>
  <c r="CR106" i="23"/>
  <c r="CQ106" i="23"/>
  <c r="CP106" i="23"/>
  <c r="CO106" i="23"/>
  <c r="CN106" i="23"/>
  <c r="CZ106" i="23" s="1"/>
  <c r="CJ106" i="23"/>
  <c r="CD106" i="23"/>
  <c r="BX106" i="23"/>
  <c r="BR106" i="23"/>
  <c r="BL106" i="23"/>
  <c r="BF106" i="23"/>
  <c r="AZ106" i="23"/>
  <c r="AT106" i="23"/>
  <c r="AN106" i="23"/>
  <c r="AH106" i="23"/>
  <c r="AB106" i="23"/>
  <c r="W106" i="23"/>
  <c r="AC106" i="23" s="1"/>
  <c r="AI106" i="23" s="1"/>
  <c r="AO106" i="23" s="1"/>
  <c r="AU106" i="23" s="1"/>
  <c r="BA106" i="23" s="1"/>
  <c r="BG106" i="23" s="1"/>
  <c r="BM106" i="23" s="1"/>
  <c r="BS106" i="23" s="1"/>
  <c r="BY106" i="23" s="1"/>
  <c r="CE106" i="23" s="1"/>
  <c r="CK106" i="23" s="1"/>
  <c r="V106" i="23"/>
  <c r="CY105" i="23"/>
  <c r="CX105" i="23"/>
  <c r="CW105" i="23"/>
  <c r="CV105" i="23"/>
  <c r="CU105" i="23"/>
  <c r="CT105" i="23"/>
  <c r="CS105" i="23"/>
  <c r="CR105" i="23"/>
  <c r="CQ105" i="23"/>
  <c r="CP105" i="23"/>
  <c r="CO105" i="23"/>
  <c r="CN105" i="23"/>
  <c r="CJ105" i="23"/>
  <c r="CD105" i="23"/>
  <c r="BX105" i="23"/>
  <c r="BR105" i="23"/>
  <c r="BL105" i="23"/>
  <c r="BF105" i="23"/>
  <c r="AZ105" i="23"/>
  <c r="AT105" i="23"/>
  <c r="AN105" i="23"/>
  <c r="AH105" i="23"/>
  <c r="AB105" i="23"/>
  <c r="W105" i="23"/>
  <c r="AC105" i="23" s="1"/>
  <c r="AI105" i="23" s="1"/>
  <c r="V105" i="23"/>
  <c r="CY104" i="23"/>
  <c r="CX104" i="23"/>
  <c r="CW104" i="23"/>
  <c r="CV104" i="23"/>
  <c r="CU104" i="23"/>
  <c r="CT104" i="23"/>
  <c r="CS104" i="23"/>
  <c r="CR104" i="23"/>
  <c r="CQ104" i="23"/>
  <c r="CP104" i="23"/>
  <c r="CO104" i="23"/>
  <c r="CN104" i="23"/>
  <c r="CJ104" i="23"/>
  <c r="CD104" i="23"/>
  <c r="BX104" i="23"/>
  <c r="BR104" i="23"/>
  <c r="BL104" i="23"/>
  <c r="BF104" i="23"/>
  <c r="AZ104" i="23"/>
  <c r="AT104" i="23"/>
  <c r="AN104" i="23"/>
  <c r="AH104" i="23"/>
  <c r="AB104" i="23"/>
  <c r="V104" i="23"/>
  <c r="CY103" i="23"/>
  <c r="CX103" i="23"/>
  <c r="CW103" i="23"/>
  <c r="CV103" i="23"/>
  <c r="CU103" i="23"/>
  <c r="CT103" i="23"/>
  <c r="CS103" i="23"/>
  <c r="CZ103" i="23" s="1"/>
  <c r="CR103" i="23"/>
  <c r="CQ103" i="23"/>
  <c r="CP103" i="23"/>
  <c r="CO103" i="23"/>
  <c r="CN103" i="23"/>
  <c r="CJ103" i="23"/>
  <c r="CD103" i="23"/>
  <c r="BX103" i="23"/>
  <c r="BR103" i="23"/>
  <c r="BL103" i="23"/>
  <c r="BF103" i="23"/>
  <c r="AZ103" i="23"/>
  <c r="AT103" i="23"/>
  <c r="AN103" i="23"/>
  <c r="AH103" i="23"/>
  <c r="AB103" i="23"/>
  <c r="W103" i="23"/>
  <c r="AC103" i="23" s="1"/>
  <c r="AI103" i="23" s="1"/>
  <c r="AO103" i="23" s="1"/>
  <c r="AU103" i="23" s="1"/>
  <c r="BA103" i="23" s="1"/>
  <c r="BG103" i="23" s="1"/>
  <c r="BM103" i="23" s="1"/>
  <c r="BS103" i="23" s="1"/>
  <c r="BY103" i="23" s="1"/>
  <c r="CE103" i="23" s="1"/>
  <c r="CK103" i="23" s="1"/>
  <c r="V103" i="23"/>
  <c r="CY102" i="23"/>
  <c r="CX102" i="23"/>
  <c r="CW102" i="23"/>
  <c r="CV102" i="23"/>
  <c r="CU102" i="23"/>
  <c r="CT102" i="23"/>
  <c r="CS102" i="23"/>
  <c r="CR102" i="23"/>
  <c r="CQ102" i="23"/>
  <c r="CP102" i="23"/>
  <c r="CO102" i="23"/>
  <c r="CN102" i="23"/>
  <c r="CJ102" i="23"/>
  <c r="CD102" i="23"/>
  <c r="BX102" i="23"/>
  <c r="BR102" i="23"/>
  <c r="BL102" i="23"/>
  <c r="BF102" i="23"/>
  <c r="AZ102" i="23"/>
  <c r="AT102" i="23"/>
  <c r="AN102" i="23"/>
  <c r="AH102" i="23"/>
  <c r="AB102" i="23"/>
  <c r="V102" i="23"/>
  <c r="CY101" i="23"/>
  <c r="CX101" i="23"/>
  <c r="CW101" i="23"/>
  <c r="CV101" i="23"/>
  <c r="CU101" i="23"/>
  <c r="CT101" i="23"/>
  <c r="CS101" i="23"/>
  <c r="CR101" i="23"/>
  <c r="CQ101" i="23"/>
  <c r="CP101" i="23"/>
  <c r="CO101" i="23"/>
  <c r="CN101" i="23"/>
  <c r="CZ101" i="23" s="1"/>
  <c r="CJ101" i="23"/>
  <c r="CD101" i="23"/>
  <c r="BX101" i="23"/>
  <c r="BR101" i="23"/>
  <c r="BL101" i="23"/>
  <c r="BF101" i="23"/>
  <c r="AZ101" i="23"/>
  <c r="AT101" i="23"/>
  <c r="AN101" i="23"/>
  <c r="AH101" i="23"/>
  <c r="AB101" i="23"/>
  <c r="W101" i="23"/>
  <c r="AC101" i="23" s="1"/>
  <c r="AI101" i="23" s="1"/>
  <c r="AO101" i="23" s="1"/>
  <c r="AU101" i="23" s="1"/>
  <c r="BA101" i="23" s="1"/>
  <c r="BG101" i="23" s="1"/>
  <c r="BM101" i="23" s="1"/>
  <c r="BS101" i="23" s="1"/>
  <c r="BY101" i="23" s="1"/>
  <c r="CE101" i="23" s="1"/>
  <c r="CK101" i="23" s="1"/>
  <c r="V101" i="23"/>
  <c r="CZ100" i="23"/>
  <c r="CY100" i="23"/>
  <c r="CX100" i="23"/>
  <c r="CW100" i="23"/>
  <c r="CV100" i="23"/>
  <c r="CU100" i="23"/>
  <c r="CT100" i="23"/>
  <c r="CS100" i="23"/>
  <c r="CR100" i="23"/>
  <c r="CQ100" i="23"/>
  <c r="CP100" i="23"/>
  <c r="CO100" i="23"/>
  <c r="CN100" i="23"/>
  <c r="CJ100" i="23"/>
  <c r="CD100" i="23"/>
  <c r="BX100" i="23"/>
  <c r="BR100" i="23"/>
  <c r="BL100" i="23"/>
  <c r="BF100" i="23"/>
  <c r="AZ100" i="23"/>
  <c r="AT100" i="23"/>
  <c r="AN100" i="23"/>
  <c r="AH100" i="23"/>
  <c r="AB100" i="23"/>
  <c r="V100" i="23"/>
  <c r="CY99" i="23"/>
  <c r="CX99" i="23"/>
  <c r="CW99" i="23"/>
  <c r="CV99" i="23"/>
  <c r="CU99" i="23"/>
  <c r="CT99" i="23"/>
  <c r="CS99" i="23"/>
  <c r="CR99" i="23"/>
  <c r="CQ99" i="23"/>
  <c r="CP99" i="23"/>
  <c r="CO99" i="23"/>
  <c r="CN99" i="23"/>
  <c r="CJ99" i="23"/>
  <c r="CD99" i="23"/>
  <c r="BX99" i="23"/>
  <c r="BR99" i="23"/>
  <c r="BL99" i="23"/>
  <c r="BF99" i="23"/>
  <c r="AZ99" i="23"/>
  <c r="AT99" i="23"/>
  <c r="AN99" i="23"/>
  <c r="AH99" i="23"/>
  <c r="AB99" i="23"/>
  <c r="V99" i="23"/>
  <c r="CY98" i="23"/>
  <c r="CX98" i="23"/>
  <c r="CZ98" i="23" s="1"/>
  <c r="CW98" i="23"/>
  <c r="CV98" i="23"/>
  <c r="CU98" i="23"/>
  <c r="CT98" i="23"/>
  <c r="CS98" i="23"/>
  <c r="CR98" i="23"/>
  <c r="CQ98" i="23"/>
  <c r="CP98" i="23"/>
  <c r="CO98" i="23"/>
  <c r="CN98" i="23"/>
  <c r="CJ98" i="23"/>
  <c r="CD98" i="23"/>
  <c r="BX98" i="23"/>
  <c r="BR98" i="23"/>
  <c r="BL98" i="23"/>
  <c r="BF98" i="23"/>
  <c r="AZ98" i="23"/>
  <c r="AT98" i="23"/>
  <c r="AN98" i="23"/>
  <c r="AH98" i="23"/>
  <c r="AB98" i="23"/>
  <c r="V98" i="23"/>
  <c r="CY97" i="23"/>
  <c r="CX97" i="23"/>
  <c r="CW97" i="23"/>
  <c r="CV97" i="23"/>
  <c r="CU97" i="23"/>
  <c r="CT97" i="23"/>
  <c r="CS97" i="23"/>
  <c r="CR97" i="23"/>
  <c r="CQ97" i="23"/>
  <c r="CP97" i="23"/>
  <c r="CO97" i="23"/>
  <c r="CN97" i="23"/>
  <c r="CJ97" i="23"/>
  <c r="CD97" i="23"/>
  <c r="BX97" i="23"/>
  <c r="BR97" i="23"/>
  <c r="BL97" i="23"/>
  <c r="BF97" i="23"/>
  <c r="AZ97" i="23"/>
  <c r="AT97" i="23"/>
  <c r="AN97" i="23"/>
  <c r="AH97" i="23"/>
  <c r="AB97" i="23"/>
  <c r="V97" i="23"/>
  <c r="CY96" i="23"/>
  <c r="CX96" i="23"/>
  <c r="CW96" i="23"/>
  <c r="CV96" i="23"/>
  <c r="CU96" i="23"/>
  <c r="CT96" i="23"/>
  <c r="CZ96" i="23" s="1"/>
  <c r="CS96" i="23"/>
  <c r="CR96" i="23"/>
  <c r="CQ96" i="23"/>
  <c r="CP96" i="23"/>
  <c r="CO96" i="23"/>
  <c r="CN96" i="23"/>
  <c r="CJ96" i="23"/>
  <c r="CD96" i="23"/>
  <c r="BX96" i="23"/>
  <c r="BR96" i="23"/>
  <c r="BL96" i="23"/>
  <c r="BF96" i="23"/>
  <c r="AZ96" i="23"/>
  <c r="AT96" i="23"/>
  <c r="AN96" i="23"/>
  <c r="AH96" i="23"/>
  <c r="AB96" i="23"/>
  <c r="V96" i="23"/>
  <c r="CY95" i="23"/>
  <c r="CX95" i="23"/>
  <c r="CW95" i="23"/>
  <c r="CV95" i="23"/>
  <c r="CU95" i="23"/>
  <c r="CT95" i="23"/>
  <c r="CS95" i="23"/>
  <c r="CR95" i="23"/>
  <c r="CQ95" i="23"/>
  <c r="CP95" i="23"/>
  <c r="CO95" i="23"/>
  <c r="CN95" i="23"/>
  <c r="CJ95" i="23"/>
  <c r="CD95" i="23"/>
  <c r="BX95" i="23"/>
  <c r="BR95" i="23"/>
  <c r="BL95" i="23"/>
  <c r="BF95" i="23"/>
  <c r="AZ95" i="23"/>
  <c r="AT95" i="23"/>
  <c r="AN95" i="23"/>
  <c r="AH95" i="23"/>
  <c r="AB95" i="23"/>
  <c r="W95" i="23"/>
  <c r="AC95" i="23" s="1"/>
  <c r="AI95" i="23" s="1"/>
  <c r="AO95" i="23" s="1"/>
  <c r="AU95" i="23" s="1"/>
  <c r="BA95" i="23" s="1"/>
  <c r="BG95" i="23" s="1"/>
  <c r="BM95" i="23" s="1"/>
  <c r="BS95" i="23" s="1"/>
  <c r="BY95" i="23" s="1"/>
  <c r="CE95" i="23" s="1"/>
  <c r="CK95" i="23" s="1"/>
  <c r="V95" i="23"/>
  <c r="CY94" i="23"/>
  <c r="CX94" i="23"/>
  <c r="CW94" i="23"/>
  <c r="CV94" i="23"/>
  <c r="CU94" i="23"/>
  <c r="CT94" i="23"/>
  <c r="CS94" i="23"/>
  <c r="CR94" i="23"/>
  <c r="CQ94" i="23"/>
  <c r="CP94" i="23"/>
  <c r="CO94" i="23"/>
  <c r="CN94" i="23"/>
  <c r="CJ94" i="23"/>
  <c r="CD94" i="23"/>
  <c r="BX94" i="23"/>
  <c r="BR94" i="23"/>
  <c r="BL94" i="23"/>
  <c r="BF94" i="23"/>
  <c r="AZ94" i="23"/>
  <c r="AT94" i="23"/>
  <c r="AO94" i="23"/>
  <c r="AU94" i="23" s="1"/>
  <c r="BA94" i="23" s="1"/>
  <c r="BG94" i="23" s="1"/>
  <c r="BM94" i="23" s="1"/>
  <c r="BS94" i="23" s="1"/>
  <c r="BY94" i="23" s="1"/>
  <c r="CE94" i="23" s="1"/>
  <c r="CK94" i="23" s="1"/>
  <c r="AN94" i="23"/>
  <c r="AH94" i="23"/>
  <c r="AB94" i="23"/>
  <c r="W94" i="23"/>
  <c r="AC94" i="23" s="1"/>
  <c r="AI94" i="23" s="1"/>
  <c r="V94" i="23"/>
  <c r="CY93" i="23"/>
  <c r="CX93" i="23"/>
  <c r="CW93" i="23"/>
  <c r="CV93" i="23"/>
  <c r="CU93" i="23"/>
  <c r="CT93" i="23"/>
  <c r="CS93" i="23"/>
  <c r="CR93" i="23"/>
  <c r="CZ93" i="23" s="1"/>
  <c r="CQ93" i="23"/>
  <c r="CP93" i="23"/>
  <c r="CO93" i="23"/>
  <c r="CN93" i="23"/>
  <c r="CJ93" i="23"/>
  <c r="CD93" i="23"/>
  <c r="BX93" i="23"/>
  <c r="BR93" i="23"/>
  <c r="BL93" i="23"/>
  <c r="BF93" i="23"/>
  <c r="AZ93" i="23"/>
  <c r="AT93" i="23"/>
  <c r="AN93" i="23"/>
  <c r="AH93" i="23"/>
  <c r="AB93" i="23"/>
  <c r="W93" i="23"/>
  <c r="AC93" i="23" s="1"/>
  <c r="AI93" i="23" s="1"/>
  <c r="AO93" i="23" s="1"/>
  <c r="AU93" i="23" s="1"/>
  <c r="BA93" i="23" s="1"/>
  <c r="BG93" i="23" s="1"/>
  <c r="BM93" i="23" s="1"/>
  <c r="BS93" i="23" s="1"/>
  <c r="BY93" i="23" s="1"/>
  <c r="CE93" i="23" s="1"/>
  <c r="CK93" i="23" s="1"/>
  <c r="V93" i="23"/>
  <c r="CY92" i="23"/>
  <c r="CX92" i="23"/>
  <c r="CW92" i="23"/>
  <c r="CV92" i="23"/>
  <c r="CU92" i="23"/>
  <c r="CT92" i="23"/>
  <c r="CZ92" i="23" s="1"/>
  <c r="CS92" i="23"/>
  <c r="CR92" i="23"/>
  <c r="CQ92" i="23"/>
  <c r="CP92" i="23"/>
  <c r="CO92" i="23"/>
  <c r="CN92" i="23"/>
  <c r="CJ92" i="23"/>
  <c r="CD92" i="23"/>
  <c r="BX92" i="23"/>
  <c r="BR92" i="23"/>
  <c r="BL92" i="23"/>
  <c r="BF92" i="23"/>
  <c r="AZ92" i="23"/>
  <c r="AT92" i="23"/>
  <c r="AN92" i="23"/>
  <c r="AH92" i="23"/>
  <c r="AB92" i="23"/>
  <c r="W92" i="23"/>
  <c r="AC92" i="23" s="1"/>
  <c r="AI92" i="23" s="1"/>
  <c r="AO92" i="23" s="1"/>
  <c r="AU92" i="23" s="1"/>
  <c r="BA92" i="23" s="1"/>
  <c r="BG92" i="23" s="1"/>
  <c r="BM92" i="23" s="1"/>
  <c r="BS92" i="23" s="1"/>
  <c r="BY92" i="23" s="1"/>
  <c r="CE92" i="23" s="1"/>
  <c r="CK92" i="23" s="1"/>
  <c r="V92" i="23"/>
  <c r="CY91" i="23"/>
  <c r="CZ91" i="23" s="1"/>
  <c r="CX91" i="23"/>
  <c r="CW91" i="23"/>
  <c r="CV91" i="23"/>
  <c r="CU91" i="23"/>
  <c r="CT91" i="23"/>
  <c r="CS91" i="23"/>
  <c r="CR91" i="23"/>
  <c r="CQ91" i="23"/>
  <c r="CP91" i="23"/>
  <c r="CO91" i="23"/>
  <c r="CN91" i="23"/>
  <c r="CJ91" i="23"/>
  <c r="CD91" i="23"/>
  <c r="BX91" i="23"/>
  <c r="BR91" i="23"/>
  <c r="BL91" i="23"/>
  <c r="BF91" i="23"/>
  <c r="AZ91" i="23"/>
  <c r="AT91" i="23"/>
  <c r="AN91" i="23"/>
  <c r="AH91" i="23"/>
  <c r="AB91" i="23"/>
  <c r="V91" i="23"/>
  <c r="CZ90" i="23"/>
  <c r="CY90" i="23"/>
  <c r="CX90" i="23"/>
  <c r="CW90" i="23"/>
  <c r="CV90" i="23"/>
  <c r="CU90" i="23"/>
  <c r="CT90" i="23"/>
  <c r="CS90" i="23"/>
  <c r="CR90" i="23"/>
  <c r="CQ90" i="23"/>
  <c r="CP90" i="23"/>
  <c r="CO90" i="23"/>
  <c r="CN90" i="23"/>
  <c r="CJ90" i="23"/>
  <c r="CD90" i="23"/>
  <c r="BX90" i="23"/>
  <c r="BR90" i="23"/>
  <c r="BL90" i="23"/>
  <c r="BF90" i="23"/>
  <c r="AZ90" i="23"/>
  <c r="AT90" i="23"/>
  <c r="AN90" i="23"/>
  <c r="AH90" i="23"/>
  <c r="AB90" i="23"/>
  <c r="W90" i="23"/>
  <c r="AC90" i="23" s="1"/>
  <c r="AI90" i="23" s="1"/>
  <c r="AO90" i="23" s="1"/>
  <c r="AU90" i="23" s="1"/>
  <c r="BA90" i="23" s="1"/>
  <c r="BG90" i="23" s="1"/>
  <c r="BM90" i="23" s="1"/>
  <c r="BS90" i="23" s="1"/>
  <c r="BY90" i="23" s="1"/>
  <c r="CE90" i="23" s="1"/>
  <c r="CK90" i="23" s="1"/>
  <c r="V90" i="23"/>
  <c r="CZ89" i="23"/>
  <c r="CY89" i="23"/>
  <c r="CX89" i="23"/>
  <c r="CW89" i="23"/>
  <c r="CV89" i="23"/>
  <c r="CU89" i="23"/>
  <c r="CT89" i="23"/>
  <c r="CS89" i="23"/>
  <c r="CR89" i="23"/>
  <c r="CQ89" i="23"/>
  <c r="CP89" i="23"/>
  <c r="CO89" i="23"/>
  <c r="CN89" i="23"/>
  <c r="CJ89" i="23"/>
  <c r="CD89" i="23"/>
  <c r="BX89" i="23"/>
  <c r="BR89" i="23"/>
  <c r="BL89" i="23"/>
  <c r="BF89" i="23"/>
  <c r="AZ89" i="23"/>
  <c r="AT89" i="23"/>
  <c r="AN89" i="23"/>
  <c r="AH89" i="23"/>
  <c r="AB89" i="23"/>
  <c r="V89" i="23"/>
  <c r="CY88" i="23"/>
  <c r="CX88" i="23"/>
  <c r="CW88" i="23"/>
  <c r="CV88" i="23"/>
  <c r="CU88" i="23"/>
  <c r="CT88" i="23"/>
  <c r="CS88" i="23"/>
  <c r="CR88" i="23"/>
  <c r="CZ88" i="23" s="1"/>
  <c r="CQ88" i="23"/>
  <c r="CP88" i="23"/>
  <c r="CO88" i="23"/>
  <c r="CN88" i="23"/>
  <c r="CJ88" i="23"/>
  <c r="CD88" i="23"/>
  <c r="BX88" i="23"/>
  <c r="BR88" i="23"/>
  <c r="BL88" i="23"/>
  <c r="BF88" i="23"/>
  <c r="AZ88" i="23"/>
  <c r="AT88" i="23"/>
  <c r="AN88" i="23"/>
  <c r="AH88" i="23"/>
  <c r="AC88" i="23"/>
  <c r="AI88" i="23" s="1"/>
  <c r="AO88" i="23" s="1"/>
  <c r="AU88" i="23" s="1"/>
  <c r="BA88" i="23" s="1"/>
  <c r="BG88" i="23" s="1"/>
  <c r="BM88" i="23" s="1"/>
  <c r="BS88" i="23" s="1"/>
  <c r="BY88" i="23" s="1"/>
  <c r="CE88" i="23" s="1"/>
  <c r="CK88" i="23" s="1"/>
  <c r="AB88" i="23"/>
  <c r="V88" i="23"/>
  <c r="CY87" i="23"/>
  <c r="CX87" i="23"/>
  <c r="CW87" i="23"/>
  <c r="CV87" i="23"/>
  <c r="CU87" i="23"/>
  <c r="CT87" i="23"/>
  <c r="CS87" i="23"/>
  <c r="CR87" i="23"/>
  <c r="CQ87" i="23"/>
  <c r="CP87" i="23"/>
  <c r="CO87" i="23"/>
  <c r="CN87" i="23"/>
  <c r="CJ87" i="23"/>
  <c r="CD87" i="23"/>
  <c r="BX87" i="23"/>
  <c r="BR87" i="23"/>
  <c r="BL87" i="23"/>
  <c r="BF87" i="23"/>
  <c r="AZ87" i="23"/>
  <c r="AT87" i="23"/>
  <c r="AN87" i="23"/>
  <c r="AH87" i="23"/>
  <c r="AB87" i="23"/>
  <c r="V87" i="23"/>
  <c r="CY86" i="23"/>
  <c r="CX86" i="23"/>
  <c r="CW86" i="23"/>
  <c r="CV86" i="23"/>
  <c r="CU86" i="23"/>
  <c r="CT86" i="23"/>
  <c r="CS86" i="23"/>
  <c r="CR86" i="23"/>
  <c r="CQ86" i="23"/>
  <c r="CP86" i="23"/>
  <c r="CO86" i="23"/>
  <c r="CN86" i="23"/>
  <c r="CZ86" i="23" s="1"/>
  <c r="CJ86" i="23"/>
  <c r="CD86" i="23"/>
  <c r="BX86" i="23"/>
  <c r="BR86" i="23"/>
  <c r="BL86" i="23"/>
  <c r="BF86" i="23"/>
  <c r="AZ86" i="23"/>
  <c r="AT86" i="23"/>
  <c r="AN86" i="23"/>
  <c r="AH86" i="23"/>
  <c r="AB86" i="23"/>
  <c r="V86" i="23"/>
  <c r="CY85" i="23"/>
  <c r="CX85" i="23"/>
  <c r="CW85" i="23"/>
  <c r="CV85" i="23"/>
  <c r="CU85" i="23"/>
  <c r="CT85" i="23"/>
  <c r="CS85" i="23"/>
  <c r="CR85" i="23"/>
  <c r="CQ85" i="23"/>
  <c r="CP85" i="23"/>
  <c r="CZ85" i="23" s="1"/>
  <c r="CO85" i="23"/>
  <c r="CN85" i="23"/>
  <c r="CJ85" i="23"/>
  <c r="CD85" i="23"/>
  <c r="BX85" i="23"/>
  <c r="BR85" i="23"/>
  <c r="BL85" i="23"/>
  <c r="BF85" i="23"/>
  <c r="AZ85" i="23"/>
  <c r="AT85" i="23"/>
  <c r="AN85" i="23"/>
  <c r="AH85" i="23"/>
  <c r="AB85" i="23"/>
  <c r="V85" i="23"/>
  <c r="CZ84" i="23"/>
  <c r="CY84" i="23"/>
  <c r="CX84" i="23"/>
  <c r="CW84" i="23"/>
  <c r="CV84" i="23"/>
  <c r="CU84" i="23"/>
  <c r="CT84" i="23"/>
  <c r="CS84" i="23"/>
  <c r="CR84" i="23"/>
  <c r="CQ84" i="23"/>
  <c r="CP84" i="23"/>
  <c r="CO84" i="23"/>
  <c r="CN84" i="23"/>
  <c r="CJ84" i="23"/>
  <c r="CD84" i="23"/>
  <c r="BX84" i="23"/>
  <c r="BR84" i="23"/>
  <c r="BL84" i="23"/>
  <c r="BF84" i="23"/>
  <c r="AZ84" i="23"/>
  <c r="AT84" i="23"/>
  <c r="AN84" i="23"/>
  <c r="AH84" i="23"/>
  <c r="AB84" i="23"/>
  <c r="V84" i="23"/>
  <c r="CY83" i="23"/>
  <c r="CX83" i="23"/>
  <c r="CW83" i="23"/>
  <c r="CV83" i="23"/>
  <c r="CU83" i="23"/>
  <c r="CZ83" i="23" s="1"/>
  <c r="CT83" i="23"/>
  <c r="CS83" i="23"/>
  <c r="CR83" i="23"/>
  <c r="CQ83" i="23"/>
  <c r="CP83" i="23"/>
  <c r="CO83" i="23"/>
  <c r="CN83" i="23"/>
  <c r="CJ83" i="23"/>
  <c r="CD83" i="23"/>
  <c r="BX83" i="23"/>
  <c r="BR83" i="23"/>
  <c r="BL83" i="23"/>
  <c r="BF83" i="23"/>
  <c r="AZ83" i="23"/>
  <c r="AT83" i="23"/>
  <c r="AN83" i="23"/>
  <c r="AH83" i="23"/>
  <c r="AB83" i="23"/>
  <c r="W83" i="23"/>
  <c r="AC83" i="23" s="1"/>
  <c r="AI83" i="23" s="1"/>
  <c r="AO83" i="23" s="1"/>
  <c r="AU83" i="23" s="1"/>
  <c r="BA83" i="23" s="1"/>
  <c r="BG83" i="23" s="1"/>
  <c r="BM83" i="23" s="1"/>
  <c r="BS83" i="23" s="1"/>
  <c r="BY83" i="23" s="1"/>
  <c r="CE83" i="23" s="1"/>
  <c r="CK83" i="23" s="1"/>
  <c r="V83" i="23"/>
  <c r="CY82" i="23"/>
  <c r="CX82" i="23"/>
  <c r="CW82" i="23"/>
  <c r="CV82" i="23"/>
  <c r="CU82" i="23"/>
  <c r="CT82" i="23"/>
  <c r="CS82" i="23"/>
  <c r="CR82" i="23"/>
  <c r="CQ82" i="23"/>
  <c r="CP82" i="23"/>
  <c r="CO82" i="23"/>
  <c r="CN82" i="23"/>
  <c r="CJ82" i="23"/>
  <c r="CD82" i="23"/>
  <c r="BX82" i="23"/>
  <c r="BR82" i="23"/>
  <c r="BL82" i="23"/>
  <c r="BF82" i="23"/>
  <c r="AZ82" i="23"/>
  <c r="AT82" i="23"/>
  <c r="AN82" i="23"/>
  <c r="AH82" i="23"/>
  <c r="AB82" i="23"/>
  <c r="V82" i="23"/>
  <c r="CY81" i="23"/>
  <c r="CX81" i="23"/>
  <c r="CW81" i="23"/>
  <c r="CV81" i="23"/>
  <c r="CU81" i="23"/>
  <c r="CT81" i="23"/>
  <c r="CS81" i="23"/>
  <c r="CR81" i="23"/>
  <c r="CQ81" i="23"/>
  <c r="CZ81" i="23" s="1"/>
  <c r="CP81" i="23"/>
  <c r="CO81" i="23"/>
  <c r="CN81" i="23"/>
  <c r="CJ81" i="23"/>
  <c r="CD81" i="23"/>
  <c r="BX81" i="23"/>
  <c r="BR81" i="23"/>
  <c r="BL81" i="23"/>
  <c r="BF81" i="23"/>
  <c r="AZ81" i="23"/>
  <c r="AT81" i="23"/>
  <c r="AN81" i="23"/>
  <c r="AH81" i="23"/>
  <c r="AB81" i="23"/>
  <c r="V81" i="23"/>
  <c r="CY80" i="23"/>
  <c r="CX80" i="23"/>
  <c r="CW80" i="23"/>
  <c r="CV80" i="23"/>
  <c r="CU80" i="23"/>
  <c r="CT80" i="23"/>
  <c r="CS80" i="23"/>
  <c r="CR80" i="23"/>
  <c r="CQ80" i="23"/>
  <c r="CZ80" i="23" s="1"/>
  <c r="CP80" i="23"/>
  <c r="CO80" i="23"/>
  <c r="CN80" i="23"/>
  <c r="CJ80" i="23"/>
  <c r="CD80" i="23"/>
  <c r="BX80" i="23"/>
  <c r="BR80" i="23"/>
  <c r="BL80" i="23"/>
  <c r="BF80" i="23"/>
  <c r="AZ80" i="23"/>
  <c r="AT80" i="23"/>
  <c r="AN80" i="23"/>
  <c r="AH80" i="23"/>
  <c r="AB80" i="23"/>
  <c r="V80" i="23"/>
  <c r="CY79" i="23"/>
  <c r="CX79" i="23"/>
  <c r="CW79" i="23"/>
  <c r="CV79" i="23"/>
  <c r="CU79" i="23"/>
  <c r="CT79" i="23"/>
  <c r="CS79" i="23"/>
  <c r="CR79" i="23"/>
  <c r="CQ79" i="23"/>
  <c r="CP79" i="23"/>
  <c r="CO79" i="23"/>
  <c r="CN79" i="23"/>
  <c r="CZ79" i="23" s="1"/>
  <c r="CJ79" i="23"/>
  <c r="CD79" i="23"/>
  <c r="BX79" i="23"/>
  <c r="BR79" i="23"/>
  <c r="BL79" i="23"/>
  <c r="BF79" i="23"/>
  <c r="AZ79" i="23"/>
  <c r="AT79" i="23"/>
  <c r="AN79" i="23"/>
  <c r="AH79" i="23"/>
  <c r="AB79" i="23"/>
  <c r="W79" i="23"/>
  <c r="AC79" i="23" s="1"/>
  <c r="AI79" i="23" s="1"/>
  <c r="AO79" i="23" s="1"/>
  <c r="AU79" i="23" s="1"/>
  <c r="BA79" i="23" s="1"/>
  <c r="BG79" i="23" s="1"/>
  <c r="BM79" i="23" s="1"/>
  <c r="BS79" i="23" s="1"/>
  <c r="BY79" i="23" s="1"/>
  <c r="CE79" i="23" s="1"/>
  <c r="CK79" i="23" s="1"/>
  <c r="V79" i="23"/>
  <c r="CY78" i="23"/>
  <c r="CX78" i="23"/>
  <c r="CW78" i="23"/>
  <c r="CV78" i="23"/>
  <c r="CU78" i="23"/>
  <c r="CT78" i="23"/>
  <c r="CS78" i="23"/>
  <c r="CR78" i="23"/>
  <c r="CQ78" i="23"/>
  <c r="CP78" i="23"/>
  <c r="CO78" i="23"/>
  <c r="CN78" i="23"/>
  <c r="CZ78" i="23" s="1"/>
  <c r="CJ78" i="23"/>
  <c r="CD78" i="23"/>
  <c r="BX78" i="23"/>
  <c r="BR78" i="23"/>
  <c r="BL78" i="23"/>
  <c r="BF78" i="23"/>
  <c r="AZ78" i="23"/>
  <c r="AT78" i="23"/>
  <c r="AN78" i="23"/>
  <c r="AH78" i="23"/>
  <c r="AB78" i="23"/>
  <c r="W78" i="23"/>
  <c r="AC78" i="23" s="1"/>
  <c r="AI78" i="23" s="1"/>
  <c r="AO78" i="23" s="1"/>
  <c r="AU78" i="23" s="1"/>
  <c r="BA78" i="23" s="1"/>
  <c r="BG78" i="23" s="1"/>
  <c r="BM78" i="23" s="1"/>
  <c r="BS78" i="23" s="1"/>
  <c r="BY78" i="23" s="1"/>
  <c r="CE78" i="23" s="1"/>
  <c r="CK78" i="23" s="1"/>
  <c r="V78" i="23"/>
  <c r="CY77" i="23"/>
  <c r="CX77" i="23"/>
  <c r="CW77" i="23"/>
  <c r="CV77" i="23"/>
  <c r="CU77" i="23"/>
  <c r="CT77" i="23"/>
  <c r="CS77" i="23"/>
  <c r="CR77" i="23"/>
  <c r="CQ77" i="23"/>
  <c r="CP77" i="23"/>
  <c r="CO77" i="23"/>
  <c r="CN77" i="23"/>
  <c r="CJ77" i="23"/>
  <c r="CD77" i="23"/>
  <c r="BX77" i="23"/>
  <c r="BR77" i="23"/>
  <c r="BL77" i="23"/>
  <c r="BF77" i="23"/>
  <c r="AZ77" i="23"/>
  <c r="AT77" i="23"/>
  <c r="AN77" i="23"/>
  <c r="AI77" i="23"/>
  <c r="AO77" i="23" s="1"/>
  <c r="AU77" i="23" s="1"/>
  <c r="BA77" i="23" s="1"/>
  <c r="BG77" i="23" s="1"/>
  <c r="BM77" i="23" s="1"/>
  <c r="BS77" i="23" s="1"/>
  <c r="BY77" i="23" s="1"/>
  <c r="CE77" i="23" s="1"/>
  <c r="CK77" i="23" s="1"/>
  <c r="AH77" i="23"/>
  <c r="AB77" i="23"/>
  <c r="W77" i="23"/>
  <c r="AC77" i="23" s="1"/>
  <c r="V77" i="23"/>
  <c r="CY76" i="23"/>
  <c r="CX76" i="23"/>
  <c r="CW76" i="23"/>
  <c r="CV76" i="23"/>
  <c r="CU76" i="23"/>
  <c r="CT76" i="23"/>
  <c r="CS76" i="23"/>
  <c r="CR76" i="23"/>
  <c r="CQ76" i="23"/>
  <c r="CP76" i="23"/>
  <c r="CO76" i="23"/>
  <c r="CN76" i="23"/>
  <c r="CJ76" i="23"/>
  <c r="CD76" i="23"/>
  <c r="BX76" i="23"/>
  <c r="BR76" i="23"/>
  <c r="BL76" i="23"/>
  <c r="BF76" i="23"/>
  <c r="BA76" i="23"/>
  <c r="BG76" i="23" s="1"/>
  <c r="BM76" i="23" s="1"/>
  <c r="BS76" i="23" s="1"/>
  <c r="BY76" i="23" s="1"/>
  <c r="CE76" i="23" s="1"/>
  <c r="CK76" i="23" s="1"/>
  <c r="AZ76" i="23"/>
  <c r="AT76" i="23"/>
  <c r="AN76" i="23"/>
  <c r="AH76" i="23"/>
  <c r="AB76" i="23"/>
  <c r="W76" i="23"/>
  <c r="AC76" i="23" s="1"/>
  <c r="AI76" i="23" s="1"/>
  <c r="AO76" i="23" s="1"/>
  <c r="AU76" i="23" s="1"/>
  <c r="V76" i="23"/>
  <c r="CY75" i="23"/>
  <c r="CX75" i="23"/>
  <c r="CW75" i="23"/>
  <c r="CV75" i="23"/>
  <c r="CU75" i="23"/>
  <c r="CT75" i="23"/>
  <c r="CS75" i="23"/>
  <c r="CZ75" i="23" s="1"/>
  <c r="CR75" i="23"/>
  <c r="CQ75" i="23"/>
  <c r="CP75" i="23"/>
  <c r="CO75" i="23"/>
  <c r="CN75" i="23"/>
  <c r="CJ75" i="23"/>
  <c r="CD75" i="23"/>
  <c r="BX75" i="23"/>
  <c r="BR75" i="23"/>
  <c r="BL75" i="23"/>
  <c r="BG75" i="23"/>
  <c r="BM75" i="23" s="1"/>
  <c r="BS75" i="23" s="1"/>
  <c r="BY75" i="23" s="1"/>
  <c r="CE75" i="23" s="1"/>
  <c r="CK75" i="23" s="1"/>
  <c r="BF75" i="23"/>
  <c r="AZ75" i="23"/>
  <c r="AT75" i="23"/>
  <c r="AN75" i="23"/>
  <c r="AH75" i="23"/>
  <c r="AB75" i="23"/>
  <c r="W75" i="23"/>
  <c r="AC75" i="23" s="1"/>
  <c r="AI75" i="23" s="1"/>
  <c r="AO75" i="23" s="1"/>
  <c r="AU75" i="23" s="1"/>
  <c r="BA75" i="23" s="1"/>
  <c r="V75" i="23"/>
  <c r="CY74" i="23"/>
  <c r="CX74" i="23"/>
  <c r="CW74" i="23"/>
  <c r="CV74" i="23"/>
  <c r="CU74" i="23"/>
  <c r="CT74" i="23"/>
  <c r="CS74" i="23"/>
  <c r="CZ74" i="23" s="1"/>
  <c r="CR74" i="23"/>
  <c r="CQ74" i="23"/>
  <c r="CP74" i="23"/>
  <c r="CO74" i="23"/>
  <c r="CN74" i="23"/>
  <c r="CJ74" i="23"/>
  <c r="CD74" i="23"/>
  <c r="BX74" i="23"/>
  <c r="BR74" i="23"/>
  <c r="BL74" i="23"/>
  <c r="BF74" i="23"/>
  <c r="AZ74" i="23"/>
  <c r="AT74" i="23"/>
  <c r="AN74" i="23"/>
  <c r="AH74" i="23"/>
  <c r="AB74" i="23"/>
  <c r="W74" i="23"/>
  <c r="AC74" i="23" s="1"/>
  <c r="AI74" i="23" s="1"/>
  <c r="AO74" i="23" s="1"/>
  <c r="AU74" i="23" s="1"/>
  <c r="BA74" i="23" s="1"/>
  <c r="BG74" i="23" s="1"/>
  <c r="BM74" i="23" s="1"/>
  <c r="BS74" i="23" s="1"/>
  <c r="BY74" i="23" s="1"/>
  <c r="CE74" i="23" s="1"/>
  <c r="CK74" i="23" s="1"/>
  <c r="V74" i="23"/>
  <c r="CY73" i="23"/>
  <c r="CX73" i="23"/>
  <c r="CW73" i="23"/>
  <c r="CV73" i="23"/>
  <c r="CZ73" i="23" s="1"/>
  <c r="CU73" i="23"/>
  <c r="CT73" i="23"/>
  <c r="CS73" i="23"/>
  <c r="CR73" i="23"/>
  <c r="CQ73" i="23"/>
  <c r="CP73" i="23"/>
  <c r="CO73" i="23"/>
  <c r="CN73" i="23"/>
  <c r="CJ73" i="23"/>
  <c r="CD73" i="23"/>
  <c r="BX73" i="23"/>
  <c r="BR73" i="23"/>
  <c r="BL73" i="23"/>
  <c r="BF73" i="23"/>
  <c r="AZ73" i="23"/>
  <c r="AT73" i="23"/>
  <c r="AN73" i="23"/>
  <c r="AH73" i="23"/>
  <c r="AB73" i="23"/>
  <c r="V73" i="23"/>
  <c r="CY72" i="23"/>
  <c r="CX72" i="23"/>
  <c r="CZ72" i="23" s="1"/>
  <c r="CW72" i="23"/>
  <c r="CV72" i="23"/>
  <c r="CU72" i="23"/>
  <c r="CT72" i="23"/>
  <c r="CS72" i="23"/>
  <c r="CR72" i="23"/>
  <c r="CQ72" i="23"/>
  <c r="CP72" i="23"/>
  <c r="CO72" i="23"/>
  <c r="CN72" i="23"/>
  <c r="CJ72" i="23"/>
  <c r="CD72" i="23"/>
  <c r="BX72" i="23"/>
  <c r="BR72" i="23"/>
  <c r="BL72" i="23"/>
  <c r="BF72" i="23"/>
  <c r="AZ72" i="23"/>
  <c r="AT72" i="23"/>
  <c r="AO72" i="23"/>
  <c r="AU72" i="23" s="1"/>
  <c r="BA72" i="23" s="1"/>
  <c r="BG72" i="23" s="1"/>
  <c r="BM72" i="23" s="1"/>
  <c r="BS72" i="23" s="1"/>
  <c r="BY72" i="23" s="1"/>
  <c r="CE72" i="23" s="1"/>
  <c r="CK72" i="23" s="1"/>
  <c r="AN72" i="23"/>
  <c r="AH72" i="23"/>
  <c r="AB72" i="23"/>
  <c r="V72" i="23"/>
  <c r="CY71" i="23"/>
  <c r="CX71" i="23"/>
  <c r="CW71" i="23"/>
  <c r="CV71" i="23"/>
  <c r="CU71" i="23"/>
  <c r="CT71" i="23"/>
  <c r="CS71" i="23"/>
  <c r="CR71" i="23"/>
  <c r="CQ71" i="23"/>
  <c r="CP71" i="23"/>
  <c r="CO71" i="23"/>
  <c r="CN71" i="23"/>
  <c r="CJ71" i="23"/>
  <c r="CD71" i="23"/>
  <c r="BX71" i="23"/>
  <c r="BR71" i="23"/>
  <c r="BL71" i="23"/>
  <c r="BF71" i="23"/>
  <c r="AZ71" i="23"/>
  <c r="AT71" i="23"/>
  <c r="AN71" i="23"/>
  <c r="AH71" i="23"/>
  <c r="AB71" i="23"/>
  <c r="W71" i="23"/>
  <c r="AC71" i="23" s="1"/>
  <c r="V71" i="23"/>
  <c r="CY70" i="23"/>
  <c r="CX70" i="23"/>
  <c r="CW70" i="23"/>
  <c r="CV70" i="23"/>
  <c r="CU70" i="23"/>
  <c r="CT70" i="23"/>
  <c r="CS70" i="23"/>
  <c r="CR70" i="23"/>
  <c r="CQ70" i="23"/>
  <c r="CZ70" i="23" s="1"/>
  <c r="CP70" i="23"/>
  <c r="CO70" i="23"/>
  <c r="CN70" i="23"/>
  <c r="CJ70" i="23"/>
  <c r="CD70" i="23"/>
  <c r="BX70" i="23"/>
  <c r="BR70" i="23"/>
  <c r="BL70" i="23"/>
  <c r="BF70" i="23"/>
  <c r="AZ70" i="23"/>
  <c r="AT70" i="23"/>
  <c r="AN70" i="23"/>
  <c r="AH70" i="23"/>
  <c r="AB70" i="23"/>
  <c r="V70" i="23"/>
  <c r="CY69" i="23"/>
  <c r="CX69" i="23"/>
  <c r="CW69" i="23"/>
  <c r="CV69" i="23"/>
  <c r="CU69" i="23"/>
  <c r="CT69" i="23"/>
  <c r="CS69" i="23"/>
  <c r="CR69" i="23"/>
  <c r="CQ69" i="23"/>
  <c r="CP69" i="23"/>
  <c r="CZ69" i="23" s="1"/>
  <c r="CO69" i="23"/>
  <c r="CN69" i="23"/>
  <c r="CJ69" i="23"/>
  <c r="CD69" i="23"/>
  <c r="BX69" i="23"/>
  <c r="BR69" i="23"/>
  <c r="BL69" i="23"/>
  <c r="BF69" i="23"/>
  <c r="AZ69" i="23"/>
  <c r="AT69" i="23"/>
  <c r="AN69" i="23"/>
  <c r="AH69" i="23"/>
  <c r="AB69" i="23"/>
  <c r="V69" i="23"/>
  <c r="CY68" i="23"/>
  <c r="CX68" i="23"/>
  <c r="CW68" i="23"/>
  <c r="CV68" i="23"/>
  <c r="CU68" i="23"/>
  <c r="CT68" i="23"/>
  <c r="CS68" i="23"/>
  <c r="CR68" i="23"/>
  <c r="CQ68" i="23"/>
  <c r="CP68" i="23"/>
  <c r="CO68" i="23"/>
  <c r="CN68" i="23"/>
  <c r="CJ68" i="23"/>
  <c r="CD68" i="23"/>
  <c r="BX68" i="23"/>
  <c r="BR68" i="23"/>
  <c r="BL68" i="23"/>
  <c r="BF68" i="23"/>
  <c r="AZ68" i="23"/>
  <c r="AT68" i="23"/>
  <c r="AN68" i="23"/>
  <c r="AH68" i="23"/>
  <c r="AB68" i="23"/>
  <c r="V68" i="23"/>
  <c r="CY67" i="23"/>
  <c r="CX67" i="23"/>
  <c r="CW67" i="23"/>
  <c r="CV67" i="23"/>
  <c r="CU67" i="23"/>
  <c r="CT67" i="23"/>
  <c r="CS67" i="23"/>
  <c r="CR67" i="23"/>
  <c r="CQ67" i="23"/>
  <c r="CP67" i="23"/>
  <c r="CO67" i="23"/>
  <c r="CN67" i="23"/>
  <c r="CJ67" i="23"/>
  <c r="CD67" i="23"/>
  <c r="BX67" i="23"/>
  <c r="BR67" i="23"/>
  <c r="BL67" i="23"/>
  <c r="BF67" i="23"/>
  <c r="AZ67" i="23"/>
  <c r="AT67" i="23"/>
  <c r="AN67" i="23"/>
  <c r="AH67" i="23"/>
  <c r="AB67" i="23"/>
  <c r="V67" i="23"/>
  <c r="CY66" i="23"/>
  <c r="CX66" i="23"/>
  <c r="CW66" i="23"/>
  <c r="CV66" i="23"/>
  <c r="CU66" i="23"/>
  <c r="CT66" i="23"/>
  <c r="CS66" i="23"/>
  <c r="CR66" i="23"/>
  <c r="CQ66" i="23"/>
  <c r="CP66" i="23"/>
  <c r="CO66" i="23"/>
  <c r="CN66" i="23"/>
  <c r="CJ66" i="23"/>
  <c r="CD66" i="23"/>
  <c r="BX66" i="23"/>
  <c r="BR66" i="23"/>
  <c r="BL66" i="23"/>
  <c r="BF66" i="23"/>
  <c r="AZ66" i="23"/>
  <c r="AT66" i="23"/>
  <c r="AN66" i="23"/>
  <c r="AH66" i="23"/>
  <c r="AB66" i="23"/>
  <c r="V66" i="23"/>
  <c r="CY65" i="23"/>
  <c r="CX65" i="23"/>
  <c r="CW65" i="23"/>
  <c r="CV65" i="23"/>
  <c r="CU65" i="23"/>
  <c r="CT65" i="23"/>
  <c r="CZ65" i="23" s="1"/>
  <c r="CS65" i="23"/>
  <c r="CR65" i="23"/>
  <c r="CQ65" i="23"/>
  <c r="CP65" i="23"/>
  <c r="CO65" i="23"/>
  <c r="CN65" i="23"/>
  <c r="CJ65" i="23"/>
  <c r="CD65" i="23"/>
  <c r="BX65" i="23"/>
  <c r="BR65" i="23"/>
  <c r="BL65" i="23"/>
  <c r="BF65" i="23"/>
  <c r="AZ65" i="23"/>
  <c r="AT65" i="23"/>
  <c r="AN65" i="23"/>
  <c r="AH65" i="23"/>
  <c r="AB65" i="23"/>
  <c r="V65" i="23"/>
  <c r="CZ64" i="23"/>
  <c r="CY64" i="23"/>
  <c r="CX64" i="23"/>
  <c r="CW64" i="23"/>
  <c r="CV64" i="23"/>
  <c r="CU64" i="23"/>
  <c r="CT64" i="23"/>
  <c r="CS64" i="23"/>
  <c r="CR64" i="23"/>
  <c r="CQ64" i="23"/>
  <c r="CP64" i="23"/>
  <c r="CO64" i="23"/>
  <c r="CN64" i="23"/>
  <c r="CJ64" i="23"/>
  <c r="CD64" i="23"/>
  <c r="BX64" i="23"/>
  <c r="BR64" i="23"/>
  <c r="BL64" i="23"/>
  <c r="BF64" i="23"/>
  <c r="AZ64" i="23"/>
  <c r="AT64" i="23"/>
  <c r="AN64" i="23"/>
  <c r="AH64" i="23"/>
  <c r="AB64" i="23"/>
  <c r="V64" i="23"/>
  <c r="CY63" i="23"/>
  <c r="CZ63" i="23" s="1"/>
  <c r="CX63" i="23"/>
  <c r="CW63" i="23"/>
  <c r="CV63" i="23"/>
  <c r="CU63" i="23"/>
  <c r="CT63" i="23"/>
  <c r="CS63" i="23"/>
  <c r="CR63" i="23"/>
  <c r="CQ63" i="23"/>
  <c r="CP63" i="23"/>
  <c r="CO63" i="23"/>
  <c r="CN63" i="23"/>
  <c r="CJ63" i="23"/>
  <c r="CD63" i="23"/>
  <c r="BX63" i="23"/>
  <c r="BR63" i="23"/>
  <c r="BL63" i="23"/>
  <c r="BF63" i="23"/>
  <c r="AZ63" i="23"/>
  <c r="AT63" i="23"/>
  <c r="AN63" i="23"/>
  <c r="AH63" i="23"/>
  <c r="AB63" i="23"/>
  <c r="W63" i="23"/>
  <c r="AC63" i="23" s="1"/>
  <c r="AI63" i="23" s="1"/>
  <c r="AO63" i="23" s="1"/>
  <c r="AU63" i="23" s="1"/>
  <c r="BA63" i="23" s="1"/>
  <c r="BG63" i="23" s="1"/>
  <c r="BM63" i="23" s="1"/>
  <c r="BS63" i="23" s="1"/>
  <c r="BY63" i="23" s="1"/>
  <c r="CE63" i="23" s="1"/>
  <c r="CK63" i="23" s="1"/>
  <c r="V63" i="23"/>
  <c r="CY62" i="23"/>
  <c r="CX62" i="23"/>
  <c r="CW62" i="23"/>
  <c r="CV62" i="23"/>
  <c r="CU62" i="23"/>
  <c r="CT62" i="23"/>
  <c r="CS62" i="23"/>
  <c r="CR62" i="23"/>
  <c r="CQ62" i="23"/>
  <c r="CP62" i="23"/>
  <c r="CO62" i="23"/>
  <c r="CN62" i="23"/>
  <c r="CZ62" i="23" s="1"/>
  <c r="CJ62" i="23"/>
  <c r="CD62" i="23"/>
  <c r="BX62" i="23"/>
  <c r="BR62" i="23"/>
  <c r="BL62" i="23"/>
  <c r="BF62" i="23"/>
  <c r="AZ62" i="23"/>
  <c r="AT62" i="23"/>
  <c r="AN62" i="23"/>
  <c r="AH62" i="23"/>
  <c r="AC62" i="23"/>
  <c r="AI62" i="23" s="1"/>
  <c r="AO62" i="23" s="1"/>
  <c r="AU62" i="23" s="1"/>
  <c r="BA62" i="23" s="1"/>
  <c r="BG62" i="23" s="1"/>
  <c r="BM62" i="23" s="1"/>
  <c r="BS62" i="23" s="1"/>
  <c r="BY62" i="23" s="1"/>
  <c r="CE62" i="23" s="1"/>
  <c r="CK62" i="23" s="1"/>
  <c r="AB62" i="23"/>
  <c r="W62" i="23"/>
  <c r="V62" i="23"/>
  <c r="CY61" i="23"/>
  <c r="CX61" i="23"/>
  <c r="CW61" i="23"/>
  <c r="CV61" i="23"/>
  <c r="CU61" i="23"/>
  <c r="CT61" i="23"/>
  <c r="CS61" i="23"/>
  <c r="CR61" i="23"/>
  <c r="CQ61" i="23"/>
  <c r="CP61" i="23"/>
  <c r="CO61" i="23"/>
  <c r="CN61" i="23"/>
  <c r="CZ61" i="23" s="1"/>
  <c r="CJ61" i="23"/>
  <c r="CD61" i="23"/>
  <c r="BX61" i="23"/>
  <c r="BR61" i="23"/>
  <c r="BL61" i="23"/>
  <c r="BF61" i="23"/>
  <c r="AZ61" i="23"/>
  <c r="AT61" i="23"/>
  <c r="AN61" i="23"/>
  <c r="AH61" i="23"/>
  <c r="AB61" i="23"/>
  <c r="W61" i="23"/>
  <c r="AC61" i="23" s="1"/>
  <c r="AI61" i="23" s="1"/>
  <c r="AO61" i="23" s="1"/>
  <c r="AU61" i="23" s="1"/>
  <c r="BA61" i="23" s="1"/>
  <c r="BG61" i="23" s="1"/>
  <c r="BM61" i="23" s="1"/>
  <c r="BS61" i="23" s="1"/>
  <c r="BY61" i="23" s="1"/>
  <c r="CE61" i="23" s="1"/>
  <c r="CK61" i="23" s="1"/>
  <c r="V61" i="23"/>
  <c r="CY60" i="23"/>
  <c r="CX60" i="23"/>
  <c r="CW60" i="23"/>
  <c r="CV60" i="23"/>
  <c r="CU60" i="23"/>
  <c r="CT60" i="23"/>
  <c r="CS60" i="23"/>
  <c r="CR60" i="23"/>
  <c r="CQ60" i="23"/>
  <c r="CP60" i="23"/>
  <c r="CO60" i="23"/>
  <c r="CN60" i="23"/>
  <c r="CJ60" i="23"/>
  <c r="CD60" i="23"/>
  <c r="BX60" i="23"/>
  <c r="BR60" i="23"/>
  <c r="BL60" i="23"/>
  <c r="BF60" i="23"/>
  <c r="BA60" i="23"/>
  <c r="BG60" i="23" s="1"/>
  <c r="BM60" i="23" s="1"/>
  <c r="BS60" i="23" s="1"/>
  <c r="BY60" i="23" s="1"/>
  <c r="CE60" i="23" s="1"/>
  <c r="CK60" i="23" s="1"/>
  <c r="AZ60" i="23"/>
  <c r="AT60" i="23"/>
  <c r="AN60" i="23"/>
  <c r="AH60" i="23"/>
  <c r="AB60" i="23"/>
  <c r="W60" i="23"/>
  <c r="AC60" i="23" s="1"/>
  <c r="AI60" i="23" s="1"/>
  <c r="AO60" i="23" s="1"/>
  <c r="AU60" i="23" s="1"/>
  <c r="V60" i="23"/>
  <c r="CY59" i="23"/>
  <c r="CX59" i="23"/>
  <c r="CZ59" i="23" s="1"/>
  <c r="CW59" i="23"/>
  <c r="CV59" i="23"/>
  <c r="CU59" i="23"/>
  <c r="CT59" i="23"/>
  <c r="CS59" i="23"/>
  <c r="CR59" i="23"/>
  <c r="CQ59" i="23"/>
  <c r="CP59" i="23"/>
  <c r="CO59" i="23"/>
  <c r="CN59" i="23"/>
  <c r="CJ59" i="23"/>
  <c r="CD59" i="23"/>
  <c r="BX59" i="23"/>
  <c r="BR59" i="23"/>
  <c r="BL59" i="23"/>
  <c r="BF59" i="23"/>
  <c r="AZ59" i="23"/>
  <c r="AT59" i="23"/>
  <c r="AN59" i="23"/>
  <c r="AH59" i="23"/>
  <c r="AB59" i="23"/>
  <c r="W59" i="23"/>
  <c r="AC59" i="23" s="1"/>
  <c r="AI59" i="23" s="1"/>
  <c r="AO59" i="23" s="1"/>
  <c r="AU59" i="23" s="1"/>
  <c r="BA59" i="23" s="1"/>
  <c r="BG59" i="23" s="1"/>
  <c r="BM59" i="23" s="1"/>
  <c r="BS59" i="23" s="1"/>
  <c r="BY59" i="23" s="1"/>
  <c r="CE59" i="23" s="1"/>
  <c r="CK59" i="23" s="1"/>
  <c r="V59" i="23"/>
  <c r="CY58" i="23"/>
  <c r="CX58" i="23"/>
  <c r="CW58" i="23"/>
  <c r="CV58" i="23"/>
  <c r="CU58" i="23"/>
  <c r="CT58" i="23"/>
  <c r="CS58" i="23"/>
  <c r="CR58" i="23"/>
  <c r="CQ58" i="23"/>
  <c r="CP58" i="23"/>
  <c r="CO58" i="23"/>
  <c r="CN58" i="23"/>
  <c r="CJ58" i="23"/>
  <c r="CD58" i="23"/>
  <c r="BX58" i="23"/>
  <c r="BR58" i="23"/>
  <c r="BL58" i="23"/>
  <c r="BF58" i="23"/>
  <c r="AZ58" i="23"/>
  <c r="AT58" i="23"/>
  <c r="AN58" i="23"/>
  <c r="AH58" i="23"/>
  <c r="AB58" i="23"/>
  <c r="W58" i="23"/>
  <c r="AC58" i="23" s="1"/>
  <c r="AI58" i="23" s="1"/>
  <c r="AO58" i="23" s="1"/>
  <c r="AU58" i="23" s="1"/>
  <c r="BA58" i="23" s="1"/>
  <c r="BG58" i="23" s="1"/>
  <c r="BM58" i="23" s="1"/>
  <c r="BS58" i="23" s="1"/>
  <c r="BY58" i="23" s="1"/>
  <c r="CE58" i="23" s="1"/>
  <c r="CK58" i="23" s="1"/>
  <c r="V58" i="23"/>
  <c r="CY57" i="23"/>
  <c r="CX57" i="23"/>
  <c r="CW57" i="23"/>
  <c r="CV57" i="23"/>
  <c r="CU57" i="23"/>
  <c r="CT57" i="23"/>
  <c r="CS57" i="23"/>
  <c r="CR57" i="23"/>
  <c r="CQ57" i="23"/>
  <c r="CP57" i="23"/>
  <c r="CZ57" i="23" s="1"/>
  <c r="CO57" i="23"/>
  <c r="CN57" i="23"/>
  <c r="CJ57" i="23"/>
  <c r="CD57" i="23"/>
  <c r="BX57" i="23"/>
  <c r="BR57" i="23"/>
  <c r="BL57" i="23"/>
  <c r="BF57" i="23"/>
  <c r="AZ57" i="23"/>
  <c r="AT57" i="23"/>
  <c r="AN57" i="23"/>
  <c r="AH57" i="23"/>
  <c r="AC57" i="23"/>
  <c r="AI57" i="23" s="1"/>
  <c r="AO57" i="23" s="1"/>
  <c r="AU57" i="23" s="1"/>
  <c r="BA57" i="23" s="1"/>
  <c r="BG57" i="23" s="1"/>
  <c r="BM57" i="23" s="1"/>
  <c r="BS57" i="23" s="1"/>
  <c r="BY57" i="23" s="1"/>
  <c r="CE57" i="23" s="1"/>
  <c r="CK57" i="23" s="1"/>
  <c r="AB57" i="23"/>
  <c r="V57" i="23"/>
  <c r="CY56" i="23"/>
  <c r="CX56" i="23"/>
  <c r="CW56" i="23"/>
  <c r="CV56" i="23"/>
  <c r="CU56" i="23"/>
  <c r="CT56" i="23"/>
  <c r="CS56" i="23"/>
  <c r="CR56" i="23"/>
  <c r="CQ56" i="23"/>
  <c r="CP56" i="23"/>
  <c r="CO56" i="23"/>
  <c r="CN56" i="23"/>
  <c r="CZ56" i="23" s="1"/>
  <c r="CJ56" i="23"/>
  <c r="CD56" i="23"/>
  <c r="BX56" i="23"/>
  <c r="BR56" i="23"/>
  <c r="BL56" i="23"/>
  <c r="BF56" i="23"/>
  <c r="AZ56" i="23"/>
  <c r="AT56" i="23"/>
  <c r="AN56" i="23"/>
  <c r="AH56" i="23"/>
  <c r="AB56" i="23"/>
  <c r="W56" i="23"/>
  <c r="AC56" i="23" s="1"/>
  <c r="AI56" i="23" s="1"/>
  <c r="AO56" i="23" s="1"/>
  <c r="AU56" i="23" s="1"/>
  <c r="BA56" i="23" s="1"/>
  <c r="BG56" i="23" s="1"/>
  <c r="BM56" i="23" s="1"/>
  <c r="BS56" i="23" s="1"/>
  <c r="BY56" i="23" s="1"/>
  <c r="CE56" i="23" s="1"/>
  <c r="CK56" i="23" s="1"/>
  <c r="V56" i="23"/>
  <c r="CY55" i="23"/>
  <c r="CX55" i="23"/>
  <c r="CW55" i="23"/>
  <c r="CV55" i="23"/>
  <c r="CU55" i="23"/>
  <c r="CT55" i="23"/>
  <c r="CS55" i="23"/>
  <c r="CR55" i="23"/>
  <c r="CQ55" i="23"/>
  <c r="CP55" i="23"/>
  <c r="CO55" i="23"/>
  <c r="CN55" i="23"/>
  <c r="CZ55" i="23" s="1"/>
  <c r="CJ55" i="23"/>
  <c r="CD55" i="23"/>
  <c r="BX55" i="23"/>
  <c r="BR55" i="23"/>
  <c r="BL55" i="23"/>
  <c r="BF55" i="23"/>
  <c r="AZ55" i="23"/>
  <c r="AT55" i="23"/>
  <c r="AN55" i="23"/>
  <c r="AH55" i="23"/>
  <c r="AB55" i="23"/>
  <c r="V55" i="23"/>
  <c r="CY54" i="23"/>
  <c r="CX54" i="23"/>
  <c r="CW54" i="23"/>
  <c r="CV54" i="23"/>
  <c r="CU54" i="23"/>
  <c r="CT54" i="23"/>
  <c r="CS54" i="23"/>
  <c r="CR54" i="23"/>
  <c r="CQ54" i="23"/>
  <c r="CP54" i="23"/>
  <c r="CO54" i="23"/>
  <c r="CN54" i="23"/>
  <c r="CJ54" i="23"/>
  <c r="CD54" i="23"/>
  <c r="BX54" i="23"/>
  <c r="BR54" i="23"/>
  <c r="BL54" i="23"/>
  <c r="BF54" i="23"/>
  <c r="AZ54" i="23"/>
  <c r="AT54" i="23"/>
  <c r="AN54" i="23"/>
  <c r="AH54" i="23"/>
  <c r="AB54" i="23"/>
  <c r="W54" i="23"/>
  <c r="AC54" i="23" s="1"/>
  <c r="AI54" i="23" s="1"/>
  <c r="AO54" i="23" s="1"/>
  <c r="AU54" i="23" s="1"/>
  <c r="BA54" i="23" s="1"/>
  <c r="BG54" i="23" s="1"/>
  <c r="BM54" i="23" s="1"/>
  <c r="BS54" i="23" s="1"/>
  <c r="BY54" i="23" s="1"/>
  <c r="CE54" i="23" s="1"/>
  <c r="CK54" i="23" s="1"/>
  <c r="V54" i="23"/>
  <c r="CY53" i="23"/>
  <c r="CX53" i="23"/>
  <c r="CW53" i="23"/>
  <c r="CV53" i="23"/>
  <c r="CU53" i="23"/>
  <c r="CT53" i="23"/>
  <c r="CS53" i="23"/>
  <c r="CR53" i="23"/>
  <c r="CQ53" i="23"/>
  <c r="CP53" i="23"/>
  <c r="CO53" i="23"/>
  <c r="CN53" i="23"/>
  <c r="CJ53" i="23"/>
  <c r="CD53" i="23"/>
  <c r="BX53" i="23"/>
  <c r="BR53" i="23"/>
  <c r="BL53" i="23"/>
  <c r="BF53" i="23"/>
  <c r="AZ53" i="23"/>
  <c r="AT53" i="23"/>
  <c r="AN53" i="23"/>
  <c r="AH53" i="23"/>
  <c r="AB53" i="23"/>
  <c r="V53" i="23"/>
  <c r="CY52" i="23"/>
  <c r="CX52" i="23"/>
  <c r="CW52" i="23"/>
  <c r="CV52" i="23"/>
  <c r="CU52" i="23"/>
  <c r="CT52" i="23"/>
  <c r="CS52" i="23"/>
  <c r="CR52" i="23"/>
  <c r="CQ52" i="23"/>
  <c r="CP52" i="23"/>
  <c r="CO52" i="23"/>
  <c r="CN52" i="23"/>
  <c r="CJ52" i="23"/>
  <c r="CD52" i="23"/>
  <c r="BX52" i="23"/>
  <c r="BR52" i="23"/>
  <c r="BL52" i="23"/>
  <c r="BF52" i="23"/>
  <c r="AZ52" i="23"/>
  <c r="AT52" i="23"/>
  <c r="AN52" i="23"/>
  <c r="AH52" i="23"/>
  <c r="AB52" i="23"/>
  <c r="V52" i="23"/>
  <c r="CY51" i="23"/>
  <c r="CX51" i="23"/>
  <c r="CW51" i="23"/>
  <c r="CV51" i="23"/>
  <c r="CU51" i="23"/>
  <c r="CT51" i="23"/>
  <c r="CZ51" i="23" s="1"/>
  <c r="CS51" i="23"/>
  <c r="CR51" i="23"/>
  <c r="CQ51" i="23"/>
  <c r="CP51" i="23"/>
  <c r="CO51" i="23"/>
  <c r="CN51" i="23"/>
  <c r="CJ51" i="23"/>
  <c r="CD51" i="23"/>
  <c r="BX51" i="23"/>
  <c r="BR51" i="23"/>
  <c r="BL51" i="23"/>
  <c r="BF51" i="23"/>
  <c r="AZ51" i="23"/>
  <c r="AT51" i="23"/>
  <c r="AN51" i="23"/>
  <c r="AH51" i="23"/>
  <c r="AB51" i="23"/>
  <c r="V51" i="23"/>
  <c r="CY50" i="23"/>
  <c r="CX50" i="23"/>
  <c r="CW50" i="23"/>
  <c r="CZ50" i="23" s="1"/>
  <c r="CV50" i="23"/>
  <c r="CU50" i="23"/>
  <c r="CT50" i="23"/>
  <c r="CS50" i="23"/>
  <c r="CR50" i="23"/>
  <c r="CQ50" i="23"/>
  <c r="CP50" i="23"/>
  <c r="CO50" i="23"/>
  <c r="CN50" i="23"/>
  <c r="CJ50" i="23"/>
  <c r="CD50" i="23"/>
  <c r="BX50" i="23"/>
  <c r="BR50" i="23"/>
  <c r="BL50" i="23"/>
  <c r="BF50" i="23"/>
  <c r="AZ50" i="23"/>
  <c r="AT50" i="23"/>
  <c r="AN50" i="23"/>
  <c r="AH50" i="23"/>
  <c r="AB50" i="23"/>
  <c r="V50" i="23"/>
  <c r="CY49" i="23"/>
  <c r="CX49" i="23"/>
  <c r="CW49" i="23"/>
  <c r="CV49" i="23"/>
  <c r="CU49" i="23"/>
  <c r="CT49" i="23"/>
  <c r="CS49" i="23"/>
  <c r="CR49" i="23"/>
  <c r="CQ49" i="23"/>
  <c r="CP49" i="23"/>
  <c r="CO49" i="23"/>
  <c r="CN49" i="23"/>
  <c r="CJ49" i="23"/>
  <c r="CD49" i="23"/>
  <c r="BX49" i="23"/>
  <c r="BR49" i="23"/>
  <c r="BL49" i="23"/>
  <c r="BF49" i="23"/>
  <c r="AZ49" i="23"/>
  <c r="AT49" i="23"/>
  <c r="AN49" i="23"/>
  <c r="AH49" i="23"/>
  <c r="AB49" i="23"/>
  <c r="V49" i="23"/>
  <c r="CY48" i="23"/>
  <c r="CX48" i="23"/>
  <c r="CW48" i="23"/>
  <c r="CV48" i="23"/>
  <c r="CU48" i="23"/>
  <c r="CT48" i="23"/>
  <c r="CS48" i="23"/>
  <c r="CR48" i="23"/>
  <c r="CQ48" i="23"/>
  <c r="CP48" i="23"/>
  <c r="CO48" i="23"/>
  <c r="CN48" i="23"/>
  <c r="CZ48" i="23" s="1"/>
  <c r="CJ48" i="23"/>
  <c r="CD48" i="23"/>
  <c r="BX48" i="23"/>
  <c r="BR48" i="23"/>
  <c r="BL48" i="23"/>
  <c r="BF48" i="23"/>
  <c r="AZ48" i="23"/>
  <c r="AT48" i="23"/>
  <c r="AN48" i="23"/>
  <c r="AH48" i="23"/>
  <c r="AB48" i="23"/>
  <c r="V48" i="23"/>
  <c r="CY47" i="23"/>
  <c r="CX47" i="23"/>
  <c r="CW47" i="23"/>
  <c r="CV47" i="23"/>
  <c r="CU47" i="23"/>
  <c r="CT47" i="23"/>
  <c r="CS47" i="23"/>
  <c r="CR47" i="23"/>
  <c r="CQ47" i="23"/>
  <c r="CP47" i="23"/>
  <c r="CO47" i="23"/>
  <c r="CN47" i="23"/>
  <c r="CJ47" i="23"/>
  <c r="CD47" i="23"/>
  <c r="BX47" i="23"/>
  <c r="BR47" i="23"/>
  <c r="BL47" i="23"/>
  <c r="BF47" i="23"/>
  <c r="AZ47" i="23"/>
  <c r="AT47" i="23"/>
  <c r="AN47" i="23"/>
  <c r="AH47" i="23"/>
  <c r="AB47" i="23"/>
  <c r="W47" i="23"/>
  <c r="AC47" i="23" s="1"/>
  <c r="AI47" i="23" s="1"/>
  <c r="AO47" i="23" s="1"/>
  <c r="AU47" i="23" s="1"/>
  <c r="BA47" i="23" s="1"/>
  <c r="BG47" i="23" s="1"/>
  <c r="BM47" i="23" s="1"/>
  <c r="BS47" i="23" s="1"/>
  <c r="BY47" i="23" s="1"/>
  <c r="CE47" i="23" s="1"/>
  <c r="CK47" i="23" s="1"/>
  <c r="V47" i="23"/>
  <c r="CY46" i="23"/>
  <c r="CZ46" i="23" s="1"/>
  <c r="CX46" i="23"/>
  <c r="CW46" i="23"/>
  <c r="CV46" i="23"/>
  <c r="CU46" i="23"/>
  <c r="CT46" i="23"/>
  <c r="CS46" i="23"/>
  <c r="CR46" i="23"/>
  <c r="CQ46" i="23"/>
  <c r="CP46" i="23"/>
  <c r="CO46" i="23"/>
  <c r="CN46" i="23"/>
  <c r="CJ46" i="23"/>
  <c r="CD46" i="23"/>
  <c r="BX46" i="23"/>
  <c r="BR46" i="23"/>
  <c r="BL46" i="23"/>
  <c r="BF46" i="23"/>
  <c r="AZ46" i="23"/>
  <c r="AT46" i="23"/>
  <c r="AN46" i="23"/>
  <c r="AH46" i="23"/>
  <c r="AB46" i="23"/>
  <c r="W46" i="23"/>
  <c r="AC46" i="23" s="1"/>
  <c r="AI46" i="23" s="1"/>
  <c r="AO46" i="23" s="1"/>
  <c r="AU46" i="23" s="1"/>
  <c r="BA46" i="23" s="1"/>
  <c r="BG46" i="23" s="1"/>
  <c r="BM46" i="23" s="1"/>
  <c r="BS46" i="23" s="1"/>
  <c r="BY46" i="23" s="1"/>
  <c r="CE46" i="23" s="1"/>
  <c r="CK46" i="23" s="1"/>
  <c r="V46" i="23"/>
  <c r="CY45" i="23"/>
  <c r="CX45" i="23"/>
  <c r="CW45" i="23"/>
  <c r="CV45" i="23"/>
  <c r="CU45" i="23"/>
  <c r="CT45" i="23"/>
  <c r="CS45" i="23"/>
  <c r="CR45" i="23"/>
  <c r="CQ45" i="23"/>
  <c r="CP45" i="23"/>
  <c r="CO45" i="23"/>
  <c r="CN45" i="23"/>
  <c r="CJ45" i="23"/>
  <c r="CD45" i="23"/>
  <c r="BX45" i="23"/>
  <c r="BR45" i="23"/>
  <c r="BL45" i="23"/>
  <c r="BF45" i="23"/>
  <c r="AZ45" i="23"/>
  <c r="AT45" i="23"/>
  <c r="AN45" i="23"/>
  <c r="AH45" i="23"/>
  <c r="AB45" i="23"/>
  <c r="W45" i="23"/>
  <c r="AC45" i="23" s="1"/>
  <c r="AI45" i="23" s="1"/>
  <c r="AO45" i="23" s="1"/>
  <c r="AU45" i="23" s="1"/>
  <c r="BA45" i="23" s="1"/>
  <c r="BG45" i="23" s="1"/>
  <c r="BM45" i="23" s="1"/>
  <c r="BS45" i="23" s="1"/>
  <c r="BY45" i="23" s="1"/>
  <c r="CE45" i="23" s="1"/>
  <c r="CK45" i="23" s="1"/>
  <c r="V45" i="23"/>
  <c r="CY44" i="23"/>
  <c r="CX44" i="23"/>
  <c r="CW44" i="23"/>
  <c r="CV44" i="23"/>
  <c r="CU44" i="23"/>
  <c r="CZ44" i="23" s="1"/>
  <c r="CT44" i="23"/>
  <c r="CS44" i="23"/>
  <c r="CR44" i="23"/>
  <c r="CQ44" i="23"/>
  <c r="CP44" i="23"/>
  <c r="CO44" i="23"/>
  <c r="CN44" i="23"/>
  <c r="CJ44" i="23"/>
  <c r="CD44" i="23"/>
  <c r="BX44" i="23"/>
  <c r="BR44" i="23"/>
  <c r="BL44" i="23"/>
  <c r="BF44" i="23"/>
  <c r="AZ44" i="23"/>
  <c r="AT44" i="23"/>
  <c r="AN44" i="23"/>
  <c r="AH44" i="23"/>
  <c r="AB44" i="23"/>
  <c r="V44" i="23"/>
  <c r="CY43" i="23"/>
  <c r="CX43" i="23"/>
  <c r="CW43" i="23"/>
  <c r="CV43" i="23"/>
  <c r="CU43" i="23"/>
  <c r="CT43" i="23"/>
  <c r="CS43" i="23"/>
  <c r="CR43" i="23"/>
  <c r="CQ43" i="23"/>
  <c r="CP43" i="23"/>
  <c r="CO43" i="23"/>
  <c r="CN43" i="23"/>
  <c r="CJ43" i="23"/>
  <c r="CD43" i="23"/>
  <c r="BX43" i="23"/>
  <c r="BR43" i="23"/>
  <c r="BL43" i="23"/>
  <c r="BF43" i="23"/>
  <c r="AZ43" i="23"/>
  <c r="AT43" i="23"/>
  <c r="AO43" i="23"/>
  <c r="AU43" i="23" s="1"/>
  <c r="BA43" i="23" s="1"/>
  <c r="BG43" i="23" s="1"/>
  <c r="BM43" i="23" s="1"/>
  <c r="BS43" i="23" s="1"/>
  <c r="BY43" i="23" s="1"/>
  <c r="CE43" i="23" s="1"/>
  <c r="CK43" i="23" s="1"/>
  <c r="AN43" i="23"/>
  <c r="AH43" i="23"/>
  <c r="AB43" i="23"/>
  <c r="W43" i="23"/>
  <c r="AC43" i="23" s="1"/>
  <c r="AI43" i="23" s="1"/>
  <c r="V43" i="23"/>
  <c r="CY42" i="23"/>
  <c r="CX42" i="23"/>
  <c r="CW42" i="23"/>
  <c r="CV42" i="23"/>
  <c r="CU42" i="23"/>
  <c r="CT42" i="23"/>
  <c r="CS42" i="23"/>
  <c r="CR42" i="23"/>
  <c r="CQ42" i="23"/>
  <c r="CP42" i="23"/>
  <c r="CO42" i="23"/>
  <c r="CN42" i="23"/>
  <c r="CJ42" i="23"/>
  <c r="CD42" i="23"/>
  <c r="BX42" i="23"/>
  <c r="BR42" i="23"/>
  <c r="BL42" i="23"/>
  <c r="BF42" i="23"/>
  <c r="AZ42" i="23"/>
  <c r="AT42" i="23"/>
  <c r="AN42" i="23"/>
  <c r="AH42" i="23"/>
  <c r="AB42" i="23"/>
  <c r="W42" i="23"/>
  <c r="AC42" i="23" s="1"/>
  <c r="V42" i="23"/>
  <c r="CY41" i="23"/>
  <c r="CX41" i="23"/>
  <c r="CW41" i="23"/>
  <c r="CV41" i="23"/>
  <c r="CU41" i="23"/>
  <c r="CT41" i="23"/>
  <c r="CS41" i="23"/>
  <c r="CR41" i="23"/>
  <c r="CQ41" i="23"/>
  <c r="CP41" i="23"/>
  <c r="CO41" i="23"/>
  <c r="CZ41" i="23" s="1"/>
  <c r="CN41" i="23"/>
  <c r="CJ41" i="23"/>
  <c r="CD41" i="23"/>
  <c r="BX41" i="23"/>
  <c r="BR41" i="23"/>
  <c r="BL41" i="23"/>
  <c r="BF41" i="23"/>
  <c r="AZ41" i="23"/>
  <c r="AT41" i="23"/>
  <c r="AN41" i="23"/>
  <c r="AH41" i="23"/>
  <c r="AB41" i="23"/>
  <c r="V41" i="23"/>
  <c r="CY40" i="23"/>
  <c r="CX40" i="23"/>
  <c r="CW40" i="23"/>
  <c r="CV40" i="23"/>
  <c r="CU40" i="23"/>
  <c r="CT40" i="23"/>
  <c r="CS40" i="23"/>
  <c r="CR40" i="23"/>
  <c r="CQ40" i="23"/>
  <c r="CP40" i="23"/>
  <c r="CO40" i="23"/>
  <c r="CN40" i="23"/>
  <c r="CJ40" i="23"/>
  <c r="CD40" i="23"/>
  <c r="BX40" i="23"/>
  <c r="BR40" i="23"/>
  <c r="BL40" i="23"/>
  <c r="BF40" i="23"/>
  <c r="AZ40" i="23"/>
  <c r="AT40" i="23"/>
  <c r="AN40" i="23"/>
  <c r="AH40" i="23"/>
  <c r="AB40" i="23"/>
  <c r="W40" i="23"/>
  <c r="AC40" i="23" s="1"/>
  <c r="AI40" i="23" s="1"/>
  <c r="AO40" i="23" s="1"/>
  <c r="AU40" i="23" s="1"/>
  <c r="BA40" i="23" s="1"/>
  <c r="BG40" i="23" s="1"/>
  <c r="BM40" i="23" s="1"/>
  <c r="BS40" i="23" s="1"/>
  <c r="BY40" i="23" s="1"/>
  <c r="CE40" i="23" s="1"/>
  <c r="CK40" i="23" s="1"/>
  <c r="V40" i="23"/>
  <c r="CY39" i="23"/>
  <c r="CX39" i="23"/>
  <c r="CW39" i="23"/>
  <c r="CV39" i="23"/>
  <c r="CU39" i="23"/>
  <c r="CT39" i="23"/>
  <c r="CS39" i="23"/>
  <c r="CR39" i="23"/>
  <c r="CQ39" i="23"/>
  <c r="CP39" i="23"/>
  <c r="CO39" i="23"/>
  <c r="CN39" i="23"/>
  <c r="CJ39" i="23"/>
  <c r="CD39" i="23"/>
  <c r="BX39" i="23"/>
  <c r="BR39" i="23"/>
  <c r="BL39" i="23"/>
  <c r="BF39" i="23"/>
  <c r="AZ39" i="23"/>
  <c r="AT39" i="23"/>
  <c r="AN39" i="23"/>
  <c r="AH39" i="23"/>
  <c r="AB39" i="23"/>
  <c r="V39" i="23"/>
  <c r="CY38" i="23"/>
  <c r="CX38" i="23"/>
  <c r="CW38" i="23"/>
  <c r="CV38" i="23"/>
  <c r="CU38" i="23"/>
  <c r="CT38" i="23"/>
  <c r="CS38" i="23"/>
  <c r="CR38" i="23"/>
  <c r="CQ38" i="23"/>
  <c r="CP38" i="23"/>
  <c r="CO38" i="23"/>
  <c r="CN38" i="23"/>
  <c r="CJ38" i="23"/>
  <c r="CD38" i="23"/>
  <c r="BX38" i="23"/>
  <c r="BR38" i="23"/>
  <c r="BL38" i="23"/>
  <c r="BF38" i="23"/>
  <c r="AZ38" i="23"/>
  <c r="AT38" i="23"/>
  <c r="AN38" i="23"/>
  <c r="AH38" i="23"/>
  <c r="AC38" i="23"/>
  <c r="AI38" i="23" s="1"/>
  <c r="AO38" i="23" s="1"/>
  <c r="AU38" i="23" s="1"/>
  <c r="BA38" i="23" s="1"/>
  <c r="BG38" i="23" s="1"/>
  <c r="BM38" i="23" s="1"/>
  <c r="BS38" i="23" s="1"/>
  <c r="BY38" i="23" s="1"/>
  <c r="CE38" i="23" s="1"/>
  <c r="CK38" i="23" s="1"/>
  <c r="AB38" i="23"/>
  <c r="W38" i="23"/>
  <c r="V38" i="23"/>
  <c r="CY37" i="23"/>
  <c r="CX37" i="23"/>
  <c r="CW37" i="23"/>
  <c r="CV37" i="23"/>
  <c r="CU37" i="23"/>
  <c r="CT37" i="23"/>
  <c r="CS37" i="23"/>
  <c r="CR37" i="23"/>
  <c r="CQ37" i="23"/>
  <c r="CP37" i="23"/>
  <c r="CO37" i="23"/>
  <c r="CN37" i="23"/>
  <c r="CJ37" i="23"/>
  <c r="CD37" i="23"/>
  <c r="BX37" i="23"/>
  <c r="BR37" i="23"/>
  <c r="BL37" i="23"/>
  <c r="BF37" i="23"/>
  <c r="AZ37" i="23"/>
  <c r="AT37" i="23"/>
  <c r="AN37" i="23"/>
  <c r="AH37" i="23"/>
  <c r="AB37" i="23"/>
  <c r="V37" i="23"/>
  <c r="CY36" i="23"/>
  <c r="CX36" i="23"/>
  <c r="CW36" i="23"/>
  <c r="CV36" i="23"/>
  <c r="CU36" i="23"/>
  <c r="CT36" i="23"/>
  <c r="CS36" i="23"/>
  <c r="CR36" i="23"/>
  <c r="CZ36" i="23" s="1"/>
  <c r="CQ36" i="23"/>
  <c r="CP36" i="23"/>
  <c r="CO36" i="23"/>
  <c r="CN36" i="23"/>
  <c r="CJ36" i="23"/>
  <c r="CD36" i="23"/>
  <c r="BX36" i="23"/>
  <c r="BR36" i="23"/>
  <c r="BL36" i="23"/>
  <c r="BF36" i="23"/>
  <c r="AZ36" i="23"/>
  <c r="AT36" i="23"/>
  <c r="AN36" i="23"/>
  <c r="AH36" i="23"/>
  <c r="AB36" i="23"/>
  <c r="V36" i="23"/>
  <c r="CY35" i="23"/>
  <c r="CX35" i="23"/>
  <c r="CW35" i="23"/>
  <c r="CV35" i="23"/>
  <c r="CU35" i="23"/>
  <c r="CT35" i="23"/>
  <c r="CS35" i="23"/>
  <c r="CR35" i="23"/>
  <c r="CQ35" i="23"/>
  <c r="CP35" i="23"/>
  <c r="CO35" i="23"/>
  <c r="CN35" i="23"/>
  <c r="CJ35" i="23"/>
  <c r="CD35" i="23"/>
  <c r="BX35" i="23"/>
  <c r="BR35" i="23"/>
  <c r="BL35" i="23"/>
  <c r="BF35" i="23"/>
  <c r="AZ35" i="23"/>
  <c r="AT35" i="23"/>
  <c r="AN35" i="23"/>
  <c r="AH35" i="23"/>
  <c r="AB35" i="23"/>
  <c r="V35" i="23"/>
  <c r="CY34" i="23"/>
  <c r="CX34" i="23"/>
  <c r="CW34" i="23"/>
  <c r="CV34" i="23"/>
  <c r="CU34" i="23"/>
  <c r="CT34" i="23"/>
  <c r="CS34" i="23"/>
  <c r="CR34" i="23"/>
  <c r="CQ34" i="23"/>
  <c r="CP34" i="23"/>
  <c r="CO34" i="23"/>
  <c r="CN34" i="23"/>
  <c r="CJ34" i="23"/>
  <c r="CD34" i="23"/>
  <c r="BX34" i="23"/>
  <c r="BR34" i="23"/>
  <c r="BL34" i="23"/>
  <c r="BF34" i="23"/>
  <c r="AZ34" i="23"/>
  <c r="AT34" i="23"/>
  <c r="AN34" i="23"/>
  <c r="AH34" i="23"/>
  <c r="AB34" i="23"/>
  <c r="V34" i="23"/>
  <c r="CY33" i="23"/>
  <c r="CX33" i="23"/>
  <c r="CW33" i="23"/>
  <c r="CV33" i="23"/>
  <c r="CU33" i="23"/>
  <c r="CT33" i="23"/>
  <c r="CS33" i="23"/>
  <c r="CR33" i="23"/>
  <c r="CQ33" i="23"/>
  <c r="CZ33" i="23" s="1"/>
  <c r="CP33" i="23"/>
  <c r="CO33" i="23"/>
  <c r="CN33" i="23"/>
  <c r="CJ33" i="23"/>
  <c r="CD33" i="23"/>
  <c r="BX33" i="23"/>
  <c r="BR33" i="23"/>
  <c r="BL33" i="23"/>
  <c r="BF33" i="23"/>
  <c r="AZ33" i="23"/>
  <c r="AT33" i="23"/>
  <c r="AN33" i="23"/>
  <c r="AH33" i="23"/>
  <c r="AB33" i="23"/>
  <c r="V33" i="23"/>
  <c r="CY32" i="23"/>
  <c r="CX32" i="23"/>
  <c r="CW32" i="23"/>
  <c r="CV32" i="23"/>
  <c r="CU32" i="23"/>
  <c r="CT32" i="23"/>
  <c r="CS32" i="23"/>
  <c r="CR32" i="23"/>
  <c r="CQ32" i="23"/>
  <c r="CP32" i="23"/>
  <c r="CO32" i="23"/>
  <c r="CN32" i="23"/>
  <c r="CZ32" i="23" s="1"/>
  <c r="CJ32" i="23"/>
  <c r="CD32" i="23"/>
  <c r="BX32" i="23"/>
  <c r="BR32" i="23"/>
  <c r="BL32" i="23"/>
  <c r="BF32" i="23"/>
  <c r="AZ32" i="23"/>
  <c r="AT32" i="23"/>
  <c r="AN32" i="23"/>
  <c r="AH32" i="23"/>
  <c r="AB32" i="23"/>
  <c r="V32" i="23"/>
  <c r="CY31" i="23"/>
  <c r="CX31" i="23"/>
  <c r="CW31" i="23"/>
  <c r="CV31" i="23"/>
  <c r="CU31" i="23"/>
  <c r="CT31" i="23"/>
  <c r="CS31" i="23"/>
  <c r="CR31" i="23"/>
  <c r="CQ31" i="23"/>
  <c r="CP31" i="23"/>
  <c r="CO31" i="23"/>
  <c r="CN31" i="23"/>
  <c r="CJ31" i="23"/>
  <c r="CD31" i="23"/>
  <c r="BX31" i="23"/>
  <c r="BR31" i="23"/>
  <c r="BL31" i="23"/>
  <c r="BF31" i="23"/>
  <c r="AZ31" i="23"/>
  <c r="AT31" i="23"/>
  <c r="AN31" i="23"/>
  <c r="AH31" i="23"/>
  <c r="AB31" i="23"/>
  <c r="W31" i="23"/>
  <c r="AC31" i="23" s="1"/>
  <c r="AI31" i="23" s="1"/>
  <c r="AO31" i="23" s="1"/>
  <c r="AU31" i="23" s="1"/>
  <c r="BA31" i="23" s="1"/>
  <c r="BG31" i="23" s="1"/>
  <c r="BM31" i="23" s="1"/>
  <c r="BS31" i="23" s="1"/>
  <c r="BY31" i="23" s="1"/>
  <c r="CE31" i="23" s="1"/>
  <c r="CK31" i="23" s="1"/>
  <c r="V31" i="23"/>
  <c r="CY30" i="23"/>
  <c r="CX30" i="23"/>
  <c r="CW30" i="23"/>
  <c r="CV30" i="23"/>
  <c r="CU30" i="23"/>
  <c r="CT30" i="23"/>
  <c r="CS30" i="23"/>
  <c r="CR30" i="23"/>
  <c r="CQ30" i="23"/>
  <c r="CP30" i="23"/>
  <c r="CO30" i="23"/>
  <c r="CN30" i="23"/>
  <c r="CJ30" i="23"/>
  <c r="CD30" i="23"/>
  <c r="BX30" i="23"/>
  <c r="BR30" i="23"/>
  <c r="BL30" i="23"/>
  <c r="BF30" i="23"/>
  <c r="AZ30" i="23"/>
  <c r="AT30" i="23"/>
  <c r="AN30" i="23"/>
  <c r="AH30" i="23"/>
  <c r="AC30" i="23"/>
  <c r="AI30" i="23" s="1"/>
  <c r="AO30" i="23" s="1"/>
  <c r="AU30" i="23" s="1"/>
  <c r="BA30" i="23" s="1"/>
  <c r="BG30" i="23" s="1"/>
  <c r="BM30" i="23" s="1"/>
  <c r="BS30" i="23" s="1"/>
  <c r="BY30" i="23" s="1"/>
  <c r="CE30" i="23" s="1"/>
  <c r="CK30" i="23" s="1"/>
  <c r="AB30" i="23"/>
  <c r="W30" i="23"/>
  <c r="V30" i="23"/>
  <c r="CY29" i="23"/>
  <c r="CX29" i="23"/>
  <c r="CW29" i="23"/>
  <c r="CV29" i="23"/>
  <c r="CU29" i="23"/>
  <c r="CT29" i="23"/>
  <c r="CS29" i="23"/>
  <c r="CR29" i="23"/>
  <c r="CQ29" i="23"/>
  <c r="CP29" i="23"/>
  <c r="CO29" i="23"/>
  <c r="CN29" i="23"/>
  <c r="CJ29" i="23"/>
  <c r="CD29" i="23"/>
  <c r="BX29" i="23"/>
  <c r="BR29" i="23"/>
  <c r="BL29" i="23"/>
  <c r="BF29" i="23"/>
  <c r="AZ29" i="23"/>
  <c r="AT29" i="23"/>
  <c r="AN29" i="23"/>
  <c r="AH29" i="23"/>
  <c r="AB29" i="23"/>
  <c r="W29" i="23"/>
  <c r="AC29" i="23" s="1"/>
  <c r="AI29" i="23" s="1"/>
  <c r="AO29" i="23" s="1"/>
  <c r="AU29" i="23" s="1"/>
  <c r="BA29" i="23" s="1"/>
  <c r="BG29" i="23" s="1"/>
  <c r="BM29" i="23" s="1"/>
  <c r="BS29" i="23" s="1"/>
  <c r="BY29" i="23" s="1"/>
  <c r="CE29" i="23" s="1"/>
  <c r="CK29" i="23" s="1"/>
  <c r="V29" i="23"/>
  <c r="CY28" i="23"/>
  <c r="CX28" i="23"/>
  <c r="CW28" i="23"/>
  <c r="CV28" i="23"/>
  <c r="CU28" i="23"/>
  <c r="CT28" i="23"/>
  <c r="CS28" i="23"/>
  <c r="CR28" i="23"/>
  <c r="CQ28" i="23"/>
  <c r="CP28" i="23"/>
  <c r="CZ28" i="23" s="1"/>
  <c r="CO28" i="23"/>
  <c r="CN28" i="23"/>
  <c r="CJ28" i="23"/>
  <c r="CD28" i="23"/>
  <c r="BX28" i="23"/>
  <c r="BR28" i="23"/>
  <c r="BL28" i="23"/>
  <c r="BF28" i="23"/>
  <c r="AZ28" i="23"/>
  <c r="AT28" i="23"/>
  <c r="AN28" i="23"/>
  <c r="AH28" i="23"/>
  <c r="AB28" i="23"/>
  <c r="W28" i="23"/>
  <c r="AC28" i="23" s="1"/>
  <c r="AI28" i="23" s="1"/>
  <c r="AO28" i="23" s="1"/>
  <c r="AU28" i="23" s="1"/>
  <c r="BA28" i="23" s="1"/>
  <c r="BG28" i="23" s="1"/>
  <c r="BM28" i="23" s="1"/>
  <c r="BS28" i="23" s="1"/>
  <c r="BY28" i="23" s="1"/>
  <c r="CE28" i="23" s="1"/>
  <c r="CK28" i="23" s="1"/>
  <c r="V28" i="23"/>
  <c r="CY27" i="23"/>
  <c r="CX27" i="23"/>
  <c r="CW27" i="23"/>
  <c r="CV27" i="23"/>
  <c r="CU27" i="23"/>
  <c r="CT27" i="23"/>
  <c r="CS27" i="23"/>
  <c r="CZ27" i="23" s="1"/>
  <c r="CR27" i="23"/>
  <c r="CQ27" i="23"/>
  <c r="CP27" i="23"/>
  <c r="CO27" i="23"/>
  <c r="CN27" i="23"/>
  <c r="CJ27" i="23"/>
  <c r="CD27" i="23"/>
  <c r="BX27" i="23"/>
  <c r="BR27" i="23"/>
  <c r="BL27" i="23"/>
  <c r="BF27" i="23"/>
  <c r="AZ27" i="23"/>
  <c r="AT27" i="23"/>
  <c r="AN27" i="23"/>
  <c r="AH27" i="23"/>
  <c r="AB27" i="23"/>
  <c r="W27" i="23"/>
  <c r="AC27" i="23" s="1"/>
  <c r="AI27" i="23" s="1"/>
  <c r="AO27" i="23" s="1"/>
  <c r="AU27" i="23" s="1"/>
  <c r="BA27" i="23" s="1"/>
  <c r="BG27" i="23" s="1"/>
  <c r="BM27" i="23" s="1"/>
  <c r="BS27" i="23" s="1"/>
  <c r="BY27" i="23" s="1"/>
  <c r="CE27" i="23" s="1"/>
  <c r="CK27" i="23" s="1"/>
  <c r="V27" i="23"/>
  <c r="CY26" i="23"/>
  <c r="CX26" i="23"/>
  <c r="CW26" i="23"/>
  <c r="CV26" i="23"/>
  <c r="CU26" i="23"/>
  <c r="CT26" i="23"/>
  <c r="CS26" i="23"/>
  <c r="CR26" i="23"/>
  <c r="CQ26" i="23"/>
  <c r="CP26" i="23"/>
  <c r="CO26" i="23"/>
  <c r="CN26" i="23"/>
  <c r="CZ26" i="23" s="1"/>
  <c r="CJ26" i="23"/>
  <c r="CD26" i="23"/>
  <c r="BX26" i="23"/>
  <c r="BR26" i="23"/>
  <c r="BL26" i="23"/>
  <c r="BF26" i="23"/>
  <c r="AZ26" i="23"/>
  <c r="AT26" i="23"/>
  <c r="AN26" i="23"/>
  <c r="AH26" i="23"/>
  <c r="AB26" i="23"/>
  <c r="W26" i="23"/>
  <c r="AC26" i="23" s="1"/>
  <c r="AI26" i="23" s="1"/>
  <c r="AO26" i="23" s="1"/>
  <c r="AU26" i="23" s="1"/>
  <c r="BA26" i="23" s="1"/>
  <c r="BG26" i="23" s="1"/>
  <c r="BM26" i="23" s="1"/>
  <c r="BS26" i="23" s="1"/>
  <c r="BY26" i="23" s="1"/>
  <c r="CE26" i="23" s="1"/>
  <c r="CK26" i="23" s="1"/>
  <c r="V26" i="23"/>
  <c r="CY25" i="23"/>
  <c r="CX25" i="23"/>
  <c r="CW25" i="23"/>
  <c r="CV25" i="23"/>
  <c r="CU25" i="23"/>
  <c r="CT25" i="23"/>
  <c r="CS25" i="23"/>
  <c r="CR25" i="23"/>
  <c r="CQ25" i="23"/>
  <c r="CP25" i="23"/>
  <c r="CO25" i="23"/>
  <c r="CN25" i="23"/>
  <c r="CJ25" i="23"/>
  <c r="CD25" i="23"/>
  <c r="BX25" i="23"/>
  <c r="BR25" i="23"/>
  <c r="BL25" i="23"/>
  <c r="BF25" i="23"/>
  <c r="AZ25" i="23"/>
  <c r="AT25" i="23"/>
  <c r="AN25" i="23"/>
  <c r="AH25" i="23"/>
  <c r="AB25" i="23"/>
  <c r="V25" i="23"/>
  <c r="CY24" i="23"/>
  <c r="CX24" i="23"/>
  <c r="CW24" i="23"/>
  <c r="CV24" i="23"/>
  <c r="CU24" i="23"/>
  <c r="CT24" i="23"/>
  <c r="CS24" i="23"/>
  <c r="CR24" i="23"/>
  <c r="CQ24" i="23"/>
  <c r="CP24" i="23"/>
  <c r="CO24" i="23"/>
  <c r="CN24" i="23"/>
  <c r="CJ24" i="23"/>
  <c r="CD24" i="23"/>
  <c r="BX24" i="23"/>
  <c r="BR24" i="23"/>
  <c r="BL24" i="23"/>
  <c r="BF24" i="23"/>
  <c r="AZ24" i="23"/>
  <c r="AT24" i="23"/>
  <c r="AN24" i="23"/>
  <c r="AH24" i="23"/>
  <c r="AB24" i="23"/>
  <c r="W24" i="23"/>
  <c r="AC24" i="23" s="1"/>
  <c r="V24" i="23"/>
  <c r="CY23" i="23"/>
  <c r="CX23" i="23"/>
  <c r="CW23" i="23"/>
  <c r="CV23" i="23"/>
  <c r="CU23" i="23"/>
  <c r="CT23" i="23"/>
  <c r="CS23" i="23"/>
  <c r="CR23" i="23"/>
  <c r="CQ23" i="23"/>
  <c r="CP23" i="23"/>
  <c r="CO23" i="23"/>
  <c r="CN23" i="23"/>
  <c r="CJ23" i="23"/>
  <c r="CD23" i="23"/>
  <c r="BX23" i="23"/>
  <c r="BR23" i="23"/>
  <c r="BL23" i="23"/>
  <c r="BF23" i="23"/>
  <c r="AZ23" i="23"/>
  <c r="AT23" i="23"/>
  <c r="AN23" i="23"/>
  <c r="AH23" i="23"/>
  <c r="AB23" i="23"/>
  <c r="V23" i="23"/>
  <c r="CY22" i="23"/>
  <c r="CX22" i="23"/>
  <c r="CW22" i="23"/>
  <c r="CV22" i="23"/>
  <c r="CU22" i="23"/>
  <c r="CT22" i="23"/>
  <c r="CS22" i="23"/>
  <c r="CR22" i="23"/>
  <c r="CQ22" i="23"/>
  <c r="CP22" i="23"/>
  <c r="CZ22" i="23" s="1"/>
  <c r="CO22" i="23"/>
  <c r="CN22" i="23"/>
  <c r="CJ22" i="23"/>
  <c r="CD22" i="23"/>
  <c r="BX22" i="23"/>
  <c r="BR22" i="23"/>
  <c r="BL22" i="23"/>
  <c r="BF22" i="23"/>
  <c r="AZ22" i="23"/>
  <c r="AT22" i="23"/>
  <c r="AN22" i="23"/>
  <c r="AH22" i="23"/>
  <c r="AB22" i="23"/>
  <c r="V22" i="23"/>
  <c r="CY21" i="23"/>
  <c r="CX21" i="23"/>
  <c r="CW21" i="23"/>
  <c r="CV21" i="23"/>
  <c r="CU21" i="23"/>
  <c r="CT21" i="23"/>
  <c r="CS21" i="23"/>
  <c r="CZ21" i="23" s="1"/>
  <c r="CR21" i="23"/>
  <c r="CQ21" i="23"/>
  <c r="CP21" i="23"/>
  <c r="CO21" i="23"/>
  <c r="CN21" i="23"/>
  <c r="CJ21" i="23"/>
  <c r="CD21" i="23"/>
  <c r="BX21" i="23"/>
  <c r="BR21" i="23"/>
  <c r="BL21" i="23"/>
  <c r="BF21" i="23"/>
  <c r="AZ21" i="23"/>
  <c r="AT21" i="23"/>
  <c r="AN21" i="23"/>
  <c r="AH21" i="23"/>
  <c r="AB21" i="23"/>
  <c r="V21" i="23"/>
  <c r="CY20" i="23"/>
  <c r="CX20" i="23"/>
  <c r="CW20" i="23"/>
  <c r="CV20" i="23"/>
  <c r="CU20" i="23"/>
  <c r="CT20" i="23"/>
  <c r="CS20" i="23"/>
  <c r="CR20" i="23"/>
  <c r="CQ20" i="23"/>
  <c r="CP20" i="23"/>
  <c r="CO20" i="23"/>
  <c r="CN20" i="23"/>
  <c r="CZ20" i="23" s="1"/>
  <c r="CJ20" i="23"/>
  <c r="CD20" i="23"/>
  <c r="BX20" i="23"/>
  <c r="BR20" i="23"/>
  <c r="BL20" i="23"/>
  <c r="BF20" i="23"/>
  <c r="AZ20" i="23"/>
  <c r="AT20" i="23"/>
  <c r="AN20" i="23"/>
  <c r="AH20" i="23"/>
  <c r="AB20" i="23"/>
  <c r="W20" i="23"/>
  <c r="V20" i="23"/>
  <c r="CY19" i="23"/>
  <c r="CX19" i="23"/>
  <c r="CW19" i="23"/>
  <c r="CV19" i="23"/>
  <c r="CU19" i="23"/>
  <c r="CT19" i="23"/>
  <c r="CS19" i="23"/>
  <c r="CR19" i="23"/>
  <c r="CQ19" i="23"/>
  <c r="CP19" i="23"/>
  <c r="CZ19" i="23" s="1"/>
  <c r="CO19" i="23"/>
  <c r="CN19" i="23"/>
  <c r="CJ19" i="23"/>
  <c r="CD19" i="23"/>
  <c r="BX19" i="23"/>
  <c r="BR19" i="23"/>
  <c r="BL19" i="23"/>
  <c r="BF19" i="23"/>
  <c r="AZ19" i="23"/>
  <c r="AT19" i="23"/>
  <c r="AN19" i="23"/>
  <c r="AH19" i="23"/>
  <c r="AB19" i="23"/>
  <c r="V19" i="23"/>
  <c r="CY18" i="23"/>
  <c r="CX18" i="23"/>
  <c r="CW18" i="23"/>
  <c r="CV18" i="23"/>
  <c r="CU18" i="23"/>
  <c r="CT18" i="23"/>
  <c r="CS18" i="23"/>
  <c r="CR18" i="23"/>
  <c r="CQ18" i="23"/>
  <c r="CP18" i="23"/>
  <c r="CO18" i="23"/>
  <c r="CN18" i="23"/>
  <c r="CZ18" i="23" s="1"/>
  <c r="CJ18" i="23"/>
  <c r="CD18" i="23"/>
  <c r="BX18" i="23"/>
  <c r="BR18" i="23"/>
  <c r="BL18" i="23"/>
  <c r="BF18" i="23"/>
  <c r="AZ18" i="23"/>
  <c r="AT18" i="23"/>
  <c r="AN18" i="23"/>
  <c r="AH18" i="23"/>
  <c r="AB18" i="23"/>
  <c r="W18" i="23"/>
  <c r="AC18" i="23" s="1"/>
  <c r="AI18" i="23" s="1"/>
  <c r="AO18" i="23" s="1"/>
  <c r="AU18" i="23" s="1"/>
  <c r="BA18" i="23" s="1"/>
  <c r="BG18" i="23" s="1"/>
  <c r="BM18" i="23" s="1"/>
  <c r="BS18" i="23" s="1"/>
  <c r="BY18" i="23" s="1"/>
  <c r="CE18" i="23" s="1"/>
  <c r="CK18" i="23" s="1"/>
  <c r="V18" i="23"/>
  <c r="CY17" i="23"/>
  <c r="CX17" i="23"/>
  <c r="CW17" i="23"/>
  <c r="CV17" i="23"/>
  <c r="CU17" i="23"/>
  <c r="CT17" i="23"/>
  <c r="CS17" i="23"/>
  <c r="CR17" i="23"/>
  <c r="CQ17" i="23"/>
  <c r="CP17" i="23"/>
  <c r="CO17" i="23"/>
  <c r="CN17" i="23"/>
  <c r="CJ17" i="23"/>
  <c r="CD17" i="23"/>
  <c r="BX17" i="23"/>
  <c r="BR17" i="23"/>
  <c r="BL17" i="23"/>
  <c r="BF17" i="23"/>
  <c r="AZ17" i="23"/>
  <c r="AT17" i="23"/>
  <c r="AN17" i="23"/>
  <c r="AH17" i="23"/>
  <c r="AB17" i="23"/>
  <c r="V17" i="23"/>
  <c r="CY16" i="23"/>
  <c r="CX16" i="23"/>
  <c r="CW16" i="23"/>
  <c r="CV16" i="23"/>
  <c r="CU16" i="23"/>
  <c r="CT16" i="23"/>
  <c r="CS16" i="23"/>
  <c r="CZ16" i="23" s="1"/>
  <c r="CR16" i="23"/>
  <c r="CQ16" i="23"/>
  <c r="CP16" i="23"/>
  <c r="CO16" i="23"/>
  <c r="CN16" i="23"/>
  <c r="CJ16" i="23"/>
  <c r="CD16" i="23"/>
  <c r="BX16" i="23"/>
  <c r="BR16" i="23"/>
  <c r="BL16" i="23"/>
  <c r="BF16" i="23"/>
  <c r="AZ16" i="23"/>
  <c r="AT16" i="23"/>
  <c r="AN16" i="23"/>
  <c r="AH16" i="23"/>
  <c r="AB16" i="23"/>
  <c r="V16" i="23"/>
  <c r="CY15" i="23"/>
  <c r="CX15" i="23"/>
  <c r="CW15" i="23"/>
  <c r="CV15" i="23"/>
  <c r="CU15" i="23"/>
  <c r="CT15" i="23"/>
  <c r="CS15" i="23"/>
  <c r="CR15" i="23"/>
  <c r="CQ15" i="23"/>
  <c r="CP15" i="23"/>
  <c r="CO15" i="23"/>
  <c r="CN15" i="23"/>
  <c r="CJ15" i="23"/>
  <c r="CD15" i="23"/>
  <c r="BX15" i="23"/>
  <c r="BR15" i="23"/>
  <c r="BL15" i="23"/>
  <c r="BF15" i="23"/>
  <c r="AZ15" i="23"/>
  <c r="AT15" i="23"/>
  <c r="AN15" i="23"/>
  <c r="AH15" i="23"/>
  <c r="AB15" i="23"/>
  <c r="W15" i="23"/>
  <c r="AC15" i="23" s="1"/>
  <c r="AI15" i="23" s="1"/>
  <c r="AO15" i="23" s="1"/>
  <c r="AU15" i="23" s="1"/>
  <c r="BA15" i="23" s="1"/>
  <c r="BG15" i="23" s="1"/>
  <c r="BM15" i="23" s="1"/>
  <c r="BS15" i="23" s="1"/>
  <c r="BY15" i="23" s="1"/>
  <c r="CE15" i="23" s="1"/>
  <c r="CK15" i="23" s="1"/>
  <c r="V15" i="23"/>
  <c r="CY14" i="23"/>
  <c r="CX14" i="23"/>
  <c r="CW14" i="23"/>
  <c r="CV14" i="23"/>
  <c r="CU14" i="23"/>
  <c r="CT14" i="23"/>
  <c r="CS14" i="23"/>
  <c r="CR14" i="23"/>
  <c r="CQ14" i="23"/>
  <c r="CP14" i="23"/>
  <c r="CO14" i="23"/>
  <c r="CN14" i="23"/>
  <c r="CJ14" i="23"/>
  <c r="CD14" i="23"/>
  <c r="BX14" i="23"/>
  <c r="BR14" i="23"/>
  <c r="BL14" i="23"/>
  <c r="BF14" i="23"/>
  <c r="AZ14" i="23"/>
  <c r="AT14" i="23"/>
  <c r="AN14" i="23"/>
  <c r="AI14" i="23"/>
  <c r="AO14" i="23" s="1"/>
  <c r="AU14" i="23" s="1"/>
  <c r="BA14" i="23" s="1"/>
  <c r="BG14" i="23" s="1"/>
  <c r="BM14" i="23" s="1"/>
  <c r="BS14" i="23" s="1"/>
  <c r="BY14" i="23" s="1"/>
  <c r="CE14" i="23" s="1"/>
  <c r="CK14" i="23" s="1"/>
  <c r="AH14" i="23"/>
  <c r="AB14" i="23"/>
  <c r="W14" i="23"/>
  <c r="AC14" i="23" s="1"/>
  <c r="V14" i="23"/>
  <c r="CY13" i="23"/>
  <c r="CX13" i="23"/>
  <c r="CW13" i="23"/>
  <c r="CV13" i="23"/>
  <c r="CU13" i="23"/>
  <c r="CT13" i="23"/>
  <c r="CS13" i="23"/>
  <c r="CR13" i="23"/>
  <c r="CQ13" i="23"/>
  <c r="CP13" i="23"/>
  <c r="CO13" i="23"/>
  <c r="CN13" i="23"/>
  <c r="CZ13" i="23" s="1"/>
  <c r="CJ13" i="23"/>
  <c r="CD13" i="23"/>
  <c r="BX13" i="23"/>
  <c r="BR13" i="23"/>
  <c r="BL13" i="23"/>
  <c r="BF13" i="23"/>
  <c r="AZ13" i="23"/>
  <c r="AT13" i="23"/>
  <c r="AN13" i="23"/>
  <c r="AH13" i="23"/>
  <c r="AB13" i="23"/>
  <c r="W13" i="23"/>
  <c r="AC13" i="23" s="1"/>
  <c r="AI13" i="23" s="1"/>
  <c r="AO13" i="23" s="1"/>
  <c r="AU13" i="23" s="1"/>
  <c r="BA13" i="23" s="1"/>
  <c r="BG13" i="23" s="1"/>
  <c r="BM13" i="23" s="1"/>
  <c r="BS13" i="23" s="1"/>
  <c r="BY13" i="23" s="1"/>
  <c r="CE13" i="23" s="1"/>
  <c r="CK13" i="23" s="1"/>
  <c r="V13" i="23"/>
  <c r="CY12" i="23"/>
  <c r="CX12" i="23"/>
  <c r="CW12" i="23"/>
  <c r="CV12" i="23"/>
  <c r="CU12" i="23"/>
  <c r="CT12" i="23"/>
  <c r="CS12" i="23"/>
  <c r="CR12" i="23"/>
  <c r="CQ12" i="23"/>
  <c r="CP12" i="23"/>
  <c r="CZ12" i="23" s="1"/>
  <c r="CO12" i="23"/>
  <c r="CN12" i="23"/>
  <c r="CJ12" i="23"/>
  <c r="CD12" i="23"/>
  <c r="BX12" i="23"/>
  <c r="BR12" i="23"/>
  <c r="BL12" i="23"/>
  <c r="BF12" i="23"/>
  <c r="AZ12" i="23"/>
  <c r="AT12" i="23"/>
  <c r="AN12" i="23"/>
  <c r="AH12" i="23"/>
  <c r="AB12" i="23"/>
  <c r="W12" i="23"/>
  <c r="AC12" i="23" s="1"/>
  <c r="AI12" i="23" s="1"/>
  <c r="V12" i="23"/>
  <c r="CY11" i="23"/>
  <c r="CX11" i="23"/>
  <c r="CW11" i="23"/>
  <c r="CV11" i="23"/>
  <c r="CU11" i="23"/>
  <c r="CT11" i="23"/>
  <c r="CS11" i="23"/>
  <c r="CR11" i="23"/>
  <c r="CZ11" i="23" s="1"/>
  <c r="CQ11" i="23"/>
  <c r="CP11" i="23"/>
  <c r="CO11" i="23"/>
  <c r="CN11" i="23"/>
  <c r="CJ11" i="23"/>
  <c r="CD11" i="23"/>
  <c r="BX11" i="23"/>
  <c r="BR11" i="23"/>
  <c r="BL11" i="23"/>
  <c r="BF11" i="23"/>
  <c r="AZ11" i="23"/>
  <c r="AT11" i="23"/>
  <c r="AN11" i="23"/>
  <c r="AH11" i="23"/>
  <c r="AC11" i="23"/>
  <c r="AI11" i="23" s="1"/>
  <c r="AO11" i="23" s="1"/>
  <c r="AU11" i="23" s="1"/>
  <c r="BA11" i="23" s="1"/>
  <c r="BG11" i="23" s="1"/>
  <c r="BM11" i="23" s="1"/>
  <c r="BS11" i="23" s="1"/>
  <c r="BY11" i="23" s="1"/>
  <c r="CE11" i="23" s="1"/>
  <c r="CK11" i="23" s="1"/>
  <c r="AB11" i="23"/>
  <c r="V11" i="23"/>
  <c r="CY10" i="23"/>
  <c r="CX10" i="23"/>
  <c r="CW10" i="23"/>
  <c r="CV10" i="23"/>
  <c r="CU10" i="23"/>
  <c r="CT10" i="23"/>
  <c r="CS10" i="23"/>
  <c r="CR10" i="23"/>
  <c r="CQ10" i="23"/>
  <c r="CP10" i="23"/>
  <c r="CO10" i="23"/>
  <c r="CN10" i="23"/>
  <c r="CJ10" i="23"/>
  <c r="CD10" i="23"/>
  <c r="BX10" i="23"/>
  <c r="BR10" i="23"/>
  <c r="BL10" i="23"/>
  <c r="BF10" i="23"/>
  <c r="AZ10" i="23"/>
  <c r="AT10" i="23"/>
  <c r="AN10" i="23"/>
  <c r="AH10" i="23"/>
  <c r="AB10" i="23"/>
  <c r="W10" i="23"/>
  <c r="AC10" i="23" s="1"/>
  <c r="AI10" i="23" s="1"/>
  <c r="AO10" i="23" s="1"/>
  <c r="AU10" i="23" s="1"/>
  <c r="BA10" i="23" s="1"/>
  <c r="BG10" i="23" s="1"/>
  <c r="BM10" i="23" s="1"/>
  <c r="BS10" i="23" s="1"/>
  <c r="BY10" i="23" s="1"/>
  <c r="CE10" i="23" s="1"/>
  <c r="CK10" i="23" s="1"/>
  <c r="V10" i="23"/>
  <c r="J45" i="2"/>
  <c r="J49" i="2"/>
  <c r="AO353" i="2"/>
  <c r="BH353" i="2"/>
  <c r="AO333" i="2"/>
  <c r="AO330" i="2"/>
  <c r="AO329" i="2"/>
  <c r="W225" i="23" l="1"/>
  <c r="AC225" i="23" s="1"/>
  <c r="AI225" i="23" s="1"/>
  <c r="AO225" i="23" s="1"/>
  <c r="AU225" i="23" s="1"/>
  <c r="BA225" i="23" s="1"/>
  <c r="BG225" i="23" s="1"/>
  <c r="BM225" i="23" s="1"/>
  <c r="BS225" i="23" s="1"/>
  <c r="BY225" i="23" s="1"/>
  <c r="CE225" i="23" s="1"/>
  <c r="CK225" i="23" s="1"/>
  <c r="W277" i="23"/>
  <c r="AC277" i="23"/>
  <c r="AI277" i="23" s="1"/>
  <c r="AO277" i="23" s="1"/>
  <c r="AU277" i="23" s="1"/>
  <c r="BA277" i="23" s="1"/>
  <c r="BG277" i="23" s="1"/>
  <c r="BM277" i="23" s="1"/>
  <c r="BS277" i="23" s="1"/>
  <c r="BY277" i="23" s="1"/>
  <c r="CE277" i="23" s="1"/>
  <c r="CK277" i="23" s="1"/>
  <c r="AC296" i="23"/>
  <c r="AI296" i="23" s="1"/>
  <c r="AO296" i="23" s="1"/>
  <c r="AU296" i="23" s="1"/>
  <c r="BA296" i="23" s="1"/>
  <c r="BG296" i="23" s="1"/>
  <c r="BM296" i="23" s="1"/>
  <c r="BS296" i="23" s="1"/>
  <c r="BY296" i="23" s="1"/>
  <c r="CE296" i="23" s="1"/>
  <c r="CK296" i="23" s="1"/>
  <c r="BA130" i="23"/>
  <c r="BG130" i="23" s="1"/>
  <c r="BM130" i="23" s="1"/>
  <c r="BS130" i="23" s="1"/>
  <c r="BY130" i="23" s="1"/>
  <c r="CE130" i="23" s="1"/>
  <c r="CK130" i="23" s="1"/>
  <c r="AC293" i="23"/>
  <c r="AI293" i="23" s="1"/>
  <c r="AO293" i="23" s="1"/>
  <c r="AU293" i="23" s="1"/>
  <c r="BA293" i="23" s="1"/>
  <c r="BG293" i="23" s="1"/>
  <c r="BM293" i="23" s="1"/>
  <c r="BS293" i="23" s="1"/>
  <c r="BY293" i="23" s="1"/>
  <c r="CE293" i="23" s="1"/>
  <c r="CK293" i="23" s="1"/>
  <c r="W32" i="23"/>
  <c r="AC32" i="23"/>
  <c r="AI32" i="23" s="1"/>
  <c r="AO32" i="23" s="1"/>
  <c r="AU32" i="23" s="1"/>
  <c r="BA32" i="23" s="1"/>
  <c r="BG32" i="23" s="1"/>
  <c r="BM32" i="23" s="1"/>
  <c r="BS32" i="23" s="1"/>
  <c r="BY32" i="23" s="1"/>
  <c r="CE32" i="23" s="1"/>
  <c r="CK32" i="23" s="1"/>
  <c r="W48" i="23"/>
  <c r="AC48" i="23" s="1"/>
  <c r="AI48" i="23" s="1"/>
  <c r="AO48" i="23" s="1"/>
  <c r="AU48" i="23" s="1"/>
  <c r="BA48" i="23" s="1"/>
  <c r="BG48" i="23" s="1"/>
  <c r="BM48" i="23" s="1"/>
  <c r="BS48" i="23" s="1"/>
  <c r="BY48" i="23" s="1"/>
  <c r="CE48" i="23" s="1"/>
  <c r="CK48" i="23" s="1"/>
  <c r="BA304" i="23"/>
  <c r="BG304" i="23" s="1"/>
  <c r="BM304" i="23" s="1"/>
  <c r="BS304" i="23" s="1"/>
  <c r="BY304" i="23" s="1"/>
  <c r="CE304" i="23" s="1"/>
  <c r="CK304" i="23" s="1"/>
  <c r="W304" i="23"/>
  <c r="AC304" i="23" s="1"/>
  <c r="AI304" i="23" s="1"/>
  <c r="AO304" i="23" s="1"/>
  <c r="AU304" i="23" s="1"/>
  <c r="W17" i="23"/>
  <c r="AC17" i="23" s="1"/>
  <c r="AI17" i="23" s="1"/>
  <c r="AO17" i="23" s="1"/>
  <c r="AU17" i="23" s="1"/>
  <c r="BA17" i="23" s="1"/>
  <c r="BG17" i="23" s="1"/>
  <c r="BM17" i="23" s="1"/>
  <c r="BS17" i="23" s="1"/>
  <c r="BY17" i="23" s="1"/>
  <c r="CE17" i="23" s="1"/>
  <c r="CK17" i="23" s="1"/>
  <c r="AC49" i="23"/>
  <c r="AI49" i="23" s="1"/>
  <c r="AO49" i="23" s="1"/>
  <c r="AU49" i="23" s="1"/>
  <c r="BA49" i="23" s="1"/>
  <c r="BG49" i="23" s="1"/>
  <c r="BM49" i="23" s="1"/>
  <c r="BS49" i="23" s="1"/>
  <c r="BY49" i="23" s="1"/>
  <c r="CE49" i="23" s="1"/>
  <c r="CK49" i="23" s="1"/>
  <c r="W49" i="23"/>
  <c r="W65" i="23"/>
  <c r="AC65" i="23" s="1"/>
  <c r="AI65" i="23" s="1"/>
  <c r="AO65" i="23" s="1"/>
  <c r="AU65" i="23" s="1"/>
  <c r="BA65" i="23" s="1"/>
  <c r="BG65" i="23" s="1"/>
  <c r="BM65" i="23" s="1"/>
  <c r="BS65" i="23" s="1"/>
  <c r="BY65" i="23" s="1"/>
  <c r="CE65" i="23" s="1"/>
  <c r="CK65" i="23" s="1"/>
  <c r="W145" i="23"/>
  <c r="AC145" i="23" s="1"/>
  <c r="AI145" i="23" s="1"/>
  <c r="AO145" i="23" s="1"/>
  <c r="AU145" i="23" s="1"/>
  <c r="BA145" i="23" s="1"/>
  <c r="BG145" i="23" s="1"/>
  <c r="BM145" i="23" s="1"/>
  <c r="BS145" i="23" s="1"/>
  <c r="BY145" i="23" s="1"/>
  <c r="CE145" i="23" s="1"/>
  <c r="CK145" i="23" s="1"/>
  <c r="W34" i="23"/>
  <c r="AC34" i="23" s="1"/>
  <c r="AI34" i="23" s="1"/>
  <c r="AO34" i="23" s="1"/>
  <c r="AU34" i="23" s="1"/>
  <c r="BA34" i="23" s="1"/>
  <c r="BG34" i="23" s="1"/>
  <c r="BM34" i="23" s="1"/>
  <c r="BS34" i="23" s="1"/>
  <c r="BY34" i="23" s="1"/>
  <c r="CE34" i="23" s="1"/>
  <c r="CK34" i="23" s="1"/>
  <c r="W82" i="23"/>
  <c r="AC82" i="23" s="1"/>
  <c r="AI82" i="23" s="1"/>
  <c r="AO82" i="23" s="1"/>
  <c r="AU82" i="23" s="1"/>
  <c r="BA82" i="23" s="1"/>
  <c r="BG82" i="23" s="1"/>
  <c r="BM82" i="23" s="1"/>
  <c r="BS82" i="23" s="1"/>
  <c r="BY82" i="23" s="1"/>
  <c r="CE82" i="23" s="1"/>
  <c r="CK82" i="23" s="1"/>
  <c r="AO226" i="23"/>
  <c r="AU226" i="23" s="1"/>
  <c r="BA226" i="23" s="1"/>
  <c r="BG226" i="23" s="1"/>
  <c r="BM226" i="23" s="1"/>
  <c r="BS226" i="23" s="1"/>
  <c r="BY226" i="23" s="1"/>
  <c r="CE226" i="23" s="1"/>
  <c r="CK226" i="23" s="1"/>
  <c r="W226" i="23"/>
  <c r="AC226" i="23"/>
  <c r="AI226" i="23" s="1"/>
  <c r="AC242" i="23"/>
  <c r="AI242" i="23" s="1"/>
  <c r="AO242" i="23" s="1"/>
  <c r="AU242" i="23" s="1"/>
  <c r="BA242" i="23" s="1"/>
  <c r="BG242" i="23" s="1"/>
  <c r="BM242" i="23" s="1"/>
  <c r="BS242" i="23" s="1"/>
  <c r="BY242" i="23" s="1"/>
  <c r="CE242" i="23" s="1"/>
  <c r="CK242" i="23" s="1"/>
  <c r="W242" i="23"/>
  <c r="AC322" i="23"/>
  <c r="AI322" i="23" s="1"/>
  <c r="AO322" i="23" s="1"/>
  <c r="AU322" i="23" s="1"/>
  <c r="BA322" i="23" s="1"/>
  <c r="BG322" i="23" s="1"/>
  <c r="BM322" i="23" s="1"/>
  <c r="BS322" i="23" s="1"/>
  <c r="BY322" i="23" s="1"/>
  <c r="CE322" i="23" s="1"/>
  <c r="CK322" i="23" s="1"/>
  <c r="W131" i="23"/>
  <c r="AC131" i="23" s="1"/>
  <c r="AI131" i="23" s="1"/>
  <c r="AO131" i="23" s="1"/>
  <c r="AU131" i="23" s="1"/>
  <c r="BA131" i="23" s="1"/>
  <c r="BG131" i="23" s="1"/>
  <c r="BM131" i="23" s="1"/>
  <c r="BS131" i="23" s="1"/>
  <c r="BY131" i="23" s="1"/>
  <c r="CE131" i="23" s="1"/>
  <c r="CK131" i="23" s="1"/>
  <c r="W243" i="23"/>
  <c r="AC243" i="23" s="1"/>
  <c r="AI243" i="23" s="1"/>
  <c r="AO243" i="23" s="1"/>
  <c r="AU243" i="23" s="1"/>
  <c r="BA243" i="23" s="1"/>
  <c r="BG243" i="23" s="1"/>
  <c r="BM243" i="23" s="1"/>
  <c r="BS243" i="23" s="1"/>
  <c r="BY243" i="23" s="1"/>
  <c r="CE243" i="23" s="1"/>
  <c r="CK243" i="23" s="1"/>
  <c r="W53" i="23"/>
  <c r="AC53" i="23" s="1"/>
  <c r="AI53" i="23" s="1"/>
  <c r="AO53" i="23" s="1"/>
  <c r="AU53" i="23" s="1"/>
  <c r="BA53" i="23" s="1"/>
  <c r="BG53" i="23" s="1"/>
  <c r="BM53" i="23" s="1"/>
  <c r="BS53" i="23" s="1"/>
  <c r="BY53" i="23" s="1"/>
  <c r="CE53" i="23" s="1"/>
  <c r="CK53" i="23" s="1"/>
  <c r="W117" i="23"/>
  <c r="AC117" i="23" s="1"/>
  <c r="AI117" i="23" s="1"/>
  <c r="AO117" i="23" s="1"/>
  <c r="AU117" i="23" s="1"/>
  <c r="BA117" i="23"/>
  <c r="BG117" i="23" s="1"/>
  <c r="BM117" i="23" s="1"/>
  <c r="BS117" i="23" s="1"/>
  <c r="BY117" i="23" s="1"/>
  <c r="CE117" i="23" s="1"/>
  <c r="CK117" i="23" s="1"/>
  <c r="W325" i="23"/>
  <c r="AC325" i="23" s="1"/>
  <c r="AI325" i="23" s="1"/>
  <c r="AO325" i="23" s="1"/>
  <c r="AU325" i="23" s="1"/>
  <c r="BA325" i="23" s="1"/>
  <c r="BG325" i="23" s="1"/>
  <c r="BM325" i="23" s="1"/>
  <c r="BS325" i="23" s="1"/>
  <c r="BY325" i="23" s="1"/>
  <c r="CE325" i="23" s="1"/>
  <c r="CK325" i="23" s="1"/>
  <c r="W96" i="23"/>
  <c r="AC96" i="23" s="1"/>
  <c r="AI96" i="23" s="1"/>
  <c r="AO96" i="23" s="1"/>
  <c r="AU96" i="23" s="1"/>
  <c r="BA96" i="23" s="1"/>
  <c r="BG96" i="23" s="1"/>
  <c r="BM96" i="23" s="1"/>
  <c r="BS96" i="23" s="1"/>
  <c r="BY96" i="23" s="1"/>
  <c r="CE96" i="23" s="1"/>
  <c r="CK96" i="23" s="1"/>
  <c r="AC208" i="23"/>
  <c r="AI208" i="23" s="1"/>
  <c r="AO208" i="23" s="1"/>
  <c r="AU208" i="23" s="1"/>
  <c r="BA208" i="23" s="1"/>
  <c r="BG208" i="23" s="1"/>
  <c r="BM208" i="23" s="1"/>
  <c r="BS208" i="23" s="1"/>
  <c r="BY208" i="23" s="1"/>
  <c r="CE208" i="23" s="1"/>
  <c r="CK208" i="23" s="1"/>
  <c r="AU67" i="23"/>
  <c r="BA67" i="23" s="1"/>
  <c r="BG67" i="23" s="1"/>
  <c r="BM67" i="23" s="1"/>
  <c r="BS67" i="23" s="1"/>
  <c r="BY67" i="23" s="1"/>
  <c r="CE67" i="23" s="1"/>
  <c r="CK67" i="23" s="1"/>
  <c r="AI69" i="23"/>
  <c r="AO69" i="23" s="1"/>
  <c r="AU69" i="23" s="1"/>
  <c r="BA69" i="23" s="1"/>
  <c r="BG69" i="23" s="1"/>
  <c r="BM69" i="23" s="1"/>
  <c r="BS69" i="23" s="1"/>
  <c r="BY69" i="23" s="1"/>
  <c r="CE69" i="23" s="1"/>
  <c r="CK69" i="23" s="1"/>
  <c r="W50" i="23"/>
  <c r="AC50" i="23" s="1"/>
  <c r="AI50" i="23" s="1"/>
  <c r="AO50" i="23" s="1"/>
  <c r="AU50" i="23" s="1"/>
  <c r="BA50" i="23" s="1"/>
  <c r="BG50" i="23" s="1"/>
  <c r="BM50" i="23" s="1"/>
  <c r="BS50" i="23" s="1"/>
  <c r="BY50" i="23" s="1"/>
  <c r="CE50" i="23" s="1"/>
  <c r="CK50" i="23" s="1"/>
  <c r="AO165" i="23"/>
  <c r="AU165" i="23" s="1"/>
  <c r="BA165" i="23" s="1"/>
  <c r="BG165" i="23" s="1"/>
  <c r="BM165" i="23" s="1"/>
  <c r="BS165" i="23" s="1"/>
  <c r="BY165" i="23" s="1"/>
  <c r="CE165" i="23" s="1"/>
  <c r="CK165" i="23" s="1"/>
  <c r="W288" i="23"/>
  <c r="AC288" i="23" s="1"/>
  <c r="AI288" i="23" s="1"/>
  <c r="AO288" i="23" s="1"/>
  <c r="AU288" i="23" s="1"/>
  <c r="BA288" i="23" s="1"/>
  <c r="BG288" i="23" s="1"/>
  <c r="BM288" i="23" s="1"/>
  <c r="BS288" i="23" s="1"/>
  <c r="BY288" i="23" s="1"/>
  <c r="CE288" i="23" s="1"/>
  <c r="CK288" i="23" s="1"/>
  <c r="W112" i="23"/>
  <c r="AC112" i="23" s="1"/>
  <c r="AI112" i="23" s="1"/>
  <c r="AO112" i="23" s="1"/>
  <c r="AU112" i="23" s="1"/>
  <c r="BA112" i="23" s="1"/>
  <c r="BG112" i="23"/>
  <c r="BM112" i="23" s="1"/>
  <c r="BS112" i="23" s="1"/>
  <c r="BY112" i="23" s="1"/>
  <c r="CE112" i="23" s="1"/>
  <c r="CK112" i="23" s="1"/>
  <c r="W128" i="23"/>
  <c r="AC128" i="23" s="1"/>
  <c r="AI128" i="23"/>
  <c r="AO128" i="23" s="1"/>
  <c r="AU128" i="23" s="1"/>
  <c r="BA128" i="23" s="1"/>
  <c r="BG128" i="23" s="1"/>
  <c r="BM128" i="23" s="1"/>
  <c r="BS128" i="23" s="1"/>
  <c r="BY128" i="23" s="1"/>
  <c r="CE128" i="23" s="1"/>
  <c r="CK128" i="23" s="1"/>
  <c r="W160" i="23"/>
  <c r="AC160" i="23" s="1"/>
  <c r="AI160" i="23" s="1"/>
  <c r="AO160" i="23" s="1"/>
  <c r="AU160" i="23" s="1"/>
  <c r="BA160" i="23" s="1"/>
  <c r="BG160" i="23" s="1"/>
  <c r="BM160" i="23" s="1"/>
  <c r="BS160" i="23" s="1"/>
  <c r="BY160" i="23" s="1"/>
  <c r="CE160" i="23" s="1"/>
  <c r="CK160" i="23" s="1"/>
  <c r="W176" i="23"/>
  <c r="AC176" i="23" s="1"/>
  <c r="AI176" i="23" s="1"/>
  <c r="AO176" i="23" s="1"/>
  <c r="AU176" i="23" s="1"/>
  <c r="BA176" i="23"/>
  <c r="BG176" i="23" s="1"/>
  <c r="BM176" i="23" s="1"/>
  <c r="BS176" i="23" s="1"/>
  <c r="BY176" i="23" s="1"/>
  <c r="CE176" i="23" s="1"/>
  <c r="CK176" i="23" s="1"/>
  <c r="W192" i="23"/>
  <c r="AC192" i="23" s="1"/>
  <c r="AI192" i="23" s="1"/>
  <c r="AO192" i="23" s="1"/>
  <c r="AU192" i="23"/>
  <c r="BA192" i="23" s="1"/>
  <c r="BG192" i="23" s="1"/>
  <c r="BM192" i="23" s="1"/>
  <c r="BS192" i="23" s="1"/>
  <c r="BY192" i="23" s="1"/>
  <c r="CE192" i="23" s="1"/>
  <c r="CK192" i="23" s="1"/>
  <c r="AC240" i="23"/>
  <c r="AI240" i="23" s="1"/>
  <c r="AO240" i="23" s="1"/>
  <c r="AU240" i="23" s="1"/>
  <c r="BA240" i="23" s="1"/>
  <c r="BG240" i="23" s="1"/>
  <c r="BM240" i="23" s="1"/>
  <c r="BS240" i="23" s="1"/>
  <c r="BY240" i="23" s="1"/>
  <c r="CE240" i="23" s="1"/>
  <c r="CK240" i="23" s="1"/>
  <c r="W256" i="23"/>
  <c r="AC256" i="23" s="1"/>
  <c r="AI256" i="23" s="1"/>
  <c r="AO256" i="23"/>
  <c r="AU256" i="23" s="1"/>
  <c r="BA256" i="23" s="1"/>
  <c r="BG256" i="23" s="1"/>
  <c r="BM256" i="23" s="1"/>
  <c r="BS256" i="23" s="1"/>
  <c r="BY256" i="23" s="1"/>
  <c r="CE256" i="23" s="1"/>
  <c r="CK256" i="23" s="1"/>
  <c r="W161" i="23"/>
  <c r="AC161" i="23"/>
  <c r="AI161" i="23" s="1"/>
  <c r="AO161" i="23" s="1"/>
  <c r="AU161" i="23" s="1"/>
  <c r="BA161" i="23" s="1"/>
  <c r="BG161" i="23" s="1"/>
  <c r="BM161" i="23" s="1"/>
  <c r="BS161" i="23" s="1"/>
  <c r="BY161" i="23" s="1"/>
  <c r="CE161" i="23" s="1"/>
  <c r="CK161" i="23" s="1"/>
  <c r="AU177" i="23"/>
  <c r="BA177" i="23" s="1"/>
  <c r="BG177" i="23" s="1"/>
  <c r="BM177" i="23" s="1"/>
  <c r="BS177" i="23" s="1"/>
  <c r="BY177" i="23" s="1"/>
  <c r="CE177" i="23" s="1"/>
  <c r="CK177" i="23" s="1"/>
  <c r="AC193" i="23"/>
  <c r="AI193" i="23" s="1"/>
  <c r="AO193" i="23" s="1"/>
  <c r="AU193" i="23" s="1"/>
  <c r="BA193" i="23" s="1"/>
  <c r="BG193" i="23" s="1"/>
  <c r="BM193" i="23" s="1"/>
  <c r="BS193" i="23" s="1"/>
  <c r="BY193" i="23" s="1"/>
  <c r="CE193" i="23" s="1"/>
  <c r="CK193" i="23" s="1"/>
  <c r="W209" i="23"/>
  <c r="AC209" i="23" s="1"/>
  <c r="AI209" i="23" s="1"/>
  <c r="AO209" i="23" s="1"/>
  <c r="AU209" i="23" s="1"/>
  <c r="BA209" i="23" s="1"/>
  <c r="BG209" i="23" s="1"/>
  <c r="BM209" i="23" s="1"/>
  <c r="BS209" i="23" s="1"/>
  <c r="BY209" i="23" s="1"/>
  <c r="CE209" i="23" s="1"/>
  <c r="CK209" i="23" s="1"/>
  <c r="W321" i="23"/>
  <c r="AC321" i="23"/>
  <c r="AI321" i="23" s="1"/>
  <c r="AO321" i="23" s="1"/>
  <c r="AU321" i="23" s="1"/>
  <c r="BA321" i="23" s="1"/>
  <c r="BG321" i="23" s="1"/>
  <c r="BM321" i="23" s="1"/>
  <c r="BS321" i="23" s="1"/>
  <c r="BY321" i="23" s="1"/>
  <c r="CE321" i="23" s="1"/>
  <c r="CK321" i="23" s="1"/>
  <c r="W194" i="23"/>
  <c r="AC194" i="23" s="1"/>
  <c r="AI194" i="23" s="1"/>
  <c r="AO194" i="23" s="1"/>
  <c r="AU194" i="23" s="1"/>
  <c r="BA194" i="23" s="1"/>
  <c r="BG194" i="23" s="1"/>
  <c r="BM194" i="23" s="1"/>
  <c r="BS194" i="23" s="1"/>
  <c r="BY194" i="23" s="1"/>
  <c r="CE194" i="23" s="1"/>
  <c r="CK194" i="23" s="1"/>
  <c r="BS274" i="23"/>
  <c r="BY274" i="23" s="1"/>
  <c r="CE274" i="23" s="1"/>
  <c r="CK274" i="23" s="1"/>
  <c r="AC290" i="23"/>
  <c r="AI290" i="23" s="1"/>
  <c r="AO290" i="23" s="1"/>
  <c r="AU290" i="23" s="1"/>
  <c r="BA290" i="23" s="1"/>
  <c r="BG290" i="23" s="1"/>
  <c r="BM290" i="23" s="1"/>
  <c r="BS290" i="23" s="1"/>
  <c r="BY290" i="23" s="1"/>
  <c r="CE290" i="23" s="1"/>
  <c r="CK290" i="23" s="1"/>
  <c r="W306" i="23"/>
  <c r="AC306" i="23"/>
  <c r="AI306" i="23" s="1"/>
  <c r="AO306" i="23" s="1"/>
  <c r="AU306" i="23" s="1"/>
  <c r="BA306" i="23" s="1"/>
  <c r="BG306" i="23" s="1"/>
  <c r="BM306" i="23" s="1"/>
  <c r="BS306" i="23" s="1"/>
  <c r="BY306" i="23" s="1"/>
  <c r="CE306" i="23" s="1"/>
  <c r="CK306" i="23" s="1"/>
  <c r="AI241" i="23"/>
  <c r="AO241" i="23" s="1"/>
  <c r="AU241" i="23" s="1"/>
  <c r="BA241" i="23" s="1"/>
  <c r="BG241" i="23" s="1"/>
  <c r="BM241" i="23" s="1"/>
  <c r="BS241" i="23" s="1"/>
  <c r="BY241" i="23" s="1"/>
  <c r="CE241" i="23" s="1"/>
  <c r="CK241" i="23" s="1"/>
  <c r="W19" i="23"/>
  <c r="AC19" i="23" s="1"/>
  <c r="AI19" i="23" s="1"/>
  <c r="AO19" i="23" s="1"/>
  <c r="AU19" i="23" s="1"/>
  <c r="BA19" i="23" s="1"/>
  <c r="BG19" i="23" s="1"/>
  <c r="BM19" i="23" s="1"/>
  <c r="BS19" i="23" s="1"/>
  <c r="BY19" i="23" s="1"/>
  <c r="CE19" i="23" s="1"/>
  <c r="CK19" i="23" s="1"/>
  <c r="AO35" i="23"/>
  <c r="AU35" i="23" s="1"/>
  <c r="BA35" i="23" s="1"/>
  <c r="BG35" i="23" s="1"/>
  <c r="BM35" i="23" s="1"/>
  <c r="BS35" i="23" s="1"/>
  <c r="BY35" i="23" s="1"/>
  <c r="CE35" i="23" s="1"/>
  <c r="CK35" i="23" s="1"/>
  <c r="W99" i="23"/>
  <c r="AC99" i="23" s="1"/>
  <c r="AI99" i="23"/>
  <c r="AO99" i="23" s="1"/>
  <c r="AU99" i="23" s="1"/>
  <c r="BA99" i="23" s="1"/>
  <c r="BG99" i="23" s="1"/>
  <c r="BM99" i="23" s="1"/>
  <c r="BS99" i="23" s="1"/>
  <c r="BY99" i="23" s="1"/>
  <c r="CE99" i="23" s="1"/>
  <c r="CK99" i="23" s="1"/>
  <c r="W227" i="23"/>
  <c r="AC227" i="23"/>
  <c r="AI227" i="23" s="1"/>
  <c r="AO227" i="23" s="1"/>
  <c r="AU227" i="23" s="1"/>
  <c r="BA227" i="23" s="1"/>
  <c r="BG227" i="23" s="1"/>
  <c r="BM227" i="23" s="1"/>
  <c r="BS227" i="23" s="1"/>
  <c r="BY227" i="23" s="1"/>
  <c r="CE227" i="23" s="1"/>
  <c r="CK227" i="23" s="1"/>
  <c r="W259" i="23"/>
  <c r="AC259" i="23" s="1"/>
  <c r="AI259" i="23" s="1"/>
  <c r="AO259" i="23" s="1"/>
  <c r="AU259" i="23" s="1"/>
  <c r="BA259" i="23" s="1"/>
  <c r="BG259" i="23" s="1"/>
  <c r="BM259" i="23" s="1"/>
  <c r="BS259" i="23"/>
  <c r="BY259" i="23" s="1"/>
  <c r="CE259" i="23" s="1"/>
  <c r="CK259" i="23" s="1"/>
  <c r="W275" i="23"/>
  <c r="AC275" i="23" s="1"/>
  <c r="AI275" i="23" s="1"/>
  <c r="AO275" i="23" s="1"/>
  <c r="AU275" i="23" s="1"/>
  <c r="BA275" i="23"/>
  <c r="BG275" i="23" s="1"/>
  <c r="BM275" i="23" s="1"/>
  <c r="BS275" i="23" s="1"/>
  <c r="BY275" i="23" s="1"/>
  <c r="CE275" i="23" s="1"/>
  <c r="CK275" i="23" s="1"/>
  <c r="W177" i="23"/>
  <c r="AC177" i="23" s="1"/>
  <c r="AI177" i="23" s="1"/>
  <c r="AO177" i="23" s="1"/>
  <c r="AU211" i="23"/>
  <c r="BA211" i="23" s="1"/>
  <c r="BG211" i="23" s="1"/>
  <c r="BM211" i="23" s="1"/>
  <c r="BS211" i="23" s="1"/>
  <c r="BY211" i="23" s="1"/>
  <c r="CE211" i="23" s="1"/>
  <c r="CK211" i="23" s="1"/>
  <c r="AC20" i="23"/>
  <c r="AI20" i="23"/>
  <c r="AO20" i="23" s="1"/>
  <c r="AU20" i="23" s="1"/>
  <c r="BA20" i="23" s="1"/>
  <c r="BG20" i="23" s="1"/>
  <c r="BM20" i="23" s="1"/>
  <c r="BS20" i="23" s="1"/>
  <c r="BY20" i="23" s="1"/>
  <c r="CE20" i="23" s="1"/>
  <c r="CK20" i="23" s="1"/>
  <c r="AC52" i="23"/>
  <c r="AI52" i="23" s="1"/>
  <c r="AO52" i="23" s="1"/>
  <c r="AU52" i="23" s="1"/>
  <c r="BA52" i="23" s="1"/>
  <c r="BG52" i="23" s="1"/>
  <c r="BM52" i="23" s="1"/>
  <c r="BS52" i="23" s="1"/>
  <c r="BY52" i="23" s="1"/>
  <c r="CE52" i="23" s="1"/>
  <c r="CK52" i="23" s="1"/>
  <c r="W52" i="23"/>
  <c r="AC68" i="23"/>
  <c r="AI68" i="23" s="1"/>
  <c r="AO68" i="23" s="1"/>
  <c r="AU68" i="23" s="1"/>
  <c r="BA68" i="23" s="1"/>
  <c r="BG68" i="23" s="1"/>
  <c r="BM68" i="23" s="1"/>
  <c r="BS68" i="23" s="1"/>
  <c r="BY68" i="23" s="1"/>
  <c r="CE68" i="23" s="1"/>
  <c r="CK68" i="23" s="1"/>
  <c r="W164" i="23"/>
  <c r="AC164" i="23"/>
  <c r="AI164" i="23" s="1"/>
  <c r="AO164" i="23" s="1"/>
  <c r="AU164" i="23" s="1"/>
  <c r="BA164" i="23" s="1"/>
  <c r="BG164" i="23" s="1"/>
  <c r="BM164" i="23" s="1"/>
  <c r="BS164" i="23" s="1"/>
  <c r="BY164" i="23" s="1"/>
  <c r="CE164" i="23" s="1"/>
  <c r="CK164" i="23" s="1"/>
  <c r="AC212" i="23"/>
  <c r="AI212" i="23" s="1"/>
  <c r="AO212" i="23" s="1"/>
  <c r="AU212" i="23" s="1"/>
  <c r="BA212" i="23" s="1"/>
  <c r="BG212" i="23" s="1"/>
  <c r="BM212" i="23" s="1"/>
  <c r="BS212" i="23" s="1"/>
  <c r="BY212" i="23" s="1"/>
  <c r="CE212" i="23" s="1"/>
  <c r="CK212" i="23" s="1"/>
  <c r="W212" i="23"/>
  <c r="W244" i="23"/>
  <c r="AC244" i="23" s="1"/>
  <c r="AI244" i="23" s="1"/>
  <c r="AO244" i="23" s="1"/>
  <c r="AU244" i="23" s="1"/>
  <c r="BA244" i="23" s="1"/>
  <c r="BG244" i="23" s="1"/>
  <c r="BM244" i="23" s="1"/>
  <c r="BS244" i="23" s="1"/>
  <c r="BY244" i="23" s="1"/>
  <c r="CE244" i="23" s="1"/>
  <c r="CK244" i="23" s="1"/>
  <c r="W260" i="23"/>
  <c r="AC260" i="23" s="1"/>
  <c r="AI260" i="23" s="1"/>
  <c r="AO260" i="23" s="1"/>
  <c r="AU260" i="23" s="1"/>
  <c r="BA260" i="23" s="1"/>
  <c r="BG260" i="23" s="1"/>
  <c r="BM260" i="23" s="1"/>
  <c r="BS260" i="23" s="1"/>
  <c r="BY260" i="23" s="1"/>
  <c r="CE260" i="23" s="1"/>
  <c r="CK260" i="23" s="1"/>
  <c r="W292" i="23"/>
  <c r="AC292" i="23" s="1"/>
  <c r="AI292" i="23" s="1"/>
  <c r="AO292" i="23" s="1"/>
  <c r="AU292" i="23" s="1"/>
  <c r="BA292" i="23" s="1"/>
  <c r="BG292" i="23" s="1"/>
  <c r="BM292" i="23" s="1"/>
  <c r="BS292" i="23" s="1"/>
  <c r="BY292" i="23" s="1"/>
  <c r="CE292" i="23" s="1"/>
  <c r="CK292" i="23" s="1"/>
  <c r="AI324" i="23"/>
  <c r="AO324" i="23" s="1"/>
  <c r="AU324" i="23" s="1"/>
  <c r="BA324" i="23" s="1"/>
  <c r="BG324" i="23" s="1"/>
  <c r="BM324" i="23" s="1"/>
  <c r="BS324" i="23" s="1"/>
  <c r="BY324" i="23" s="1"/>
  <c r="CE324" i="23" s="1"/>
  <c r="CK324" i="23" s="1"/>
  <c r="W324" i="23"/>
  <c r="AC324" i="23"/>
  <c r="AC33" i="23"/>
  <c r="AI33" i="23" s="1"/>
  <c r="AO33" i="23" s="1"/>
  <c r="AU33" i="23" s="1"/>
  <c r="BA33" i="23" s="1"/>
  <c r="BG33" i="23" s="1"/>
  <c r="BM33" i="23" s="1"/>
  <c r="BS33" i="23" s="1"/>
  <c r="BY33" i="23" s="1"/>
  <c r="CE33" i="23" s="1"/>
  <c r="CK33" i="23" s="1"/>
  <c r="W35" i="23"/>
  <c r="AC21" i="23"/>
  <c r="AI21" i="23" s="1"/>
  <c r="AO21" i="23" s="1"/>
  <c r="AU21" i="23" s="1"/>
  <c r="BA21" i="23" s="1"/>
  <c r="BG21" i="23" s="1"/>
  <c r="BM21" i="23" s="1"/>
  <c r="BS21" i="23" s="1"/>
  <c r="BY21" i="23" s="1"/>
  <c r="CE21" i="23" s="1"/>
  <c r="CK21" i="23" s="1"/>
  <c r="W21" i="23"/>
  <c r="W149" i="23"/>
  <c r="AC149" i="23" s="1"/>
  <c r="AI149" i="23" s="1"/>
  <c r="AO149" i="23" s="1"/>
  <c r="AU149" i="23" s="1"/>
  <c r="BA149" i="23" s="1"/>
  <c r="BG149" i="23" s="1"/>
  <c r="BM149" i="23" s="1"/>
  <c r="BS149" i="23" s="1"/>
  <c r="BY149" i="23" s="1"/>
  <c r="CE149" i="23" s="1"/>
  <c r="CK149" i="23" s="1"/>
  <c r="W181" i="23"/>
  <c r="AC181" i="23" s="1"/>
  <c r="AI181" i="23" s="1"/>
  <c r="AO181" i="23" s="1"/>
  <c r="AU181" i="23" s="1"/>
  <c r="BA181" i="23" s="1"/>
  <c r="BG181" i="23" s="1"/>
  <c r="BM181" i="23" s="1"/>
  <c r="BS181" i="23" s="1"/>
  <c r="BY181" i="23" s="1"/>
  <c r="CE181" i="23" s="1"/>
  <c r="CK181" i="23" s="1"/>
  <c r="W197" i="23"/>
  <c r="AC197" i="23"/>
  <c r="AI197" i="23" s="1"/>
  <c r="AO197" i="23" s="1"/>
  <c r="AU197" i="23" s="1"/>
  <c r="BA197" i="23" s="1"/>
  <c r="BG197" i="23" s="1"/>
  <c r="BM197" i="23" s="1"/>
  <c r="BS197" i="23" s="1"/>
  <c r="BY197" i="23" s="1"/>
  <c r="CE197" i="23" s="1"/>
  <c r="CK197" i="23" s="1"/>
  <c r="AO229" i="23"/>
  <c r="AU229" i="23" s="1"/>
  <c r="BA229" i="23" s="1"/>
  <c r="BG229" i="23" s="1"/>
  <c r="BM229" i="23" s="1"/>
  <c r="BS229" i="23" s="1"/>
  <c r="BY229" i="23" s="1"/>
  <c r="CE229" i="23" s="1"/>
  <c r="CK229" i="23" s="1"/>
  <c r="W229" i="23"/>
  <c r="AC229" i="23" s="1"/>
  <c r="AI229" i="23" s="1"/>
  <c r="AU309" i="23"/>
  <c r="BA309" i="23" s="1"/>
  <c r="BG309" i="23" s="1"/>
  <c r="BM309" i="23" s="1"/>
  <c r="BS309" i="23" s="1"/>
  <c r="BY309" i="23" s="1"/>
  <c r="CE309" i="23" s="1"/>
  <c r="CK309" i="23" s="1"/>
  <c r="W309" i="23"/>
  <c r="AC309" i="23"/>
  <c r="AI309" i="23" s="1"/>
  <c r="AO309" i="23" s="1"/>
  <c r="AC35" i="23"/>
  <c r="AI35" i="23" s="1"/>
  <c r="AC69" i="23"/>
  <c r="AC132" i="23"/>
  <c r="AI132" i="23" s="1"/>
  <c r="AO132" i="23" s="1"/>
  <c r="AU132" i="23" s="1"/>
  <c r="BA132" i="23" s="1"/>
  <c r="BG132" i="23" s="1"/>
  <c r="BM132" i="23" s="1"/>
  <c r="BS132" i="23" s="1"/>
  <c r="BY132" i="23" s="1"/>
  <c r="CE132" i="23" s="1"/>
  <c r="CK132" i="23" s="1"/>
  <c r="W210" i="23"/>
  <c r="AC210" i="23" s="1"/>
  <c r="AI210" i="23" s="1"/>
  <c r="AO210" i="23" s="1"/>
  <c r="AU210" i="23" s="1"/>
  <c r="BA210" i="23" s="1"/>
  <c r="BG210" i="23" s="1"/>
  <c r="BM210" i="23" s="1"/>
  <c r="BS210" i="23" s="1"/>
  <c r="BY210" i="23" s="1"/>
  <c r="CE210" i="23" s="1"/>
  <c r="CK210" i="23" s="1"/>
  <c r="BM144" i="23"/>
  <c r="BS144" i="23" s="1"/>
  <c r="BY144" i="23" s="1"/>
  <c r="CE144" i="23" s="1"/>
  <c r="CK144" i="23" s="1"/>
  <c r="BG51" i="23"/>
  <c r="BM51" i="23" s="1"/>
  <c r="BS51" i="23" s="1"/>
  <c r="BY51" i="23" s="1"/>
  <c r="CE51" i="23" s="1"/>
  <c r="CK51" i="23" s="1"/>
  <c r="W257" i="23"/>
  <c r="AC257" i="23" s="1"/>
  <c r="AI257" i="23" s="1"/>
  <c r="AO257" i="23" s="1"/>
  <c r="AU257" i="23" s="1"/>
  <c r="BA257" i="23" s="1"/>
  <c r="BG257" i="23" s="1"/>
  <c r="BM257" i="23" s="1"/>
  <c r="BS257" i="23" s="1"/>
  <c r="BY257" i="23" s="1"/>
  <c r="CE257" i="23" s="1"/>
  <c r="CK257" i="23" s="1"/>
  <c r="W162" i="23"/>
  <c r="AC162" i="23"/>
  <c r="AI162" i="23" s="1"/>
  <c r="AO162" i="23" s="1"/>
  <c r="AU162" i="23" s="1"/>
  <c r="BA162" i="23" s="1"/>
  <c r="BG162" i="23" s="1"/>
  <c r="BM162" i="23" s="1"/>
  <c r="BS162" i="23" s="1"/>
  <c r="BY162" i="23" s="1"/>
  <c r="CE162" i="23" s="1"/>
  <c r="CK162" i="23" s="1"/>
  <c r="W36" i="23"/>
  <c r="AC36" i="23"/>
  <c r="AI36" i="23" s="1"/>
  <c r="AO36" i="23" s="1"/>
  <c r="AU36" i="23" s="1"/>
  <c r="BA36" i="23" s="1"/>
  <c r="BG36" i="23" s="1"/>
  <c r="BM36" i="23" s="1"/>
  <c r="BS36" i="23" s="1"/>
  <c r="BY36" i="23" s="1"/>
  <c r="CE36" i="23" s="1"/>
  <c r="CK36" i="23" s="1"/>
  <c r="W200" i="23"/>
  <c r="AC200" i="23" s="1"/>
  <c r="AI200" i="23" s="1"/>
  <c r="AO200" i="23" s="1"/>
  <c r="AU200" i="23" s="1"/>
  <c r="BA200" i="23" s="1"/>
  <c r="BG200" i="23" s="1"/>
  <c r="BM200" i="23" s="1"/>
  <c r="BS200" i="23" s="1"/>
  <c r="BY200" i="23" s="1"/>
  <c r="CE200" i="23" s="1"/>
  <c r="CK200" i="23" s="1"/>
  <c r="W264" i="23"/>
  <c r="AC264" i="23" s="1"/>
  <c r="AI264" i="23" s="1"/>
  <c r="AO264" i="23" s="1"/>
  <c r="AU264" i="23" s="1"/>
  <c r="BA264" i="23" s="1"/>
  <c r="BG264" i="23" s="1"/>
  <c r="BM264" i="23" s="1"/>
  <c r="BS264" i="23" s="1"/>
  <c r="BY264" i="23" s="1"/>
  <c r="CE264" i="23"/>
  <c r="CK264" i="23" s="1"/>
  <c r="AU328" i="23"/>
  <c r="BA328" i="23" s="1"/>
  <c r="BG328" i="23" s="1"/>
  <c r="BM328" i="23" s="1"/>
  <c r="BS328" i="23" s="1"/>
  <c r="BY328" i="23" s="1"/>
  <c r="CE328" i="23" s="1"/>
  <c r="CK328" i="23" s="1"/>
  <c r="BA230" i="23"/>
  <c r="BG230" i="23" s="1"/>
  <c r="BM230" i="23" s="1"/>
  <c r="BS230" i="23" s="1"/>
  <c r="BY230" i="23" s="1"/>
  <c r="CE230" i="23" s="1"/>
  <c r="CK230" i="23" s="1"/>
  <c r="AC326" i="23"/>
  <c r="AI326" i="23" s="1"/>
  <c r="AO326" i="23" s="1"/>
  <c r="AU326" i="23" s="1"/>
  <c r="BA326" i="23" s="1"/>
  <c r="BG326" i="23" s="1"/>
  <c r="BM326" i="23" s="1"/>
  <c r="BS326" i="23" s="1"/>
  <c r="BY326" i="23" s="1"/>
  <c r="CE326" i="23" s="1"/>
  <c r="CK326" i="23" s="1"/>
  <c r="AO105" i="23"/>
  <c r="AU105" i="23" s="1"/>
  <c r="BA105" i="23" s="1"/>
  <c r="BG105" i="23" s="1"/>
  <c r="BM105" i="23" s="1"/>
  <c r="BS105" i="23" s="1"/>
  <c r="BY105" i="23" s="1"/>
  <c r="CE105" i="23" s="1"/>
  <c r="CK105" i="23" s="1"/>
  <c r="AU121" i="23"/>
  <c r="BA121" i="23" s="1"/>
  <c r="BG121" i="23" s="1"/>
  <c r="BM121" i="23" s="1"/>
  <c r="BS121" i="23" s="1"/>
  <c r="BY121" i="23" s="1"/>
  <c r="CE121" i="23" s="1"/>
  <c r="CK121" i="23" s="1"/>
  <c r="AI249" i="23"/>
  <c r="AO249" i="23" s="1"/>
  <c r="AU249" i="23" s="1"/>
  <c r="BA249" i="23" s="1"/>
  <c r="BG249" i="23" s="1"/>
  <c r="BM249" i="23" s="1"/>
  <c r="BS249" i="23" s="1"/>
  <c r="BY249" i="23" s="1"/>
  <c r="CE249" i="23" s="1"/>
  <c r="CK249" i="23" s="1"/>
  <c r="AC313" i="23"/>
  <c r="AI313" i="23" s="1"/>
  <c r="AO313" i="23" s="1"/>
  <c r="AU313" i="23" s="1"/>
  <c r="BA313" i="23" s="1"/>
  <c r="BG313" i="23" s="1"/>
  <c r="BM313" i="23" s="1"/>
  <c r="BS313" i="23" s="1"/>
  <c r="BY313" i="23" s="1"/>
  <c r="CE313" i="23" s="1"/>
  <c r="CK313" i="23" s="1"/>
  <c r="AU22" i="23"/>
  <c r="BA22" i="23" s="1"/>
  <c r="BG22" i="23" s="1"/>
  <c r="BM22" i="23" s="1"/>
  <c r="BS22" i="23" s="1"/>
  <c r="BY22" i="23" s="1"/>
  <c r="CE22" i="23" s="1"/>
  <c r="CK22" i="23" s="1"/>
  <c r="W87" i="23"/>
  <c r="AC87" i="23" s="1"/>
  <c r="AI87" i="23" s="1"/>
  <c r="AO87" i="23" s="1"/>
  <c r="AU87" i="23" s="1"/>
  <c r="BA87" i="23" s="1"/>
  <c r="BG87" i="23" s="1"/>
  <c r="BM87" i="23" s="1"/>
  <c r="BS87" i="23" s="1"/>
  <c r="BY87" i="23" s="1"/>
  <c r="CE87" i="23" s="1"/>
  <c r="CK87" i="23" s="1"/>
  <c r="W328" i="23"/>
  <c r="AC328" i="23" s="1"/>
  <c r="AI328" i="23" s="1"/>
  <c r="AO328" i="23" s="1"/>
  <c r="BG150" i="23"/>
  <c r="BM150" i="23" s="1"/>
  <c r="BS150" i="23" s="1"/>
  <c r="BY150" i="23" s="1"/>
  <c r="CE150" i="23" s="1"/>
  <c r="CK150" i="23" s="1"/>
  <c r="W278" i="23"/>
  <c r="AC278" i="23" s="1"/>
  <c r="AI278" i="23" s="1"/>
  <c r="AO278" i="23" s="1"/>
  <c r="AU278" i="23" s="1"/>
  <c r="BA278" i="23" s="1"/>
  <c r="BG278" i="23" s="1"/>
  <c r="BM278" i="23" s="1"/>
  <c r="BS278" i="23" s="1"/>
  <c r="BY278" i="23" s="1"/>
  <c r="CE278" i="23" s="1"/>
  <c r="CK278" i="23" s="1"/>
  <c r="W310" i="23"/>
  <c r="AC310" i="23" s="1"/>
  <c r="AI310" i="23" s="1"/>
  <c r="AO310" i="23" s="1"/>
  <c r="AU310" i="23" s="1"/>
  <c r="BA310" i="23" s="1"/>
  <c r="BG310" i="23" s="1"/>
  <c r="BM310" i="23" s="1"/>
  <c r="BS310" i="23" s="1"/>
  <c r="BY310" i="23" s="1"/>
  <c r="CE310" i="23" s="1"/>
  <c r="CK310" i="23" s="1"/>
  <c r="W55" i="23"/>
  <c r="AC55" i="23" s="1"/>
  <c r="AI55" i="23"/>
  <c r="AO55" i="23" s="1"/>
  <c r="AU55" i="23" s="1"/>
  <c r="BA55" i="23" s="1"/>
  <c r="BG55" i="23" s="1"/>
  <c r="BM55" i="23" s="1"/>
  <c r="BS55" i="23" s="1"/>
  <c r="BY55" i="23" s="1"/>
  <c r="CE55" i="23" s="1"/>
  <c r="CK55" i="23" s="1"/>
  <c r="AI71" i="23"/>
  <c r="AO71" i="23" s="1"/>
  <c r="AU71" i="23" s="1"/>
  <c r="BA71" i="23" s="1"/>
  <c r="BG71" i="23" s="1"/>
  <c r="BM71" i="23" s="1"/>
  <c r="BS71" i="23" s="1"/>
  <c r="BY71" i="23" s="1"/>
  <c r="CE71" i="23" s="1"/>
  <c r="CK71" i="23" s="1"/>
  <c r="AC183" i="23"/>
  <c r="AI183" i="23" s="1"/>
  <c r="AO183" i="23" s="1"/>
  <c r="AU183" i="23" s="1"/>
  <c r="BA183" i="23" s="1"/>
  <c r="BG183" i="23" s="1"/>
  <c r="BM183" i="23" s="1"/>
  <c r="BS183" i="23" s="1"/>
  <c r="BY183" i="23" s="1"/>
  <c r="CE183" i="23" s="1"/>
  <c r="CK183" i="23" s="1"/>
  <c r="AO155" i="23"/>
  <c r="AU155" i="23" s="1"/>
  <c r="BA155" i="23" s="1"/>
  <c r="BG155" i="23" s="1"/>
  <c r="BM155" i="23" s="1"/>
  <c r="BS155" i="23" s="1"/>
  <c r="BY155" i="23" s="1"/>
  <c r="CE155" i="23" s="1"/>
  <c r="CK155" i="23" s="1"/>
  <c r="W296" i="23"/>
  <c r="AO12" i="23"/>
  <c r="AU12" i="23" s="1"/>
  <c r="BA12" i="23" s="1"/>
  <c r="BG12" i="23" s="1"/>
  <c r="BM12" i="23" s="1"/>
  <c r="BS12" i="23" s="1"/>
  <c r="BY12" i="23" s="1"/>
  <c r="CE12" i="23" s="1"/>
  <c r="CK12" i="23" s="1"/>
  <c r="BS204" i="23"/>
  <c r="BY204" i="23" s="1"/>
  <c r="CE204" i="23" s="1"/>
  <c r="CK204" i="23" s="1"/>
  <c r="AO220" i="23"/>
  <c r="AU220" i="23" s="1"/>
  <c r="BA220" i="23" s="1"/>
  <c r="BG220" i="23" s="1"/>
  <c r="BM220" i="23" s="1"/>
  <c r="BS220" i="23" s="1"/>
  <c r="BY220" i="23" s="1"/>
  <c r="CE220" i="23" s="1"/>
  <c r="CK220" i="23" s="1"/>
  <c r="W246" i="23"/>
  <c r="AC246" i="23" s="1"/>
  <c r="AI246" i="23" s="1"/>
  <c r="AO246" i="23" s="1"/>
  <c r="AU246" i="23" s="1"/>
  <c r="BA246" i="23" s="1"/>
  <c r="BG246" i="23" s="1"/>
  <c r="BM246" i="23" s="1"/>
  <c r="BS246" i="23" s="1"/>
  <c r="BY246" i="23" s="1"/>
  <c r="CE246" i="23" s="1"/>
  <c r="CK246" i="23" s="1"/>
  <c r="AU39" i="23"/>
  <c r="BA39" i="23" s="1"/>
  <c r="BG39" i="23" s="1"/>
  <c r="BM39" i="23" s="1"/>
  <c r="BS39" i="23" s="1"/>
  <c r="BY39" i="23" s="1"/>
  <c r="CE39" i="23" s="1"/>
  <c r="CK39" i="23" s="1"/>
  <c r="AC216" i="23"/>
  <c r="AI216" i="23" s="1"/>
  <c r="AO216" i="23" s="1"/>
  <c r="AU216" i="23" s="1"/>
  <c r="BA216" i="23" s="1"/>
  <c r="BG216" i="23" s="1"/>
  <c r="BM216" i="23" s="1"/>
  <c r="BS216" i="23" s="1"/>
  <c r="BY216" i="23" s="1"/>
  <c r="CE216" i="23" s="1"/>
  <c r="CK216" i="23" s="1"/>
  <c r="W102" i="23"/>
  <c r="AC102" i="23" s="1"/>
  <c r="AI102" i="23" s="1"/>
  <c r="AO102" i="23" s="1"/>
  <c r="AU102" i="23" s="1"/>
  <c r="BA102" i="23" s="1"/>
  <c r="BG102" i="23" s="1"/>
  <c r="BM102" i="23" s="1"/>
  <c r="BS102" i="23" s="1"/>
  <c r="BY102" i="23" s="1"/>
  <c r="CE102" i="23" s="1"/>
  <c r="CK102" i="23" s="1"/>
  <c r="AO118" i="23"/>
  <c r="AU118" i="23" s="1"/>
  <c r="BA118" i="23" s="1"/>
  <c r="BG118" i="23" s="1"/>
  <c r="BM118" i="23" s="1"/>
  <c r="BS118" i="23" s="1"/>
  <c r="BY118" i="23" s="1"/>
  <c r="CE118" i="23" s="1"/>
  <c r="CK118" i="23" s="1"/>
  <c r="AC118" i="23"/>
  <c r="AI118" i="23" s="1"/>
  <c r="W262" i="23"/>
  <c r="AC262" i="23"/>
  <c r="AI262" i="23" s="1"/>
  <c r="AO262" i="23" s="1"/>
  <c r="AU262" i="23" s="1"/>
  <c r="BA262" i="23" s="1"/>
  <c r="BG262" i="23" s="1"/>
  <c r="BM262" i="23" s="1"/>
  <c r="BS262" i="23" s="1"/>
  <c r="BY262" i="23" s="1"/>
  <c r="CE262" i="23" s="1"/>
  <c r="CK262" i="23" s="1"/>
  <c r="W294" i="23"/>
  <c r="AC294" i="23"/>
  <c r="AI294" i="23" s="1"/>
  <c r="AO294" i="23" s="1"/>
  <c r="AU294" i="23" s="1"/>
  <c r="BA294" i="23" s="1"/>
  <c r="BG294" i="23" s="1"/>
  <c r="BM294" i="23" s="1"/>
  <c r="BS294" i="23" s="1"/>
  <c r="BY294" i="23" s="1"/>
  <c r="CE294" i="23" s="1"/>
  <c r="CK294" i="23" s="1"/>
  <c r="AI23" i="23"/>
  <c r="AO23" i="23" s="1"/>
  <c r="AU23" i="23" s="1"/>
  <c r="BA23" i="23" s="1"/>
  <c r="BG23" i="23" s="1"/>
  <c r="BM23" i="23" s="1"/>
  <c r="BS23" i="23" s="1"/>
  <c r="BY23" i="23" s="1"/>
  <c r="CE23" i="23" s="1"/>
  <c r="CK23" i="23" s="1"/>
  <c r="BG199" i="23"/>
  <c r="BM199" i="23" s="1"/>
  <c r="BS199" i="23" s="1"/>
  <c r="BY199" i="23" s="1"/>
  <c r="CE199" i="23" s="1"/>
  <c r="CK199" i="23" s="1"/>
  <c r="W166" i="23"/>
  <c r="AC166" i="23" s="1"/>
  <c r="AI166" i="23" s="1"/>
  <c r="AO166" i="23" s="1"/>
  <c r="AU166" i="23" s="1"/>
  <c r="BA166" i="23" s="1"/>
  <c r="BG166" i="23" s="1"/>
  <c r="BM166" i="23" s="1"/>
  <c r="BS166" i="23" s="1"/>
  <c r="BY166" i="23" s="1"/>
  <c r="CE166" i="23" s="1"/>
  <c r="CK166" i="23" s="1"/>
  <c r="AI70" i="23"/>
  <c r="AO70" i="23" s="1"/>
  <c r="AU70" i="23" s="1"/>
  <c r="BA70" i="23" s="1"/>
  <c r="BG70" i="23" s="1"/>
  <c r="BM70" i="23" s="1"/>
  <c r="BS70" i="23" s="1"/>
  <c r="BY70" i="23" s="1"/>
  <c r="CE70" i="23" s="1"/>
  <c r="CK70" i="23" s="1"/>
  <c r="W182" i="23"/>
  <c r="AC182" i="23" s="1"/>
  <c r="AI182" i="23" s="1"/>
  <c r="AO182" i="23" s="1"/>
  <c r="AU182" i="23" s="1"/>
  <c r="BA182" i="23" s="1"/>
  <c r="BG182" i="23" s="1"/>
  <c r="BM182" i="23" s="1"/>
  <c r="BS182" i="23" s="1"/>
  <c r="BY182" i="23" s="1"/>
  <c r="CE182" i="23" s="1"/>
  <c r="CK182" i="23" s="1"/>
  <c r="W263" i="23"/>
  <c r="AC263" i="23" s="1"/>
  <c r="AI263" i="23" s="1"/>
  <c r="AO263" i="23" s="1"/>
  <c r="AU263" i="23" s="1"/>
  <c r="BA263" i="23" s="1"/>
  <c r="BG263" i="23" s="1"/>
  <c r="BM263" i="23" s="1"/>
  <c r="BS263" i="23" s="1"/>
  <c r="BY263" i="23" s="1"/>
  <c r="CE263" i="23" s="1"/>
  <c r="CK263" i="23" s="1"/>
  <c r="W279" i="23"/>
  <c r="AC279" i="23" s="1"/>
  <c r="AI279" i="23" s="1"/>
  <c r="AO279" i="23" s="1"/>
  <c r="AU279" i="23" s="1"/>
  <c r="BA279" i="23" s="1"/>
  <c r="BG279" i="23" s="1"/>
  <c r="BM279" i="23" s="1"/>
  <c r="BS279" i="23" s="1"/>
  <c r="BY279" i="23" s="1"/>
  <c r="CE279" i="23" s="1"/>
  <c r="CK279" i="23" s="1"/>
  <c r="W23" i="23"/>
  <c r="AC23" i="23" s="1"/>
  <c r="W203" i="23"/>
  <c r="AC203" i="23" s="1"/>
  <c r="AI203" i="23" s="1"/>
  <c r="AO203" i="23" s="1"/>
  <c r="AU203" i="23" s="1"/>
  <c r="BA203" i="23" s="1"/>
  <c r="BG203" i="23" s="1"/>
  <c r="BM203" i="23" s="1"/>
  <c r="BS203" i="23" s="1"/>
  <c r="BY203" i="23" s="1"/>
  <c r="CE203" i="23" s="1"/>
  <c r="CK203" i="23" s="1"/>
  <c r="W316" i="23"/>
  <c r="AC316" i="23" s="1"/>
  <c r="CE329" i="23"/>
  <c r="CK329" i="23" s="1"/>
  <c r="W313" i="23"/>
  <c r="W267" i="23"/>
  <c r="AC267" i="23" s="1"/>
  <c r="AI267" i="23" s="1"/>
  <c r="AO267" i="23" s="1"/>
  <c r="AU267" i="23" s="1"/>
  <c r="BA267" i="23" s="1"/>
  <c r="BG267" i="23" s="1"/>
  <c r="BM267" i="23" s="1"/>
  <c r="BS267" i="23" s="1"/>
  <c r="BY267" i="23" s="1"/>
  <c r="CE267" i="23" s="1"/>
  <c r="CK267" i="23" s="1"/>
  <c r="W123" i="23"/>
  <c r="AC123" i="23" s="1"/>
  <c r="AI123" i="23" s="1"/>
  <c r="AO123" i="23" s="1"/>
  <c r="AU123" i="23" s="1"/>
  <c r="BA123" i="23" s="1"/>
  <c r="BG123" i="23" s="1"/>
  <c r="BM123" i="23" s="1"/>
  <c r="BS123" i="23" s="1"/>
  <c r="BY123" i="23" s="1"/>
  <c r="CE123" i="23" s="1"/>
  <c r="CK123" i="23" s="1"/>
  <c r="AO187" i="23"/>
  <c r="AU187" i="23" s="1"/>
  <c r="BA187" i="23" s="1"/>
  <c r="BG187" i="23" s="1"/>
  <c r="BM187" i="23" s="1"/>
  <c r="BS187" i="23" s="1"/>
  <c r="BY187" i="23" s="1"/>
  <c r="CE187" i="23" s="1"/>
  <c r="CK187" i="23" s="1"/>
  <c r="AC283" i="23"/>
  <c r="AI283" i="23" s="1"/>
  <c r="AO283" i="23" s="1"/>
  <c r="AU283" i="23" s="1"/>
  <c r="BA283" i="23" s="1"/>
  <c r="BG283" i="23" s="1"/>
  <c r="BM283" i="23" s="1"/>
  <c r="BS283" i="23" s="1"/>
  <c r="BY283" i="23" s="1"/>
  <c r="CE283" i="23" s="1"/>
  <c r="CK283" i="23" s="1"/>
  <c r="AI316" i="23"/>
  <c r="AO316" i="23" s="1"/>
  <c r="AU316" i="23" s="1"/>
  <c r="BA316" i="23" s="1"/>
  <c r="BG316" i="23" s="1"/>
  <c r="BM316" i="23" s="1"/>
  <c r="BS316" i="23" s="1"/>
  <c r="BY316" i="23" s="1"/>
  <c r="CE316" i="23" s="1"/>
  <c r="CK316" i="23" s="1"/>
  <c r="AC107" i="23"/>
  <c r="AI107" i="23" s="1"/>
  <c r="AO107" i="23" s="1"/>
  <c r="AU107" i="23" s="1"/>
  <c r="BA107" i="23" s="1"/>
  <c r="BG107" i="23" s="1"/>
  <c r="BM107" i="23" s="1"/>
  <c r="BS107" i="23" s="1"/>
  <c r="BY107" i="23" s="1"/>
  <c r="CE107" i="23" s="1"/>
  <c r="CK107" i="23" s="1"/>
  <c r="AC251" i="23"/>
  <c r="AI251" i="23" s="1"/>
  <c r="AO251" i="23" s="1"/>
  <c r="AU251" i="23" s="1"/>
  <c r="BA251" i="23" s="1"/>
  <c r="BG251" i="23" s="1"/>
  <c r="BM251" i="23" s="1"/>
  <c r="BS251" i="23" s="1"/>
  <c r="BY251" i="23" s="1"/>
  <c r="CE251" i="23" s="1"/>
  <c r="CK251" i="23" s="1"/>
  <c r="CZ10" i="23"/>
  <c r="CZ99" i="23"/>
  <c r="CZ105" i="23"/>
  <c r="CZ280" i="23"/>
  <c r="CZ134" i="23"/>
  <c r="CZ166" i="23"/>
  <c r="CZ226" i="23"/>
  <c r="CZ248" i="23"/>
  <c r="CZ272" i="23"/>
  <c r="CZ17" i="23"/>
  <c r="CZ30" i="23"/>
  <c r="CZ221" i="23"/>
  <c r="CZ235" i="23"/>
  <c r="CZ279" i="23"/>
  <c r="CZ104" i="23"/>
  <c r="CZ306" i="23"/>
  <c r="CZ29" i="23"/>
  <c r="CZ38" i="23"/>
  <c r="CZ67" i="23"/>
  <c r="CZ127" i="23"/>
  <c r="CZ229" i="23"/>
  <c r="CZ267" i="23"/>
  <c r="CZ15" i="23"/>
  <c r="CZ131" i="23"/>
  <c r="CZ219" i="23"/>
  <c r="CZ230" i="23"/>
  <c r="CZ243" i="23"/>
  <c r="CZ283" i="23"/>
  <c r="CZ325" i="23"/>
  <c r="CZ113" i="23"/>
  <c r="CZ25" i="23"/>
  <c r="CZ31" i="23"/>
  <c r="CZ54" i="23"/>
  <c r="CZ68" i="23"/>
  <c r="CZ77" i="23"/>
  <c r="CZ97" i="23"/>
  <c r="CZ156" i="23"/>
  <c r="CZ193" i="23"/>
  <c r="CZ234" i="23"/>
  <c r="CZ37" i="23"/>
  <c r="CZ60" i="23"/>
  <c r="CZ207" i="23"/>
  <c r="CZ220" i="23"/>
  <c r="CZ23" i="23"/>
  <c r="CZ211" i="23"/>
  <c r="CZ14" i="23"/>
  <c r="CZ58" i="23"/>
  <c r="CZ95" i="23"/>
  <c r="CZ137" i="23"/>
  <c r="CZ155" i="23"/>
  <c r="CZ160" i="23"/>
  <c r="CZ251" i="23"/>
  <c r="CZ282" i="23"/>
  <c r="CZ298" i="23"/>
  <c r="CZ253" i="23"/>
  <c r="CZ294" i="23"/>
  <c r="CZ324" i="23"/>
  <c r="CZ47" i="23"/>
  <c r="CZ49" i="23"/>
  <c r="CZ123" i="23"/>
  <c r="CZ209" i="23"/>
  <c r="CZ263" i="23"/>
  <c r="CZ278" i="23"/>
  <c r="CZ300" i="23"/>
  <c r="CZ35" i="23"/>
  <c r="CZ43" i="23"/>
  <c r="CZ71" i="23"/>
  <c r="CZ158" i="23"/>
  <c r="CZ225" i="23"/>
  <c r="CZ268" i="23"/>
  <c r="CZ284" i="23"/>
  <c r="CZ34" i="23"/>
  <c r="CZ53" i="23"/>
  <c r="CZ87" i="23"/>
  <c r="CZ94" i="23"/>
  <c r="CZ110" i="23"/>
  <c r="CZ194" i="23"/>
  <c r="CZ252" i="23"/>
  <c r="CZ24" i="23"/>
  <c r="CZ40" i="23"/>
  <c r="CZ128" i="23"/>
  <c r="CZ208" i="23"/>
  <c r="CZ224" i="23"/>
  <c r="CZ247" i="23"/>
  <c r="CZ323" i="23"/>
  <c r="CZ154" i="23"/>
  <c r="CZ255" i="23"/>
  <c r="CZ271" i="23"/>
  <c r="CZ301" i="23"/>
  <c r="CZ331" i="23"/>
  <c r="CZ45" i="23"/>
  <c r="CZ82" i="23"/>
  <c r="CZ102" i="23"/>
  <c r="CZ139" i="23"/>
  <c r="CZ145" i="23"/>
  <c r="CZ183" i="23"/>
  <c r="CZ192" i="23"/>
  <c r="CZ240" i="23"/>
  <c r="CZ317" i="23"/>
  <c r="CZ66" i="23"/>
  <c r="CZ118" i="23"/>
  <c r="CZ146" i="23"/>
  <c r="CZ150" i="23"/>
  <c r="CZ177" i="23"/>
  <c r="CZ182" i="23"/>
  <c r="CZ184" i="23"/>
  <c r="CZ188" i="23"/>
  <c r="CZ239" i="23"/>
  <c r="CZ303" i="23"/>
  <c r="CZ328" i="23"/>
  <c r="CZ52" i="23"/>
  <c r="CZ179" i="23"/>
  <c r="CZ256" i="23"/>
  <c r="CZ262" i="23"/>
  <c r="CZ286" i="23"/>
  <c r="CZ287" i="23"/>
  <c r="CZ302" i="23"/>
  <c r="CZ314" i="23"/>
  <c r="CZ327" i="23"/>
  <c r="CZ39" i="23"/>
  <c r="CZ76" i="23"/>
  <c r="CZ254" i="23"/>
  <c r="CZ313" i="23"/>
  <c r="CZ190" i="23"/>
  <c r="CZ122" i="23"/>
  <c r="CZ216" i="23"/>
  <c r="CZ231" i="23"/>
  <c r="CZ233" i="23"/>
  <c r="CZ42" i="23"/>
  <c r="CZ237" i="23"/>
  <c r="CZ312" i="23"/>
  <c r="CZ198" i="23"/>
  <c r="CZ264" i="23"/>
  <c r="CZ293" i="23"/>
  <c r="CZ310" i="23"/>
  <c r="CZ206" i="23"/>
  <c r="CZ316" i="23"/>
  <c r="D493" i="2"/>
  <c r="E493" i="2"/>
  <c r="F493" i="2"/>
  <c r="D497" i="2"/>
  <c r="E497" i="2"/>
  <c r="F497" i="2"/>
  <c r="D501" i="2"/>
  <c r="E501" i="2"/>
  <c r="F501" i="2"/>
  <c r="D505" i="2"/>
  <c r="E505" i="2"/>
  <c r="F505" i="2"/>
  <c r="D409" i="2"/>
  <c r="E409" i="2"/>
  <c r="F409" i="2"/>
  <c r="D413" i="2"/>
  <c r="E413" i="2"/>
  <c r="F413" i="2"/>
  <c r="D417" i="2"/>
  <c r="E417" i="2"/>
  <c r="F417" i="2"/>
  <c r="D421" i="2"/>
  <c r="E421" i="2"/>
  <c r="F421" i="2"/>
  <c r="D425" i="2"/>
  <c r="E425" i="2"/>
  <c r="F425" i="2"/>
  <c r="D429" i="2"/>
  <c r="E429" i="2"/>
  <c r="F429" i="2"/>
  <c r="D433" i="2"/>
  <c r="E433" i="2"/>
  <c r="F433" i="2"/>
  <c r="D437" i="2"/>
  <c r="E437" i="2"/>
  <c r="F437" i="2"/>
  <c r="D441" i="2"/>
  <c r="E441" i="2"/>
  <c r="F441" i="2"/>
  <c r="D445" i="2"/>
  <c r="E445" i="2"/>
  <c r="F445" i="2"/>
  <c r="D449" i="2"/>
  <c r="E449" i="2"/>
  <c r="F449" i="2"/>
  <c r="D453" i="2"/>
  <c r="E453" i="2"/>
  <c r="F453" i="2"/>
  <c r="D457" i="2"/>
  <c r="E457" i="2"/>
  <c r="F457" i="2"/>
  <c r="D461" i="2"/>
  <c r="E461" i="2"/>
  <c r="F461" i="2"/>
  <c r="D465" i="2"/>
  <c r="E465" i="2"/>
  <c r="F465" i="2"/>
  <c r="D469" i="2"/>
  <c r="E469" i="2"/>
  <c r="F469" i="2"/>
  <c r="D473" i="2"/>
  <c r="E473" i="2"/>
  <c r="F473" i="2"/>
  <c r="D477" i="2"/>
  <c r="E477" i="2"/>
  <c r="F477" i="2"/>
  <c r="D481" i="2"/>
  <c r="E481" i="2"/>
  <c r="F481" i="2"/>
  <c r="D485" i="2"/>
  <c r="E485" i="2"/>
  <c r="F485" i="2"/>
  <c r="D489" i="2"/>
  <c r="E489" i="2"/>
  <c r="F489" i="2"/>
  <c r="D381" i="2"/>
  <c r="E381" i="2"/>
  <c r="F381" i="2"/>
  <c r="D385" i="2"/>
  <c r="E385" i="2"/>
  <c r="F385" i="2"/>
  <c r="D389" i="2"/>
  <c r="E389" i="2"/>
  <c r="F389" i="2"/>
  <c r="D393" i="2"/>
  <c r="E393" i="2"/>
  <c r="F393" i="2"/>
  <c r="D397" i="2"/>
  <c r="E397" i="2"/>
  <c r="F397" i="2"/>
  <c r="D401" i="2"/>
  <c r="E401" i="2"/>
  <c r="F401" i="2"/>
  <c r="D405" i="2"/>
  <c r="E405" i="2"/>
  <c r="F405" i="2"/>
  <c r="D357" i="2"/>
  <c r="E357" i="2"/>
  <c r="F357" i="2"/>
  <c r="D361" i="2"/>
  <c r="E361" i="2"/>
  <c r="F361" i="2"/>
  <c r="D365" i="2"/>
  <c r="E365" i="2"/>
  <c r="F365" i="2"/>
  <c r="D369" i="2"/>
  <c r="E369" i="2"/>
  <c r="F369" i="2"/>
  <c r="D373" i="2"/>
  <c r="E373" i="2"/>
  <c r="F373" i="2"/>
  <c r="D377" i="2"/>
  <c r="E377" i="2"/>
  <c r="F377" i="2"/>
  <c r="D337" i="2"/>
  <c r="E337" i="2"/>
  <c r="F337" i="2"/>
  <c r="D341" i="2"/>
  <c r="E341" i="2"/>
  <c r="F341" i="2"/>
  <c r="D345" i="2"/>
  <c r="E345" i="2"/>
  <c r="F345" i="2"/>
  <c r="D349" i="2"/>
  <c r="E349" i="2"/>
  <c r="F349" i="2"/>
  <c r="D353" i="2"/>
  <c r="E353" i="2"/>
  <c r="F353" i="2"/>
  <c r="D317" i="2"/>
  <c r="E317" i="2"/>
  <c r="F317" i="2"/>
  <c r="D321" i="2"/>
  <c r="E321" i="2"/>
  <c r="F321" i="2"/>
  <c r="D325" i="2"/>
  <c r="E325" i="2"/>
  <c r="F325" i="2"/>
  <c r="D329" i="2"/>
  <c r="E329" i="2"/>
  <c r="F329" i="2"/>
  <c r="D333" i="2"/>
  <c r="E333" i="2"/>
  <c r="F333" i="2"/>
  <c r="D261" i="2"/>
  <c r="E261" i="2"/>
  <c r="F261" i="2"/>
  <c r="D265" i="2"/>
  <c r="E265" i="2"/>
  <c r="F265" i="2"/>
  <c r="D269" i="2"/>
  <c r="E269" i="2"/>
  <c r="F269" i="2"/>
  <c r="D273" i="2"/>
  <c r="E273" i="2"/>
  <c r="F273" i="2"/>
  <c r="D277" i="2"/>
  <c r="E277" i="2"/>
  <c r="F277" i="2"/>
  <c r="D281" i="2"/>
  <c r="E281" i="2"/>
  <c r="F281" i="2"/>
  <c r="D285" i="2"/>
  <c r="E285" i="2"/>
  <c r="F285" i="2"/>
  <c r="D289" i="2"/>
  <c r="E289" i="2"/>
  <c r="F289" i="2"/>
  <c r="D293" i="2"/>
  <c r="E293" i="2"/>
  <c r="F293" i="2"/>
  <c r="D297" i="2"/>
  <c r="E297" i="2"/>
  <c r="F297" i="2"/>
  <c r="D301" i="2"/>
  <c r="E301" i="2"/>
  <c r="F301" i="2"/>
  <c r="D305" i="2"/>
  <c r="E305" i="2"/>
  <c r="F305" i="2"/>
  <c r="D309" i="2"/>
  <c r="E309" i="2"/>
  <c r="F309" i="2"/>
  <c r="D313" i="2"/>
  <c r="E313" i="2"/>
  <c r="F313" i="2"/>
  <c r="D73" i="2"/>
  <c r="E73" i="2"/>
  <c r="F73" i="2"/>
  <c r="D77" i="2"/>
  <c r="E77" i="2"/>
  <c r="F77" i="2"/>
  <c r="D81" i="2"/>
  <c r="E81" i="2"/>
  <c r="F81" i="2"/>
  <c r="D85" i="2"/>
  <c r="E85" i="2"/>
  <c r="F85" i="2"/>
  <c r="D89" i="2"/>
  <c r="E89" i="2"/>
  <c r="F89" i="2"/>
  <c r="D93" i="2"/>
  <c r="E93" i="2"/>
  <c r="F93" i="2"/>
  <c r="D97" i="2"/>
  <c r="E97" i="2"/>
  <c r="F97" i="2"/>
  <c r="D101" i="2"/>
  <c r="E101" i="2"/>
  <c r="F101" i="2"/>
  <c r="D105" i="2"/>
  <c r="E105" i="2"/>
  <c r="F105" i="2"/>
  <c r="D109" i="2"/>
  <c r="E109" i="2"/>
  <c r="F109" i="2"/>
  <c r="D113" i="2"/>
  <c r="E113" i="2"/>
  <c r="F113" i="2"/>
  <c r="D117" i="2"/>
  <c r="E117" i="2"/>
  <c r="F117" i="2"/>
  <c r="D121" i="2"/>
  <c r="E121" i="2"/>
  <c r="F121" i="2"/>
  <c r="D125" i="2"/>
  <c r="E125" i="2"/>
  <c r="F125" i="2"/>
  <c r="D129" i="2"/>
  <c r="E129" i="2"/>
  <c r="F129" i="2"/>
  <c r="D133" i="2"/>
  <c r="E133" i="2"/>
  <c r="F133" i="2"/>
  <c r="D137" i="2"/>
  <c r="E137" i="2"/>
  <c r="F137" i="2"/>
  <c r="D141" i="2"/>
  <c r="E141" i="2"/>
  <c r="F141" i="2"/>
  <c r="D145" i="2"/>
  <c r="E145" i="2"/>
  <c r="F145" i="2"/>
  <c r="D149" i="2"/>
  <c r="E149" i="2"/>
  <c r="F149" i="2"/>
  <c r="D153" i="2"/>
  <c r="E153" i="2"/>
  <c r="F153" i="2"/>
  <c r="D157" i="2"/>
  <c r="E157" i="2"/>
  <c r="F157" i="2"/>
  <c r="D161" i="2"/>
  <c r="E161" i="2"/>
  <c r="F161" i="2"/>
  <c r="D165" i="2"/>
  <c r="E165" i="2"/>
  <c r="F165" i="2"/>
  <c r="D169" i="2"/>
  <c r="E169" i="2"/>
  <c r="F169" i="2"/>
  <c r="D173" i="2"/>
  <c r="E173" i="2"/>
  <c r="F173" i="2"/>
  <c r="D177" i="2"/>
  <c r="E177" i="2"/>
  <c r="F177" i="2"/>
  <c r="D181" i="2"/>
  <c r="E181" i="2"/>
  <c r="F181" i="2"/>
  <c r="D185" i="2"/>
  <c r="E185" i="2"/>
  <c r="F185" i="2"/>
  <c r="D189" i="2"/>
  <c r="E189" i="2"/>
  <c r="F189" i="2"/>
  <c r="D193" i="2"/>
  <c r="E193" i="2"/>
  <c r="F193" i="2"/>
  <c r="D197" i="2"/>
  <c r="E197" i="2"/>
  <c r="F197" i="2"/>
  <c r="D201" i="2"/>
  <c r="E201" i="2"/>
  <c r="F201" i="2"/>
  <c r="D205" i="2"/>
  <c r="E205" i="2"/>
  <c r="F205" i="2"/>
  <c r="D209" i="2"/>
  <c r="E209" i="2"/>
  <c r="F209" i="2"/>
  <c r="D213" i="2"/>
  <c r="E213" i="2"/>
  <c r="F213" i="2"/>
  <c r="D217" i="2"/>
  <c r="E217" i="2"/>
  <c r="F217" i="2"/>
  <c r="D221" i="2"/>
  <c r="E221" i="2"/>
  <c r="F221" i="2"/>
  <c r="D225" i="2"/>
  <c r="E225" i="2"/>
  <c r="F225" i="2"/>
  <c r="D229" i="2"/>
  <c r="E229" i="2"/>
  <c r="F229" i="2"/>
  <c r="D233" i="2"/>
  <c r="E233" i="2"/>
  <c r="F233" i="2"/>
  <c r="D237" i="2"/>
  <c r="E237" i="2"/>
  <c r="F237" i="2"/>
  <c r="D241" i="2"/>
  <c r="E241" i="2"/>
  <c r="F241" i="2"/>
  <c r="D245" i="2"/>
  <c r="E245" i="2"/>
  <c r="F245" i="2"/>
  <c r="D249" i="2"/>
  <c r="E249" i="2"/>
  <c r="F249" i="2"/>
  <c r="D253" i="2"/>
  <c r="E253" i="2"/>
  <c r="F253" i="2"/>
  <c r="D257" i="2"/>
  <c r="E257" i="2"/>
  <c r="F257" i="2"/>
  <c r="D45" i="2"/>
  <c r="E45" i="2"/>
  <c r="F45" i="2"/>
  <c r="D49" i="2"/>
  <c r="E49" i="2"/>
  <c r="F49" i="2"/>
  <c r="D53" i="2"/>
  <c r="E53" i="2"/>
  <c r="F53" i="2"/>
  <c r="D57" i="2"/>
  <c r="E57" i="2"/>
  <c r="F57" i="2"/>
  <c r="D61" i="2"/>
  <c r="E61" i="2"/>
  <c r="F61" i="2"/>
  <c r="D65" i="2"/>
  <c r="E65" i="2"/>
  <c r="F65" i="2"/>
  <c r="D69" i="2"/>
  <c r="E69" i="2"/>
  <c r="F69" i="2"/>
  <c r="F41" i="2"/>
  <c r="E41" i="2"/>
  <c r="D41" i="2"/>
  <c r="F36" i="2"/>
  <c r="E36" i="2"/>
  <c r="D36" i="2"/>
  <c r="D12" i="2"/>
  <c r="E12" i="2"/>
  <c r="F12" i="2"/>
  <c r="D16" i="2"/>
  <c r="E16" i="2"/>
  <c r="F16" i="2"/>
  <c r="D20" i="2"/>
  <c r="E20" i="2"/>
  <c r="F20" i="2"/>
  <c r="D24" i="2"/>
  <c r="E24" i="2"/>
  <c r="F24" i="2"/>
  <c r="D28" i="2"/>
  <c r="E28" i="2"/>
  <c r="F28" i="2"/>
  <c r="D32" i="2"/>
  <c r="E32" i="2"/>
  <c r="F32" i="2"/>
  <c r="F8" i="2"/>
  <c r="D8" i="2"/>
  <c r="CS508" i="2"/>
  <c r="CH508" i="2"/>
  <c r="BH508" i="2"/>
  <c r="AS508" i="2"/>
  <c r="AQ508" i="2"/>
  <c r="AO508" i="2"/>
  <c r="CS507" i="2"/>
  <c r="CH507" i="2"/>
  <c r="BH507" i="2"/>
  <c r="AS507" i="2"/>
  <c r="AQ507" i="2"/>
  <c r="AO507" i="2"/>
  <c r="CS506" i="2"/>
  <c r="CH506" i="2"/>
  <c r="BH506" i="2"/>
  <c r="AS506" i="2"/>
  <c r="AQ506" i="2"/>
  <c r="AO506" i="2"/>
  <c r="CS505" i="2"/>
  <c r="CL505" i="2"/>
  <c r="CM505" i="2" s="1"/>
  <c r="CN505" i="2" s="1" a="1"/>
  <c r="CN505" i="2" s="1"/>
  <c r="CH505" i="2"/>
  <c r="BH505" i="2"/>
  <c r="AS505" i="2"/>
  <c r="AQ505" i="2"/>
  <c r="AO505" i="2"/>
  <c r="AG505" i="2"/>
  <c r="AH505" i="2" s="1"/>
  <c r="AD505" i="2"/>
  <c r="AE505" i="2" s="1"/>
  <c r="W505" i="2"/>
  <c r="Q505" i="2"/>
  <c r="O505" i="2"/>
  <c r="R505" i="2" s="1"/>
  <c r="M505" i="2"/>
  <c r="J505" i="2"/>
  <c r="AK506" i="2" s="1"/>
  <c r="I505" i="2"/>
  <c r="CS504" i="2"/>
  <c r="CH504" i="2"/>
  <c r="BH504" i="2"/>
  <c r="AS504" i="2"/>
  <c r="AQ504" i="2"/>
  <c r="AO504" i="2"/>
  <c r="CS503" i="2"/>
  <c r="CH503" i="2"/>
  <c r="BH503" i="2"/>
  <c r="AS503" i="2"/>
  <c r="AQ503" i="2"/>
  <c r="AO503" i="2"/>
  <c r="CS502" i="2"/>
  <c r="CH502" i="2"/>
  <c r="BH502" i="2"/>
  <c r="AS502" i="2"/>
  <c r="AQ502" i="2"/>
  <c r="AO502" i="2"/>
  <c r="CS501" i="2"/>
  <c r="CL501" i="2"/>
  <c r="CM502" i="2" s="1"/>
  <c r="CN502" i="2" s="1" a="1"/>
  <c r="CN502" i="2" s="1"/>
  <c r="CH501" i="2"/>
  <c r="BH501" i="2"/>
  <c r="AS501" i="2"/>
  <c r="AQ501" i="2"/>
  <c r="AO501" i="2"/>
  <c r="AG501" i="2"/>
  <c r="AH501" i="2" s="1"/>
  <c r="AD501" i="2"/>
  <c r="AE501" i="2" s="1"/>
  <c r="W501" i="2"/>
  <c r="Q501" i="2"/>
  <c r="O501" i="2"/>
  <c r="R501" i="2" s="1"/>
  <c r="M501" i="2"/>
  <c r="J501" i="2"/>
  <c r="AK503" i="2" s="1"/>
  <c r="I501" i="2"/>
  <c r="CS500" i="2"/>
  <c r="CH500" i="2"/>
  <c r="BH500" i="2"/>
  <c r="AS500" i="2"/>
  <c r="AQ500" i="2"/>
  <c r="AO500" i="2"/>
  <c r="CS499" i="2"/>
  <c r="CH499" i="2"/>
  <c r="BH499" i="2"/>
  <c r="AS499" i="2"/>
  <c r="AQ499" i="2"/>
  <c r="AO499" i="2"/>
  <c r="CS498" i="2"/>
  <c r="CH498" i="2"/>
  <c r="BH498" i="2"/>
  <c r="AS498" i="2"/>
  <c r="AQ498" i="2"/>
  <c r="AO498" i="2"/>
  <c r="CS497" i="2"/>
  <c r="CL497" i="2"/>
  <c r="CM498" i="2" s="1"/>
  <c r="CN498" i="2" s="1" a="1"/>
  <c r="CN498" i="2" s="1"/>
  <c r="CH497" i="2"/>
  <c r="BH497" i="2"/>
  <c r="AS497" i="2"/>
  <c r="AQ497" i="2"/>
  <c r="AO497" i="2"/>
  <c r="AG497" i="2"/>
  <c r="AH497" i="2" s="1"/>
  <c r="AD497" i="2"/>
  <c r="W497" i="2"/>
  <c r="Q497" i="2"/>
  <c r="O497" i="2"/>
  <c r="R497" i="2" s="1"/>
  <c r="M497" i="2"/>
  <c r="J497" i="2"/>
  <c r="AK497" i="2" s="1"/>
  <c r="I497" i="2"/>
  <c r="CS496" i="2"/>
  <c r="CH496" i="2"/>
  <c r="BH496" i="2"/>
  <c r="AS496" i="2"/>
  <c r="AQ496" i="2"/>
  <c r="AO496" i="2"/>
  <c r="CS495" i="2"/>
  <c r="CH495" i="2"/>
  <c r="BH495" i="2"/>
  <c r="AS495" i="2"/>
  <c r="AQ495" i="2"/>
  <c r="AO495" i="2"/>
  <c r="CS494" i="2"/>
  <c r="CH494" i="2"/>
  <c r="BH494" i="2"/>
  <c r="AS494" i="2"/>
  <c r="AQ494" i="2"/>
  <c r="AO494" i="2"/>
  <c r="CS493" i="2"/>
  <c r="CL493" i="2"/>
  <c r="CM493" i="2" s="1"/>
  <c r="CN493" i="2" s="1" a="1"/>
  <c r="CN493" i="2" s="1"/>
  <c r="CH493" i="2"/>
  <c r="BH493" i="2"/>
  <c r="AS493" i="2"/>
  <c r="AQ493" i="2"/>
  <c r="AO493" i="2"/>
  <c r="AG493" i="2"/>
  <c r="AH493" i="2" s="1"/>
  <c r="AD493" i="2"/>
  <c r="W493" i="2"/>
  <c r="Q493" i="2"/>
  <c r="O493" i="2"/>
  <c r="R493" i="2" s="1"/>
  <c r="M493" i="2"/>
  <c r="J493" i="2"/>
  <c r="AK493" i="2" s="1"/>
  <c r="I493" i="2"/>
  <c r="CS492" i="2"/>
  <c r="CH492" i="2"/>
  <c r="BH492" i="2"/>
  <c r="AS492" i="2"/>
  <c r="AQ492" i="2"/>
  <c r="AO492" i="2"/>
  <c r="CS491" i="2"/>
  <c r="CH491" i="2"/>
  <c r="BH491" i="2"/>
  <c r="AS491" i="2"/>
  <c r="AQ491" i="2"/>
  <c r="AO491" i="2"/>
  <c r="CS490" i="2"/>
  <c r="CH490" i="2"/>
  <c r="BH490" i="2"/>
  <c r="AS490" i="2"/>
  <c r="AQ490" i="2"/>
  <c r="AO490" i="2"/>
  <c r="CS489" i="2"/>
  <c r="CL489" i="2"/>
  <c r="CM490" i="2" s="1"/>
  <c r="CN490" i="2" s="1" a="1"/>
  <c r="CN490" i="2" s="1"/>
  <c r="CH489" i="2"/>
  <c r="BH489" i="2"/>
  <c r="AS489" i="2"/>
  <c r="AQ489" i="2"/>
  <c r="AO489" i="2"/>
  <c r="AG489" i="2"/>
  <c r="AH489" i="2" s="1"/>
  <c r="AD489" i="2"/>
  <c r="AE489" i="2" s="1"/>
  <c r="W489" i="2"/>
  <c r="Q489" i="2"/>
  <c r="O489" i="2"/>
  <c r="R489" i="2" s="1"/>
  <c r="M489" i="2"/>
  <c r="J489" i="2"/>
  <c r="AK489" i="2" s="1"/>
  <c r="I489" i="2"/>
  <c r="CS488" i="2"/>
  <c r="CH488" i="2"/>
  <c r="BH488" i="2"/>
  <c r="AS488" i="2"/>
  <c r="AQ488" i="2"/>
  <c r="AO488" i="2"/>
  <c r="CS487" i="2"/>
  <c r="CH487" i="2"/>
  <c r="BH487" i="2"/>
  <c r="AS487" i="2"/>
  <c r="AQ487" i="2"/>
  <c r="AO487" i="2"/>
  <c r="CS486" i="2"/>
  <c r="CH486" i="2"/>
  <c r="BH486" i="2"/>
  <c r="AS486" i="2"/>
  <c r="AQ486" i="2"/>
  <c r="AO486" i="2"/>
  <c r="CS485" i="2"/>
  <c r="CL485" i="2"/>
  <c r="CM486" i="2" s="1"/>
  <c r="CN486" i="2" s="1" a="1"/>
  <c r="CN486" i="2" s="1"/>
  <c r="CH485" i="2"/>
  <c r="BH485" i="2"/>
  <c r="AS485" i="2"/>
  <c r="AQ485" i="2"/>
  <c r="AO485" i="2"/>
  <c r="AG485" i="2"/>
  <c r="AH485" i="2" s="1"/>
  <c r="AD485" i="2"/>
  <c r="AE485" i="2" s="1"/>
  <c r="W485" i="2"/>
  <c r="Q485" i="2"/>
  <c r="O485" i="2"/>
  <c r="R485" i="2" s="1"/>
  <c r="M485" i="2"/>
  <c r="J485" i="2"/>
  <c r="AK485" i="2" s="1"/>
  <c r="I485" i="2"/>
  <c r="CS432" i="2"/>
  <c r="CH432" i="2"/>
  <c r="BH432" i="2"/>
  <c r="AS432" i="2"/>
  <c r="AQ432" i="2"/>
  <c r="AO432" i="2"/>
  <c r="CS431" i="2"/>
  <c r="CH431" i="2"/>
  <c r="BH431" i="2"/>
  <c r="AS431" i="2"/>
  <c r="AQ431" i="2"/>
  <c r="AO431" i="2"/>
  <c r="CS430" i="2"/>
  <c r="CH430" i="2"/>
  <c r="BH430" i="2"/>
  <c r="AS430" i="2"/>
  <c r="AQ430" i="2"/>
  <c r="AO430" i="2"/>
  <c r="CS429" i="2"/>
  <c r="CL429" i="2"/>
  <c r="CM430" i="2" s="1"/>
  <c r="CN430" i="2" s="1" a="1"/>
  <c r="CN430" i="2" s="1"/>
  <c r="CH429" i="2"/>
  <c r="BH429" i="2"/>
  <c r="AS429" i="2"/>
  <c r="AQ429" i="2"/>
  <c r="AO429" i="2"/>
  <c r="AG429" i="2"/>
  <c r="AD429" i="2"/>
  <c r="AE429" i="2" s="1"/>
  <c r="W429" i="2"/>
  <c r="Q429" i="2"/>
  <c r="O429" i="2"/>
  <c r="R429" i="2" s="1"/>
  <c r="M429" i="2"/>
  <c r="J429" i="2"/>
  <c r="AK429" i="2" s="1"/>
  <c r="I429" i="2"/>
  <c r="CS428" i="2"/>
  <c r="CH428" i="2"/>
  <c r="BH428" i="2"/>
  <c r="AS428" i="2"/>
  <c r="AQ428" i="2"/>
  <c r="AO428" i="2"/>
  <c r="CS427" i="2"/>
  <c r="CH427" i="2"/>
  <c r="BH427" i="2"/>
  <c r="AS427" i="2"/>
  <c r="AQ427" i="2"/>
  <c r="AO427" i="2"/>
  <c r="CS426" i="2"/>
  <c r="CH426" i="2"/>
  <c r="BH426" i="2"/>
  <c r="AS426" i="2"/>
  <c r="AQ426" i="2"/>
  <c r="AO426" i="2"/>
  <c r="CS425" i="2"/>
  <c r="CL425" i="2"/>
  <c r="CM426" i="2" s="1"/>
  <c r="CN426" i="2" s="1" a="1"/>
  <c r="CN426" i="2" s="1"/>
  <c r="CH425" i="2"/>
  <c r="BH425" i="2"/>
  <c r="AS425" i="2"/>
  <c r="AQ425" i="2"/>
  <c r="AO425" i="2"/>
  <c r="AG425" i="2"/>
  <c r="AH425" i="2" s="1"/>
  <c r="AD425" i="2"/>
  <c r="W425" i="2"/>
  <c r="Q425" i="2"/>
  <c r="O425" i="2"/>
  <c r="R425" i="2" s="1"/>
  <c r="M425" i="2"/>
  <c r="J425" i="2"/>
  <c r="AK425" i="2" s="1"/>
  <c r="I425" i="2"/>
  <c r="CS424" i="2"/>
  <c r="CH424" i="2"/>
  <c r="BH424" i="2"/>
  <c r="AS424" i="2"/>
  <c r="AQ424" i="2"/>
  <c r="AO424" i="2"/>
  <c r="CS423" i="2"/>
  <c r="CH423" i="2"/>
  <c r="BH423" i="2"/>
  <c r="AS423" i="2"/>
  <c r="AQ423" i="2"/>
  <c r="AO423" i="2"/>
  <c r="CS422" i="2"/>
  <c r="CH422" i="2"/>
  <c r="BH422" i="2"/>
  <c r="AS422" i="2"/>
  <c r="AQ422" i="2"/>
  <c r="AO422" i="2"/>
  <c r="CS421" i="2"/>
  <c r="CL421" i="2"/>
  <c r="CM421" i="2" s="1"/>
  <c r="CN421" i="2" s="1" a="1"/>
  <c r="CN421" i="2" s="1"/>
  <c r="CH421" i="2"/>
  <c r="BH421" i="2"/>
  <c r="AS421" i="2"/>
  <c r="AQ421" i="2"/>
  <c r="AO421" i="2"/>
  <c r="AG421" i="2"/>
  <c r="AH421" i="2" s="1"/>
  <c r="AD421" i="2"/>
  <c r="W421" i="2"/>
  <c r="Q421" i="2"/>
  <c r="O421" i="2"/>
  <c r="R421" i="2" s="1"/>
  <c r="M421" i="2"/>
  <c r="J421" i="2"/>
  <c r="AK421" i="2" s="1"/>
  <c r="I421" i="2"/>
  <c r="CS408" i="2"/>
  <c r="CH408" i="2"/>
  <c r="BH408" i="2"/>
  <c r="AS408" i="2"/>
  <c r="AQ408" i="2"/>
  <c r="AO408" i="2"/>
  <c r="CS407" i="2"/>
  <c r="CH407" i="2"/>
  <c r="BH407" i="2"/>
  <c r="AS407" i="2"/>
  <c r="AQ407" i="2"/>
  <c r="AO407" i="2"/>
  <c r="CS406" i="2"/>
  <c r="CH406" i="2"/>
  <c r="BH406" i="2"/>
  <c r="AS406" i="2"/>
  <c r="AQ406" i="2"/>
  <c r="AO406" i="2"/>
  <c r="CS405" i="2"/>
  <c r="CL405" i="2"/>
  <c r="CM405" i="2" s="1"/>
  <c r="CN405" i="2" s="1" a="1"/>
  <c r="CN405" i="2" s="1"/>
  <c r="CH405" i="2"/>
  <c r="BH405" i="2"/>
  <c r="AS405" i="2"/>
  <c r="AQ405" i="2"/>
  <c r="AO405" i="2"/>
  <c r="AG405" i="2"/>
  <c r="AH405" i="2" s="1"/>
  <c r="AD405" i="2"/>
  <c r="AE405" i="2" s="1"/>
  <c r="W405" i="2"/>
  <c r="Q405" i="2"/>
  <c r="O405" i="2"/>
  <c r="R405" i="2" s="1"/>
  <c r="M405" i="2"/>
  <c r="J405" i="2"/>
  <c r="AK405" i="2" s="1"/>
  <c r="I405" i="2"/>
  <c r="CS404" i="2"/>
  <c r="CH404" i="2"/>
  <c r="BH404" i="2"/>
  <c r="AS404" i="2"/>
  <c r="AQ404" i="2"/>
  <c r="AO404" i="2"/>
  <c r="CS403" i="2"/>
  <c r="CH403" i="2"/>
  <c r="BH403" i="2"/>
  <c r="AS403" i="2"/>
  <c r="AQ403" i="2"/>
  <c r="AO403" i="2"/>
  <c r="CS402" i="2"/>
  <c r="CH402" i="2"/>
  <c r="BH402" i="2"/>
  <c r="AS402" i="2"/>
  <c r="AQ402" i="2"/>
  <c r="AO402" i="2"/>
  <c r="CS401" i="2"/>
  <c r="CL401" i="2"/>
  <c r="CM402" i="2" s="1"/>
  <c r="CN402" i="2" s="1" a="1"/>
  <c r="CN402" i="2" s="1"/>
  <c r="CH401" i="2"/>
  <c r="BH401" i="2"/>
  <c r="AS401" i="2"/>
  <c r="AQ401" i="2"/>
  <c r="AO401" i="2"/>
  <c r="AG401" i="2"/>
  <c r="AH401" i="2" s="1"/>
  <c r="AD401" i="2"/>
  <c r="AE401" i="2" s="1"/>
  <c r="W401" i="2"/>
  <c r="Q401" i="2"/>
  <c r="O401" i="2"/>
  <c r="R401" i="2" s="1"/>
  <c r="M401" i="2"/>
  <c r="J401" i="2"/>
  <c r="AK401" i="2" s="1"/>
  <c r="I401" i="2"/>
  <c r="CS400" i="2"/>
  <c r="CH400" i="2"/>
  <c r="BH400" i="2"/>
  <c r="AS400" i="2"/>
  <c r="AQ400" i="2"/>
  <c r="AO400" i="2"/>
  <c r="CS399" i="2"/>
  <c r="CH399" i="2"/>
  <c r="BH399" i="2"/>
  <c r="AS399" i="2"/>
  <c r="AQ399" i="2"/>
  <c r="AO399" i="2"/>
  <c r="CS398" i="2"/>
  <c r="CH398" i="2"/>
  <c r="BH398" i="2"/>
  <c r="AS398" i="2"/>
  <c r="AQ398" i="2"/>
  <c r="AO398" i="2"/>
  <c r="CS397" i="2"/>
  <c r="CL397" i="2"/>
  <c r="CM397" i="2" s="1"/>
  <c r="CN397" i="2" s="1" a="1"/>
  <c r="CN397" i="2" s="1"/>
  <c r="CH397" i="2"/>
  <c r="BH397" i="2"/>
  <c r="AS397" i="2"/>
  <c r="AQ397" i="2"/>
  <c r="AO397" i="2"/>
  <c r="AG397" i="2"/>
  <c r="AH397" i="2" s="1"/>
  <c r="AD397" i="2"/>
  <c r="AE397" i="2" s="1"/>
  <c r="W397" i="2"/>
  <c r="Q397" i="2"/>
  <c r="O397" i="2"/>
  <c r="R397" i="2" s="1"/>
  <c r="M397" i="2"/>
  <c r="J397" i="2"/>
  <c r="AK397" i="2" s="1"/>
  <c r="I397" i="2"/>
  <c r="CS396" i="2"/>
  <c r="CH396" i="2"/>
  <c r="BH396" i="2"/>
  <c r="AS396" i="2"/>
  <c r="AQ396" i="2"/>
  <c r="AO396" i="2"/>
  <c r="CS395" i="2"/>
  <c r="CH395" i="2"/>
  <c r="BH395" i="2"/>
  <c r="AS395" i="2"/>
  <c r="AQ395" i="2"/>
  <c r="AO395" i="2"/>
  <c r="CS394" i="2"/>
  <c r="CH394" i="2"/>
  <c r="BH394" i="2"/>
  <c r="AS394" i="2"/>
  <c r="AQ394" i="2"/>
  <c r="AO394" i="2"/>
  <c r="CS393" i="2"/>
  <c r="CL393" i="2"/>
  <c r="CM393" i="2" s="1"/>
  <c r="CN393" i="2" s="1" a="1"/>
  <c r="CN393" i="2" s="1"/>
  <c r="CH393" i="2"/>
  <c r="BH393" i="2"/>
  <c r="AS393" i="2"/>
  <c r="AQ393" i="2"/>
  <c r="AO393" i="2"/>
  <c r="AG393" i="2"/>
  <c r="AH393" i="2" s="1"/>
  <c r="AD393" i="2"/>
  <c r="W393" i="2"/>
  <c r="Q393" i="2"/>
  <c r="O393" i="2"/>
  <c r="R393" i="2" s="1"/>
  <c r="M393" i="2"/>
  <c r="J393" i="2"/>
  <c r="AK393" i="2" s="1"/>
  <c r="I393" i="2"/>
  <c r="CS392" i="2"/>
  <c r="CH392" i="2"/>
  <c r="BH392" i="2"/>
  <c r="AS392" i="2"/>
  <c r="AQ392" i="2"/>
  <c r="AO392" i="2"/>
  <c r="CS391" i="2"/>
  <c r="CH391" i="2"/>
  <c r="BH391" i="2"/>
  <c r="AS391" i="2"/>
  <c r="AQ391" i="2"/>
  <c r="AO391" i="2"/>
  <c r="CS390" i="2"/>
  <c r="CH390" i="2"/>
  <c r="BH390" i="2"/>
  <c r="AS390" i="2"/>
  <c r="AQ390" i="2"/>
  <c r="AO390" i="2"/>
  <c r="CS389" i="2"/>
  <c r="CL389" i="2"/>
  <c r="CM390" i="2" s="1"/>
  <c r="CN390" i="2" s="1" a="1"/>
  <c r="CN390" i="2" s="1"/>
  <c r="CH389" i="2"/>
  <c r="BH389" i="2"/>
  <c r="AS389" i="2"/>
  <c r="AQ389" i="2"/>
  <c r="AO389" i="2"/>
  <c r="AG389" i="2"/>
  <c r="AH389" i="2" s="1"/>
  <c r="AD389" i="2"/>
  <c r="AE389" i="2" s="1"/>
  <c r="W389" i="2"/>
  <c r="Q389" i="2"/>
  <c r="O389" i="2"/>
  <c r="R389" i="2" s="1"/>
  <c r="M389" i="2"/>
  <c r="J389" i="2"/>
  <c r="AK389" i="2" s="1"/>
  <c r="I389" i="2"/>
  <c r="CS356" i="2"/>
  <c r="CH356" i="2"/>
  <c r="BH356" i="2"/>
  <c r="AS356" i="2"/>
  <c r="AQ356" i="2"/>
  <c r="AO356" i="2"/>
  <c r="CS355" i="2"/>
  <c r="CH355" i="2"/>
  <c r="BH355" i="2"/>
  <c r="AS355" i="2"/>
  <c r="AQ355" i="2"/>
  <c r="AO355" i="2"/>
  <c r="CS354" i="2"/>
  <c r="CH354" i="2"/>
  <c r="BH354" i="2"/>
  <c r="AS354" i="2"/>
  <c r="AQ354" i="2"/>
  <c r="AO354" i="2"/>
  <c r="CS353" i="2"/>
  <c r="CL353" i="2"/>
  <c r="CM353" i="2" s="1"/>
  <c r="CN353" i="2" s="1" a="1"/>
  <c r="CN353" i="2" s="1"/>
  <c r="CH353" i="2"/>
  <c r="AS353" i="2"/>
  <c r="AQ353" i="2"/>
  <c r="AG353" i="2"/>
  <c r="AD353" i="2"/>
  <c r="AE353" i="2" s="1"/>
  <c r="W353" i="2"/>
  <c r="Q353" i="2"/>
  <c r="O353" i="2"/>
  <c r="M353" i="2"/>
  <c r="J353" i="2"/>
  <c r="AK356" i="2" s="1"/>
  <c r="I353" i="2"/>
  <c r="CS352" i="2"/>
  <c r="CH352" i="2"/>
  <c r="BH352" i="2"/>
  <c r="AS352" i="2"/>
  <c r="AQ352" i="2"/>
  <c r="AO352" i="2"/>
  <c r="CS351" i="2"/>
  <c r="CH351" i="2"/>
  <c r="BH351" i="2"/>
  <c r="AS351" i="2"/>
  <c r="AQ351" i="2"/>
  <c r="AO351" i="2"/>
  <c r="CS350" i="2"/>
  <c r="CH350" i="2"/>
  <c r="BH350" i="2"/>
  <c r="AS350" i="2"/>
  <c r="AQ350" i="2"/>
  <c r="AO350" i="2"/>
  <c r="CS349" i="2"/>
  <c r="CL349" i="2"/>
  <c r="CM349" i="2" s="1"/>
  <c r="CN349" i="2" s="1" a="1"/>
  <c r="CN349" i="2" s="1"/>
  <c r="CH349" i="2"/>
  <c r="BH349" i="2"/>
  <c r="AS349" i="2"/>
  <c r="AQ349" i="2"/>
  <c r="AO349" i="2"/>
  <c r="AG349" i="2"/>
  <c r="AH349" i="2" s="1"/>
  <c r="AD349" i="2"/>
  <c r="AE349" i="2" s="1"/>
  <c r="W349" i="2"/>
  <c r="Q349" i="2"/>
  <c r="O349" i="2"/>
  <c r="R349" i="2" s="1"/>
  <c r="M349" i="2"/>
  <c r="J349" i="2"/>
  <c r="AK349" i="2" s="1"/>
  <c r="I349" i="2"/>
  <c r="CS348" i="2"/>
  <c r="CH348" i="2"/>
  <c r="BH348" i="2"/>
  <c r="AS348" i="2"/>
  <c r="AQ348" i="2"/>
  <c r="AO348" i="2"/>
  <c r="CS347" i="2"/>
  <c r="CH347" i="2"/>
  <c r="BH347" i="2"/>
  <c r="AS347" i="2"/>
  <c r="AQ347" i="2"/>
  <c r="AO347" i="2"/>
  <c r="CS346" i="2"/>
  <c r="CH346" i="2"/>
  <c r="BH346" i="2"/>
  <c r="AS346" i="2"/>
  <c r="AQ346" i="2"/>
  <c r="AO346" i="2"/>
  <c r="CS345" i="2"/>
  <c r="CL345" i="2"/>
  <c r="CM346" i="2" s="1"/>
  <c r="CN346" i="2" s="1" a="1"/>
  <c r="CN346" i="2" s="1"/>
  <c r="CH345" i="2"/>
  <c r="BH345" i="2"/>
  <c r="AS345" i="2"/>
  <c r="AQ345" i="2"/>
  <c r="AO345" i="2"/>
  <c r="AG345" i="2"/>
  <c r="AH345" i="2" s="1"/>
  <c r="AD345" i="2"/>
  <c r="W345" i="2"/>
  <c r="Q345" i="2"/>
  <c r="O345" i="2"/>
  <c r="R345" i="2" s="1"/>
  <c r="M345" i="2"/>
  <c r="J345" i="2"/>
  <c r="AK347" i="2" s="1"/>
  <c r="I345" i="2"/>
  <c r="CS344" i="2"/>
  <c r="CH344" i="2"/>
  <c r="BH344" i="2"/>
  <c r="AS344" i="2"/>
  <c r="AQ344" i="2"/>
  <c r="AO344" i="2"/>
  <c r="CS343" i="2"/>
  <c r="CH343" i="2"/>
  <c r="BH343" i="2"/>
  <c r="AS343" i="2"/>
  <c r="AQ343" i="2"/>
  <c r="AO343" i="2"/>
  <c r="CS342" i="2"/>
  <c r="CH342" i="2"/>
  <c r="BH342" i="2"/>
  <c r="AS342" i="2"/>
  <c r="AQ342" i="2"/>
  <c r="AO342" i="2"/>
  <c r="CS341" i="2"/>
  <c r="CL341" i="2"/>
  <c r="CM342" i="2" s="1"/>
  <c r="CN342" i="2" s="1" a="1"/>
  <c r="CN342" i="2" s="1"/>
  <c r="CH341" i="2"/>
  <c r="BH341" i="2"/>
  <c r="AS341" i="2"/>
  <c r="AQ341" i="2"/>
  <c r="AO341" i="2"/>
  <c r="AG341" i="2"/>
  <c r="AH341" i="2" s="1"/>
  <c r="AD341" i="2"/>
  <c r="AE341" i="2" s="1"/>
  <c r="W341" i="2"/>
  <c r="Q341" i="2"/>
  <c r="O341" i="2"/>
  <c r="R341" i="2" s="1"/>
  <c r="M341" i="2"/>
  <c r="J341" i="2"/>
  <c r="AK341" i="2" s="1"/>
  <c r="I341" i="2"/>
  <c r="CS340" i="2"/>
  <c r="CH340" i="2"/>
  <c r="BH340" i="2"/>
  <c r="AS340" i="2"/>
  <c r="AQ340" i="2"/>
  <c r="AO340" i="2"/>
  <c r="CS339" i="2"/>
  <c r="CH339" i="2"/>
  <c r="BH339" i="2"/>
  <c r="AS339" i="2"/>
  <c r="AQ339" i="2"/>
  <c r="AO339" i="2"/>
  <c r="CS338" i="2"/>
  <c r="CH338" i="2"/>
  <c r="BH338" i="2"/>
  <c r="AS338" i="2"/>
  <c r="AQ338" i="2"/>
  <c r="AO338" i="2"/>
  <c r="CS337" i="2"/>
  <c r="CL337" i="2"/>
  <c r="CM337" i="2" s="1"/>
  <c r="CN337" i="2" s="1" a="1"/>
  <c r="CN337" i="2" s="1"/>
  <c r="CH337" i="2"/>
  <c r="BH337" i="2"/>
  <c r="AS337" i="2"/>
  <c r="AQ337" i="2"/>
  <c r="AO337" i="2"/>
  <c r="AG337" i="2"/>
  <c r="AD337" i="2"/>
  <c r="AE337" i="2" s="1"/>
  <c r="W337" i="2"/>
  <c r="Q337" i="2"/>
  <c r="O337" i="2"/>
  <c r="R337" i="2" s="1"/>
  <c r="M337" i="2"/>
  <c r="J337" i="2"/>
  <c r="AK340" i="2" s="1"/>
  <c r="I337" i="2"/>
  <c r="CS328" i="2"/>
  <c r="CH328" i="2"/>
  <c r="BH328" i="2"/>
  <c r="AS328" i="2"/>
  <c r="AQ328" i="2"/>
  <c r="AO328" i="2"/>
  <c r="CS327" i="2"/>
  <c r="CH327" i="2"/>
  <c r="BH327" i="2"/>
  <c r="AS327" i="2"/>
  <c r="AQ327" i="2"/>
  <c r="AO327" i="2"/>
  <c r="CS326" i="2"/>
  <c r="CH326" i="2"/>
  <c r="BH326" i="2"/>
  <c r="AS326" i="2"/>
  <c r="AQ326" i="2"/>
  <c r="AO326" i="2"/>
  <c r="CS325" i="2"/>
  <c r="CL325" i="2"/>
  <c r="CM325" i="2" s="1"/>
  <c r="CN325" i="2" s="1" a="1"/>
  <c r="CN325" i="2" s="1"/>
  <c r="CH325" i="2"/>
  <c r="BH325" i="2"/>
  <c r="AS325" i="2"/>
  <c r="AQ325" i="2"/>
  <c r="AO325" i="2"/>
  <c r="AG325" i="2"/>
  <c r="AH325" i="2" s="1"/>
  <c r="AD325" i="2"/>
  <c r="W325" i="2"/>
  <c r="Q325" i="2"/>
  <c r="O325" i="2"/>
  <c r="R325" i="2" s="1"/>
  <c r="M325" i="2"/>
  <c r="J325" i="2"/>
  <c r="AK325" i="2" s="1"/>
  <c r="I325" i="2"/>
  <c r="CS324" i="2"/>
  <c r="CH324" i="2"/>
  <c r="BH324" i="2"/>
  <c r="AS324" i="2"/>
  <c r="AQ324" i="2"/>
  <c r="AO324" i="2"/>
  <c r="CS323" i="2"/>
  <c r="CH323" i="2"/>
  <c r="BH323" i="2"/>
  <c r="AS323" i="2"/>
  <c r="AQ323" i="2"/>
  <c r="AO323" i="2"/>
  <c r="CS322" i="2"/>
  <c r="CH322" i="2"/>
  <c r="BH322" i="2"/>
  <c r="AS322" i="2"/>
  <c r="AQ322" i="2"/>
  <c r="AO322" i="2"/>
  <c r="CS321" i="2"/>
  <c r="CL321" i="2"/>
  <c r="CM321" i="2" s="1"/>
  <c r="CN321" i="2" s="1" a="1"/>
  <c r="CN321" i="2" s="1"/>
  <c r="CH321" i="2"/>
  <c r="BH321" i="2"/>
  <c r="AS321" i="2"/>
  <c r="AQ321" i="2"/>
  <c r="AO321" i="2"/>
  <c r="AG321" i="2"/>
  <c r="AH321" i="2" s="1"/>
  <c r="AD321" i="2"/>
  <c r="W321" i="2"/>
  <c r="Q321" i="2"/>
  <c r="O321" i="2"/>
  <c r="R321" i="2" s="1"/>
  <c r="M321" i="2"/>
  <c r="J321" i="2"/>
  <c r="AK321" i="2" s="1"/>
  <c r="I321" i="2"/>
  <c r="CS320" i="2"/>
  <c r="CH320" i="2"/>
  <c r="BH320" i="2"/>
  <c r="AS320" i="2"/>
  <c r="AQ320" i="2"/>
  <c r="AO320" i="2"/>
  <c r="CS319" i="2"/>
  <c r="CH319" i="2"/>
  <c r="BH319" i="2"/>
  <c r="AS319" i="2"/>
  <c r="AQ319" i="2"/>
  <c r="AO319" i="2"/>
  <c r="CS318" i="2"/>
  <c r="CH318" i="2"/>
  <c r="BH318" i="2"/>
  <c r="AS318" i="2"/>
  <c r="AQ318" i="2"/>
  <c r="AO318" i="2"/>
  <c r="CS317" i="2"/>
  <c r="CL317" i="2"/>
  <c r="CM317" i="2" s="1"/>
  <c r="CN317" i="2" s="1" a="1"/>
  <c r="CN317" i="2" s="1"/>
  <c r="CH317" i="2"/>
  <c r="BH317" i="2"/>
  <c r="AS317" i="2"/>
  <c r="AQ317" i="2"/>
  <c r="AO317" i="2"/>
  <c r="AG317" i="2"/>
  <c r="AH317" i="2" s="1"/>
  <c r="AD317" i="2"/>
  <c r="W317" i="2"/>
  <c r="Q317" i="2"/>
  <c r="O317" i="2"/>
  <c r="R317" i="2" s="1"/>
  <c r="M317" i="2"/>
  <c r="J317" i="2"/>
  <c r="AK317" i="2" s="1"/>
  <c r="I317" i="2"/>
  <c r="CS316" i="2"/>
  <c r="CH316" i="2"/>
  <c r="BH316" i="2"/>
  <c r="AS316" i="2"/>
  <c r="AQ316" i="2"/>
  <c r="AO316" i="2"/>
  <c r="CS315" i="2"/>
  <c r="CH315" i="2"/>
  <c r="BH315" i="2"/>
  <c r="AS315" i="2"/>
  <c r="AQ315" i="2"/>
  <c r="AO315" i="2"/>
  <c r="CS314" i="2"/>
  <c r="CH314" i="2"/>
  <c r="BH314" i="2"/>
  <c r="AS314" i="2"/>
  <c r="AQ314" i="2"/>
  <c r="AO314" i="2"/>
  <c r="CS313" i="2"/>
  <c r="CL313" i="2"/>
  <c r="CM313" i="2" s="1"/>
  <c r="CN313" i="2" s="1" a="1"/>
  <c r="CN313" i="2" s="1"/>
  <c r="CH313" i="2"/>
  <c r="BH313" i="2"/>
  <c r="AS313" i="2"/>
  <c r="AQ313" i="2"/>
  <c r="AO313" i="2"/>
  <c r="AG313" i="2"/>
  <c r="AH313" i="2" s="1"/>
  <c r="AD313" i="2"/>
  <c r="W313" i="2"/>
  <c r="Q313" i="2"/>
  <c r="O313" i="2"/>
  <c r="R313" i="2" s="1"/>
  <c r="M313" i="2"/>
  <c r="J313" i="2"/>
  <c r="AK313" i="2" s="1"/>
  <c r="I313" i="2"/>
  <c r="CS288" i="2"/>
  <c r="CH288" i="2"/>
  <c r="BH288" i="2"/>
  <c r="AS288" i="2"/>
  <c r="AQ288" i="2"/>
  <c r="AO288" i="2"/>
  <c r="CS287" i="2"/>
  <c r="CH287" i="2"/>
  <c r="BH287" i="2"/>
  <c r="AS287" i="2"/>
  <c r="AQ287" i="2"/>
  <c r="AO287" i="2"/>
  <c r="CS286" i="2"/>
  <c r="CH286" i="2"/>
  <c r="BH286" i="2"/>
  <c r="AS286" i="2"/>
  <c r="AQ286" i="2"/>
  <c r="AO286" i="2"/>
  <c r="CS285" i="2"/>
  <c r="CL285" i="2"/>
  <c r="CM286" i="2" s="1"/>
  <c r="CN286" i="2" s="1" a="1"/>
  <c r="CN286" i="2" s="1"/>
  <c r="CH285" i="2"/>
  <c r="BH285" i="2"/>
  <c r="AS285" i="2"/>
  <c r="AQ285" i="2"/>
  <c r="AO285" i="2"/>
  <c r="AG285" i="2"/>
  <c r="AH285" i="2" s="1"/>
  <c r="AD285" i="2"/>
  <c r="AE285" i="2" s="1"/>
  <c r="W285" i="2"/>
  <c r="Q285" i="2"/>
  <c r="O285" i="2"/>
  <c r="R285" i="2" s="1"/>
  <c r="M285" i="2"/>
  <c r="J285" i="2"/>
  <c r="AK285" i="2" s="1"/>
  <c r="I285" i="2"/>
  <c r="CS284" i="2"/>
  <c r="CH284" i="2"/>
  <c r="BH284" i="2"/>
  <c r="AS284" i="2"/>
  <c r="AQ284" i="2"/>
  <c r="AO284" i="2"/>
  <c r="CS283" i="2"/>
  <c r="CH283" i="2"/>
  <c r="BH283" i="2"/>
  <c r="AS283" i="2"/>
  <c r="AQ283" i="2"/>
  <c r="AO283" i="2"/>
  <c r="CS282" i="2"/>
  <c r="CH282" i="2"/>
  <c r="BH282" i="2"/>
  <c r="AS282" i="2"/>
  <c r="AQ282" i="2"/>
  <c r="AO282" i="2"/>
  <c r="CS281" i="2"/>
  <c r="CL281" i="2"/>
  <c r="CM281" i="2" s="1"/>
  <c r="CN281" i="2" s="1" a="1"/>
  <c r="CN281" i="2" s="1"/>
  <c r="CH281" i="2"/>
  <c r="BH281" i="2"/>
  <c r="AS281" i="2"/>
  <c r="AQ281" i="2"/>
  <c r="AO281" i="2"/>
  <c r="AG281" i="2"/>
  <c r="AH281" i="2" s="1"/>
  <c r="AD281" i="2"/>
  <c r="W281" i="2"/>
  <c r="Q281" i="2"/>
  <c r="O281" i="2"/>
  <c r="R281" i="2" s="1"/>
  <c r="M281" i="2"/>
  <c r="J281" i="2"/>
  <c r="AK281" i="2" s="1"/>
  <c r="I281" i="2"/>
  <c r="CS280" i="2"/>
  <c r="CH280" i="2"/>
  <c r="BH280" i="2"/>
  <c r="AS280" i="2"/>
  <c r="AQ280" i="2"/>
  <c r="AO280" i="2"/>
  <c r="CS279" i="2"/>
  <c r="CH279" i="2"/>
  <c r="BH279" i="2"/>
  <c r="AS279" i="2"/>
  <c r="AQ279" i="2"/>
  <c r="AO279" i="2"/>
  <c r="CS278" i="2"/>
  <c r="CH278" i="2"/>
  <c r="BH278" i="2"/>
  <c r="AS278" i="2"/>
  <c r="AQ278" i="2"/>
  <c r="AO278" i="2"/>
  <c r="CS277" i="2"/>
  <c r="CL277" i="2"/>
  <c r="CM278" i="2" s="1"/>
  <c r="CN278" i="2" s="1" a="1"/>
  <c r="CN278" i="2" s="1"/>
  <c r="CH277" i="2"/>
  <c r="BH277" i="2"/>
  <c r="AS277" i="2"/>
  <c r="AQ277" i="2"/>
  <c r="AO277" i="2"/>
  <c r="AG277" i="2"/>
  <c r="AH277" i="2" s="1"/>
  <c r="AD277" i="2"/>
  <c r="W277" i="2"/>
  <c r="Q277" i="2"/>
  <c r="O277" i="2"/>
  <c r="R277" i="2" s="1"/>
  <c r="M277" i="2"/>
  <c r="J277" i="2"/>
  <c r="AK277" i="2" s="1"/>
  <c r="I277" i="2"/>
  <c r="CS276" i="2"/>
  <c r="CH276" i="2"/>
  <c r="BH276" i="2"/>
  <c r="AS276" i="2"/>
  <c r="AQ276" i="2"/>
  <c r="AO276" i="2"/>
  <c r="CS275" i="2"/>
  <c r="CH275" i="2"/>
  <c r="BH275" i="2"/>
  <c r="AS275" i="2"/>
  <c r="AQ275" i="2"/>
  <c r="AO275" i="2"/>
  <c r="CS274" i="2"/>
  <c r="CH274" i="2"/>
  <c r="BH274" i="2"/>
  <c r="AS274" i="2"/>
  <c r="AQ274" i="2"/>
  <c r="AO274" i="2"/>
  <c r="CS273" i="2"/>
  <c r="CL273" i="2"/>
  <c r="CM273" i="2" s="1"/>
  <c r="CN273" i="2" s="1" a="1"/>
  <c r="CN273" i="2" s="1"/>
  <c r="CH273" i="2"/>
  <c r="BH273" i="2"/>
  <c r="AS273" i="2"/>
  <c r="AQ273" i="2"/>
  <c r="AO273" i="2"/>
  <c r="AG273" i="2"/>
  <c r="AH273" i="2" s="1"/>
  <c r="AD273" i="2"/>
  <c r="W273" i="2"/>
  <c r="Q273" i="2"/>
  <c r="O273" i="2"/>
  <c r="R273" i="2" s="1"/>
  <c r="M273" i="2"/>
  <c r="J273" i="2"/>
  <c r="AK276" i="2" s="1"/>
  <c r="I273" i="2"/>
  <c r="CS244" i="2"/>
  <c r="CH244" i="2"/>
  <c r="BH244" i="2"/>
  <c r="AS244" i="2"/>
  <c r="AQ244" i="2"/>
  <c r="AO244" i="2"/>
  <c r="CS243" i="2"/>
  <c r="CH243" i="2"/>
  <c r="BH243" i="2"/>
  <c r="AS243" i="2"/>
  <c r="AQ243" i="2"/>
  <c r="AO243" i="2"/>
  <c r="CS242" i="2"/>
  <c r="CH242" i="2"/>
  <c r="BH242" i="2"/>
  <c r="AS242" i="2"/>
  <c r="AQ242" i="2"/>
  <c r="AO242" i="2"/>
  <c r="CS241" i="2"/>
  <c r="CL241" i="2"/>
  <c r="CM241" i="2" s="1"/>
  <c r="CN241" i="2" s="1" a="1"/>
  <c r="CN241" i="2" s="1"/>
  <c r="CH241" i="2"/>
  <c r="BH241" i="2"/>
  <c r="AS241" i="2"/>
  <c r="AQ241" i="2"/>
  <c r="AO241" i="2"/>
  <c r="AG241" i="2"/>
  <c r="AH241" i="2" s="1"/>
  <c r="AD241" i="2"/>
  <c r="W241" i="2"/>
  <c r="Q241" i="2"/>
  <c r="O241" i="2"/>
  <c r="R241" i="2" s="1"/>
  <c r="M241" i="2"/>
  <c r="J241" i="2"/>
  <c r="AK244" i="2" s="1"/>
  <c r="I241" i="2"/>
  <c r="CS240" i="2"/>
  <c r="CH240" i="2"/>
  <c r="BH240" i="2"/>
  <c r="AS240" i="2"/>
  <c r="AQ240" i="2"/>
  <c r="AO240" i="2"/>
  <c r="CS239" i="2"/>
  <c r="CH239" i="2"/>
  <c r="BH239" i="2"/>
  <c r="AS239" i="2"/>
  <c r="AQ239" i="2"/>
  <c r="AO239" i="2"/>
  <c r="CS238" i="2"/>
  <c r="CH238" i="2"/>
  <c r="BH238" i="2"/>
  <c r="AS238" i="2"/>
  <c r="AQ238" i="2"/>
  <c r="AO238" i="2"/>
  <c r="CS237" i="2"/>
  <c r="CL237" i="2"/>
  <c r="CM238" i="2" s="1"/>
  <c r="CN238" i="2" s="1" a="1"/>
  <c r="CN238" i="2" s="1"/>
  <c r="CH237" i="2"/>
  <c r="BH237" i="2"/>
  <c r="AS237" i="2"/>
  <c r="AQ237" i="2"/>
  <c r="AO237" i="2"/>
  <c r="AG237" i="2"/>
  <c r="AH237" i="2" s="1"/>
  <c r="AD237" i="2"/>
  <c r="AE237" i="2" s="1"/>
  <c r="W237" i="2"/>
  <c r="Q237" i="2"/>
  <c r="O237" i="2"/>
  <c r="R237" i="2" s="1"/>
  <c r="M237" i="2"/>
  <c r="J237" i="2"/>
  <c r="AK239" i="2" s="1"/>
  <c r="I237" i="2"/>
  <c r="CS236" i="2"/>
  <c r="CH236" i="2"/>
  <c r="BH236" i="2"/>
  <c r="AS236" i="2"/>
  <c r="AQ236" i="2"/>
  <c r="AO236" i="2"/>
  <c r="CS235" i="2"/>
  <c r="CH235" i="2"/>
  <c r="BH235" i="2"/>
  <c r="AS235" i="2"/>
  <c r="AQ235" i="2"/>
  <c r="AO235" i="2"/>
  <c r="CS234" i="2"/>
  <c r="CH234" i="2"/>
  <c r="BH234" i="2"/>
  <c r="AS234" i="2"/>
  <c r="AQ234" i="2"/>
  <c r="AO234" i="2"/>
  <c r="CS233" i="2"/>
  <c r="CL233" i="2"/>
  <c r="CM233" i="2" s="1"/>
  <c r="CN233" i="2" s="1" a="1"/>
  <c r="CN233" i="2" s="1"/>
  <c r="CH233" i="2"/>
  <c r="BH233" i="2"/>
  <c r="AS233" i="2"/>
  <c r="AQ233" i="2"/>
  <c r="AO233" i="2"/>
  <c r="AG233" i="2"/>
  <c r="AH233" i="2" s="1"/>
  <c r="AD233" i="2"/>
  <c r="W233" i="2"/>
  <c r="Q233" i="2"/>
  <c r="O233" i="2"/>
  <c r="R233" i="2" s="1"/>
  <c r="M233" i="2"/>
  <c r="J233" i="2"/>
  <c r="AK233" i="2" s="1"/>
  <c r="I233" i="2"/>
  <c r="CS232" i="2"/>
  <c r="CH232" i="2"/>
  <c r="BH232" i="2"/>
  <c r="AS232" i="2"/>
  <c r="AQ232" i="2"/>
  <c r="AO232" i="2"/>
  <c r="CS231" i="2"/>
  <c r="CH231" i="2"/>
  <c r="BH231" i="2"/>
  <c r="AS231" i="2"/>
  <c r="AQ231" i="2"/>
  <c r="AO231" i="2"/>
  <c r="CS230" i="2"/>
  <c r="CH230" i="2"/>
  <c r="BH230" i="2"/>
  <c r="AS230" i="2"/>
  <c r="AQ230" i="2"/>
  <c r="AO230" i="2"/>
  <c r="CS229" i="2"/>
  <c r="CL229" i="2"/>
  <c r="CM230" i="2" s="1"/>
  <c r="CN230" i="2" s="1" a="1"/>
  <c r="CN230" i="2" s="1"/>
  <c r="CH229" i="2"/>
  <c r="BH229" i="2"/>
  <c r="AS229" i="2"/>
  <c r="AQ229" i="2"/>
  <c r="AO229" i="2"/>
  <c r="AG229" i="2"/>
  <c r="AH229" i="2" s="1"/>
  <c r="AD229" i="2"/>
  <c r="AE229" i="2" s="1"/>
  <c r="W229" i="2"/>
  <c r="Q229" i="2"/>
  <c r="O229" i="2"/>
  <c r="R229" i="2" s="1"/>
  <c r="M229" i="2"/>
  <c r="J229" i="2"/>
  <c r="AK229" i="2" s="1"/>
  <c r="I229" i="2"/>
  <c r="CS216" i="2"/>
  <c r="CH216" i="2"/>
  <c r="BH216" i="2"/>
  <c r="AS216" i="2"/>
  <c r="AQ216" i="2"/>
  <c r="AO216" i="2"/>
  <c r="CS215" i="2"/>
  <c r="CH215" i="2"/>
  <c r="BH215" i="2"/>
  <c r="AS215" i="2"/>
  <c r="AQ215" i="2"/>
  <c r="AO215" i="2"/>
  <c r="CS214" i="2"/>
  <c r="CH214" i="2"/>
  <c r="BH214" i="2"/>
  <c r="AS214" i="2"/>
  <c r="AQ214" i="2"/>
  <c r="AO214" i="2"/>
  <c r="CS213" i="2"/>
  <c r="CL213" i="2"/>
  <c r="CM213" i="2" s="1"/>
  <c r="CN213" i="2" s="1" a="1"/>
  <c r="CN213" i="2" s="1"/>
  <c r="CH213" i="2"/>
  <c r="BH213" i="2"/>
  <c r="AS213" i="2"/>
  <c r="AQ213" i="2"/>
  <c r="AO213" i="2"/>
  <c r="AG213" i="2"/>
  <c r="AH213" i="2" s="1"/>
  <c r="AD213" i="2"/>
  <c r="AE213" i="2" s="1"/>
  <c r="W213" i="2"/>
  <c r="Q213" i="2"/>
  <c r="O213" i="2"/>
  <c r="R213" i="2" s="1"/>
  <c r="M213" i="2"/>
  <c r="J213" i="2"/>
  <c r="AK213" i="2" s="1"/>
  <c r="I213" i="2"/>
  <c r="CS176" i="2"/>
  <c r="CH176" i="2"/>
  <c r="BH176" i="2"/>
  <c r="AS176" i="2"/>
  <c r="AQ176" i="2"/>
  <c r="AO176" i="2"/>
  <c r="CS175" i="2"/>
  <c r="CH175" i="2"/>
  <c r="BH175" i="2"/>
  <c r="AS175" i="2"/>
  <c r="AQ175" i="2"/>
  <c r="AO175" i="2"/>
  <c r="CS174" i="2"/>
  <c r="CH174" i="2"/>
  <c r="BH174" i="2"/>
  <c r="AS174" i="2"/>
  <c r="AQ174" i="2"/>
  <c r="AO174" i="2"/>
  <c r="CS173" i="2"/>
  <c r="CL173" i="2"/>
  <c r="CM174" i="2" s="1"/>
  <c r="CN174" i="2" s="1" a="1"/>
  <c r="CN174" i="2" s="1"/>
  <c r="CH173" i="2"/>
  <c r="BH173" i="2"/>
  <c r="AS173" i="2"/>
  <c r="AQ173" i="2"/>
  <c r="AO173" i="2"/>
  <c r="AG173" i="2"/>
  <c r="AH173" i="2" s="1"/>
  <c r="AD173" i="2"/>
  <c r="W173" i="2"/>
  <c r="Q173" i="2"/>
  <c r="O173" i="2"/>
  <c r="R173" i="2" s="1"/>
  <c r="M173" i="2"/>
  <c r="J173" i="2"/>
  <c r="AK173" i="2" s="1"/>
  <c r="I173" i="2"/>
  <c r="CS172" i="2"/>
  <c r="CH172" i="2"/>
  <c r="BH172" i="2"/>
  <c r="AS172" i="2"/>
  <c r="AQ172" i="2"/>
  <c r="AO172" i="2"/>
  <c r="CS171" i="2"/>
  <c r="CH171" i="2"/>
  <c r="BH171" i="2"/>
  <c r="AS171" i="2"/>
  <c r="AQ171" i="2"/>
  <c r="AO171" i="2"/>
  <c r="CS170" i="2"/>
  <c r="CH170" i="2"/>
  <c r="BH170" i="2"/>
  <c r="AS170" i="2"/>
  <c r="AQ170" i="2"/>
  <c r="AO170" i="2"/>
  <c r="CS169" i="2"/>
  <c r="CL169" i="2"/>
  <c r="CM170" i="2" s="1"/>
  <c r="CN170" i="2" s="1" a="1"/>
  <c r="CN170" i="2" s="1"/>
  <c r="CH169" i="2"/>
  <c r="BH169" i="2"/>
  <c r="AS169" i="2"/>
  <c r="AQ169" i="2"/>
  <c r="AO169" i="2"/>
  <c r="AG169" i="2"/>
  <c r="AH169" i="2" s="1"/>
  <c r="AD169" i="2"/>
  <c r="AE169" i="2" s="1"/>
  <c r="W169" i="2"/>
  <c r="Q169" i="2"/>
  <c r="O169" i="2"/>
  <c r="R169" i="2" s="1"/>
  <c r="M169" i="2"/>
  <c r="J169" i="2"/>
  <c r="AK170" i="2" s="1"/>
  <c r="I169" i="2"/>
  <c r="CS144" i="2"/>
  <c r="CH144" i="2"/>
  <c r="BH144" i="2"/>
  <c r="AS144" i="2"/>
  <c r="AQ144" i="2"/>
  <c r="AO144" i="2"/>
  <c r="CS143" i="2"/>
  <c r="CH143" i="2"/>
  <c r="BH143" i="2"/>
  <c r="AS143" i="2"/>
  <c r="AQ143" i="2"/>
  <c r="AO143" i="2"/>
  <c r="CS142" i="2"/>
  <c r="CH142" i="2"/>
  <c r="BH142" i="2"/>
  <c r="AS142" i="2"/>
  <c r="AQ142" i="2"/>
  <c r="AO142" i="2"/>
  <c r="CS141" i="2"/>
  <c r="CL141" i="2"/>
  <c r="CM142" i="2" s="1"/>
  <c r="CN142" i="2" s="1" a="1"/>
  <c r="CN142" i="2" s="1"/>
  <c r="CH141" i="2"/>
  <c r="BH141" i="2"/>
  <c r="AS141" i="2"/>
  <c r="AQ141" i="2"/>
  <c r="AO141" i="2"/>
  <c r="AG141" i="2"/>
  <c r="AH141" i="2" s="1"/>
  <c r="AD141" i="2"/>
  <c r="W141" i="2"/>
  <c r="Q141" i="2"/>
  <c r="O141" i="2"/>
  <c r="R141" i="2" s="1"/>
  <c r="M141" i="2"/>
  <c r="J141" i="2"/>
  <c r="BD141" i="2" s="1"/>
  <c r="I141" i="2"/>
  <c r="CS140" i="2"/>
  <c r="CH140" i="2"/>
  <c r="BH140" i="2"/>
  <c r="AS140" i="2"/>
  <c r="AQ140" i="2"/>
  <c r="AO140" i="2"/>
  <c r="CS139" i="2"/>
  <c r="CH139" i="2"/>
  <c r="BH139" i="2"/>
  <c r="AS139" i="2"/>
  <c r="AQ139" i="2"/>
  <c r="AO139" i="2"/>
  <c r="CS138" i="2"/>
  <c r="CH138" i="2"/>
  <c r="BH138" i="2"/>
  <c r="AS138" i="2"/>
  <c r="AQ138" i="2"/>
  <c r="AO138" i="2"/>
  <c r="CS137" i="2"/>
  <c r="CL137" i="2"/>
  <c r="CM138" i="2" s="1"/>
  <c r="CN138" i="2" s="1" a="1"/>
  <c r="CN138" i="2" s="1"/>
  <c r="CH137" i="2"/>
  <c r="BH137" i="2"/>
  <c r="AS137" i="2"/>
  <c r="AQ137" i="2"/>
  <c r="AO137" i="2"/>
  <c r="AG137" i="2"/>
  <c r="AH137" i="2" s="1"/>
  <c r="AD137" i="2"/>
  <c r="W137" i="2"/>
  <c r="Q137" i="2"/>
  <c r="O137" i="2"/>
  <c r="R137" i="2" s="1"/>
  <c r="M137" i="2"/>
  <c r="J137" i="2"/>
  <c r="AK139" i="2" s="1"/>
  <c r="I137" i="2"/>
  <c r="CS136" i="2"/>
  <c r="CH136" i="2"/>
  <c r="BH136" i="2"/>
  <c r="AS136" i="2"/>
  <c r="AQ136" i="2"/>
  <c r="AO136" i="2"/>
  <c r="CS135" i="2"/>
  <c r="CH135" i="2"/>
  <c r="BH135" i="2"/>
  <c r="AS135" i="2"/>
  <c r="AQ135" i="2"/>
  <c r="AO135" i="2"/>
  <c r="CS134" i="2"/>
  <c r="CH134" i="2"/>
  <c r="BH134" i="2"/>
  <c r="AS134" i="2"/>
  <c r="AQ134" i="2"/>
  <c r="AO134" i="2"/>
  <c r="CS133" i="2"/>
  <c r="CL133" i="2"/>
  <c r="CM134" i="2" s="1"/>
  <c r="CN134" i="2" s="1" a="1"/>
  <c r="CN134" i="2" s="1"/>
  <c r="CH133" i="2"/>
  <c r="BH133" i="2"/>
  <c r="AS133" i="2"/>
  <c r="AQ133" i="2"/>
  <c r="AO133" i="2"/>
  <c r="AG133" i="2"/>
  <c r="AH133" i="2" s="1"/>
  <c r="AD133" i="2"/>
  <c r="AE133" i="2" s="1"/>
  <c r="W133" i="2"/>
  <c r="Q133" i="2"/>
  <c r="O133" i="2"/>
  <c r="R133" i="2" s="1"/>
  <c r="M133" i="2"/>
  <c r="J133" i="2"/>
  <c r="AK134" i="2" s="1"/>
  <c r="I133" i="2"/>
  <c r="E8" i="2"/>
  <c r="CS32" i="2"/>
  <c r="CS31" i="2"/>
  <c r="CS30" i="2"/>
  <c r="CS29" i="2"/>
  <c r="CS28" i="2"/>
  <c r="CS27" i="2"/>
  <c r="CS26" i="2"/>
  <c r="CS25" i="2"/>
  <c r="CS24" i="2"/>
  <c r="CS39" i="2"/>
  <c r="CS127" i="2"/>
  <c r="CS126" i="2"/>
  <c r="CS125" i="2"/>
  <c r="CS124" i="2"/>
  <c r="CS123" i="2"/>
  <c r="CS122" i="2"/>
  <c r="CS121" i="2"/>
  <c r="CS120" i="2"/>
  <c r="CS119" i="2"/>
  <c r="CS118" i="2"/>
  <c r="CS117" i="2"/>
  <c r="CS116" i="2"/>
  <c r="CS115" i="2"/>
  <c r="CS114" i="2"/>
  <c r="CS113" i="2"/>
  <c r="CS112" i="2"/>
  <c r="CS111" i="2"/>
  <c r="CS110" i="2"/>
  <c r="CS109" i="2"/>
  <c r="CS108" i="2"/>
  <c r="CS107" i="2"/>
  <c r="CS106" i="2"/>
  <c r="CS105" i="2"/>
  <c r="CS104" i="2"/>
  <c r="CS103" i="2"/>
  <c r="CS102" i="2"/>
  <c r="CS101" i="2"/>
  <c r="CS100" i="2"/>
  <c r="CS99" i="2"/>
  <c r="CS98" i="2"/>
  <c r="CS97" i="2"/>
  <c r="CS96" i="2"/>
  <c r="CS95" i="2"/>
  <c r="CS94" i="2"/>
  <c r="CS93" i="2"/>
  <c r="CS92" i="2"/>
  <c r="CS91" i="2"/>
  <c r="CS90" i="2"/>
  <c r="CS89" i="2"/>
  <c r="CS88" i="2"/>
  <c r="CS87" i="2"/>
  <c r="CS86" i="2"/>
  <c r="CS85" i="2"/>
  <c r="CS84" i="2"/>
  <c r="CS83" i="2"/>
  <c r="CS82" i="2"/>
  <c r="CS81" i="2"/>
  <c r="CS80" i="2"/>
  <c r="CS79" i="2"/>
  <c r="CS78" i="2"/>
  <c r="CS77" i="2"/>
  <c r="CS76" i="2"/>
  <c r="CS75" i="2"/>
  <c r="CS74" i="2"/>
  <c r="CS73" i="2"/>
  <c r="CS72" i="2"/>
  <c r="CS71" i="2"/>
  <c r="CS70" i="2"/>
  <c r="CS69" i="2"/>
  <c r="CS68" i="2"/>
  <c r="CS67" i="2"/>
  <c r="CS66" i="2"/>
  <c r="CS65" i="2"/>
  <c r="CS64" i="2"/>
  <c r="CS63" i="2"/>
  <c r="CS62" i="2"/>
  <c r="CS61" i="2"/>
  <c r="CS60" i="2"/>
  <c r="CS59" i="2"/>
  <c r="CS58" i="2"/>
  <c r="CS57" i="2"/>
  <c r="CS56" i="2"/>
  <c r="CS55" i="2"/>
  <c r="CS54" i="2"/>
  <c r="CS53" i="2"/>
  <c r="CS52" i="2"/>
  <c r="CS132" i="2"/>
  <c r="CS131" i="2"/>
  <c r="CS130" i="2"/>
  <c r="CS129" i="2"/>
  <c r="CH132" i="2"/>
  <c r="BH132" i="2"/>
  <c r="AS132" i="2"/>
  <c r="AQ132" i="2"/>
  <c r="AO132" i="2"/>
  <c r="CH131" i="2"/>
  <c r="BH131" i="2"/>
  <c r="AS131" i="2"/>
  <c r="AQ131" i="2"/>
  <c r="AO131" i="2"/>
  <c r="CH130" i="2"/>
  <c r="BH130" i="2"/>
  <c r="AS130" i="2"/>
  <c r="AQ130" i="2"/>
  <c r="AO130" i="2"/>
  <c r="CL129" i="2"/>
  <c r="CM130" i="2" s="1"/>
  <c r="CN130" i="2" s="1" a="1"/>
  <c r="CN130" i="2" s="1"/>
  <c r="CH129" i="2"/>
  <c r="BH129" i="2"/>
  <c r="AS129" i="2"/>
  <c r="AQ129" i="2"/>
  <c r="AO129" i="2"/>
  <c r="AG129" i="2"/>
  <c r="AH129" i="2" s="1"/>
  <c r="AD129" i="2"/>
  <c r="AE129" i="2" s="1"/>
  <c r="W129" i="2"/>
  <c r="Q129" i="2"/>
  <c r="O129" i="2"/>
  <c r="R129" i="2" s="1"/>
  <c r="M129" i="2"/>
  <c r="J129" i="2"/>
  <c r="AK130" i="2" s="1"/>
  <c r="I129" i="2"/>
  <c r="CH104" i="2"/>
  <c r="BH104" i="2"/>
  <c r="AS104" i="2"/>
  <c r="AQ104" i="2"/>
  <c r="AO104" i="2"/>
  <c r="CH103" i="2"/>
  <c r="BH103" i="2"/>
  <c r="AS103" i="2"/>
  <c r="AQ103" i="2"/>
  <c r="AO103" i="2"/>
  <c r="CH102" i="2"/>
  <c r="BH102" i="2"/>
  <c r="AS102" i="2"/>
  <c r="AQ102" i="2"/>
  <c r="AO102" i="2"/>
  <c r="CL101" i="2"/>
  <c r="CM102" i="2" s="1"/>
  <c r="CN102" i="2" s="1" a="1"/>
  <c r="CN102" i="2" s="1"/>
  <c r="CH101" i="2"/>
  <c r="BH101" i="2"/>
  <c r="AS101" i="2"/>
  <c r="AQ101" i="2"/>
  <c r="AO101" i="2"/>
  <c r="AG101" i="2"/>
  <c r="AH101" i="2" s="1"/>
  <c r="AD101" i="2"/>
  <c r="W101" i="2"/>
  <c r="Q101" i="2"/>
  <c r="O101" i="2"/>
  <c r="R101" i="2" s="1"/>
  <c r="M101" i="2"/>
  <c r="J101" i="2"/>
  <c r="AK102" i="2" s="1"/>
  <c r="I101" i="2"/>
  <c r="CH108" i="2"/>
  <c r="BH108" i="2"/>
  <c r="AS108" i="2"/>
  <c r="AQ108" i="2"/>
  <c r="AO108" i="2"/>
  <c r="CH107" i="2"/>
  <c r="BH107" i="2"/>
  <c r="AS107" i="2"/>
  <c r="AQ107" i="2"/>
  <c r="AO107" i="2"/>
  <c r="CH106" i="2"/>
  <c r="BH106" i="2"/>
  <c r="AS106" i="2"/>
  <c r="AQ106" i="2"/>
  <c r="AO106" i="2"/>
  <c r="CL105" i="2"/>
  <c r="CM106" i="2" s="1"/>
  <c r="CN106" i="2" s="1" a="1"/>
  <c r="CN106" i="2" s="1"/>
  <c r="CH105" i="2"/>
  <c r="BH105" i="2"/>
  <c r="AS105" i="2"/>
  <c r="AQ105" i="2"/>
  <c r="AO105" i="2"/>
  <c r="AG105" i="2"/>
  <c r="AH105" i="2" s="1"/>
  <c r="AD105" i="2"/>
  <c r="W105" i="2"/>
  <c r="Q105" i="2"/>
  <c r="O105" i="2"/>
  <c r="R105" i="2" s="1"/>
  <c r="M105" i="2"/>
  <c r="J105" i="2"/>
  <c r="AK106" i="2" s="1"/>
  <c r="I105" i="2"/>
  <c r="CH60" i="2"/>
  <c r="BH60" i="2"/>
  <c r="AS60" i="2"/>
  <c r="AQ60" i="2"/>
  <c r="AO60" i="2"/>
  <c r="CH59" i="2"/>
  <c r="BH59" i="2"/>
  <c r="AS59" i="2"/>
  <c r="AQ59" i="2"/>
  <c r="AO59" i="2"/>
  <c r="CH58" i="2"/>
  <c r="BH58" i="2"/>
  <c r="AS58" i="2"/>
  <c r="AQ58" i="2"/>
  <c r="AO58" i="2"/>
  <c r="CL57" i="2"/>
  <c r="CM58" i="2" s="1"/>
  <c r="CN58" i="2" s="1" a="1"/>
  <c r="CN58" i="2" s="1"/>
  <c r="CH57" i="2"/>
  <c r="BH57" i="2"/>
  <c r="AS57" i="2"/>
  <c r="AQ57" i="2"/>
  <c r="AO57" i="2"/>
  <c r="AG57" i="2"/>
  <c r="AH57" i="2" s="1"/>
  <c r="AD57" i="2"/>
  <c r="AE57" i="2" s="1"/>
  <c r="W57" i="2"/>
  <c r="Q57" i="2"/>
  <c r="O57" i="2"/>
  <c r="R57" i="2" s="1"/>
  <c r="M57" i="2"/>
  <c r="J57" i="2"/>
  <c r="AK57" i="2" s="1"/>
  <c r="I57" i="2"/>
  <c r="CH56" i="2"/>
  <c r="BH56" i="2"/>
  <c r="AS56" i="2"/>
  <c r="AQ56" i="2"/>
  <c r="AO56" i="2"/>
  <c r="CH55" i="2"/>
  <c r="BH55" i="2"/>
  <c r="AS55" i="2"/>
  <c r="AQ55" i="2"/>
  <c r="AO55" i="2"/>
  <c r="CH54" i="2"/>
  <c r="BH54" i="2"/>
  <c r="AS54" i="2"/>
  <c r="AQ54" i="2"/>
  <c r="AO54" i="2"/>
  <c r="CL53" i="2"/>
  <c r="CM54" i="2" s="1"/>
  <c r="CN54" i="2" s="1" a="1"/>
  <c r="CN54" i="2" s="1"/>
  <c r="CH53" i="2"/>
  <c r="BH53" i="2"/>
  <c r="AS53" i="2"/>
  <c r="AQ53" i="2"/>
  <c r="AO53" i="2"/>
  <c r="AG53" i="2"/>
  <c r="AH53" i="2" s="1"/>
  <c r="AD53" i="2"/>
  <c r="W53" i="2"/>
  <c r="Q53" i="2"/>
  <c r="O53" i="2"/>
  <c r="R53" i="2" s="1"/>
  <c r="M53" i="2"/>
  <c r="J53" i="2"/>
  <c r="AK55" i="2" s="1"/>
  <c r="I53" i="2"/>
  <c r="CH31" i="2"/>
  <c r="BH31" i="2"/>
  <c r="AS31" i="2"/>
  <c r="AQ31" i="2"/>
  <c r="AO31" i="2"/>
  <c r="CH30" i="2"/>
  <c r="BH30" i="2"/>
  <c r="AS30" i="2"/>
  <c r="AQ30" i="2"/>
  <c r="AO30" i="2"/>
  <c r="CH29" i="2"/>
  <c r="BH29" i="2"/>
  <c r="AS29" i="2"/>
  <c r="AQ29" i="2"/>
  <c r="AO29" i="2"/>
  <c r="CL28" i="2"/>
  <c r="CM28" i="2" s="1"/>
  <c r="CN28" i="2" s="1" a="1"/>
  <c r="CN28" i="2" s="1"/>
  <c r="CH28" i="2"/>
  <c r="BH28" i="2"/>
  <c r="AS28" i="2"/>
  <c r="AQ28" i="2"/>
  <c r="AO28" i="2"/>
  <c r="AG28" i="2"/>
  <c r="AH28" i="2" s="1"/>
  <c r="AD28" i="2"/>
  <c r="W28" i="2"/>
  <c r="Q28" i="2"/>
  <c r="O28" i="2"/>
  <c r="R28" i="2" s="1"/>
  <c r="M28" i="2"/>
  <c r="J28" i="2"/>
  <c r="AK28" i="2" s="1"/>
  <c r="I28" i="2"/>
  <c r="CH27" i="2"/>
  <c r="BH27" i="2"/>
  <c r="AS27" i="2"/>
  <c r="AQ27" i="2"/>
  <c r="AO27" i="2"/>
  <c r="CH26" i="2"/>
  <c r="BH26" i="2"/>
  <c r="AS26" i="2"/>
  <c r="AQ26" i="2"/>
  <c r="AO26" i="2"/>
  <c r="CH25" i="2"/>
  <c r="BH25" i="2"/>
  <c r="AS25" i="2"/>
  <c r="AQ25" i="2"/>
  <c r="AO25" i="2"/>
  <c r="CH24" i="2"/>
  <c r="BH24" i="2"/>
  <c r="AS24" i="2"/>
  <c r="AQ24" i="2"/>
  <c r="AO24" i="2"/>
  <c r="AG24" i="2"/>
  <c r="AH24" i="2" s="1"/>
  <c r="CL24" i="2"/>
  <c r="W24" i="2"/>
  <c r="Q24" i="2"/>
  <c r="O24" i="2"/>
  <c r="R24" i="2" s="1"/>
  <c r="M24" i="2"/>
  <c r="J24" i="2"/>
  <c r="AK24" i="2" s="1"/>
  <c r="I24" i="2"/>
  <c r="BU353" i="2" l="1"/>
  <c r="R353" i="2"/>
  <c r="AY501" i="2"/>
  <c r="AZ501" i="2" s="1"/>
  <c r="CM501" i="2"/>
  <c r="CN501" i="2" s="1" a="1"/>
  <c r="CN501" i="2" s="1"/>
  <c r="CM504" i="2"/>
  <c r="CN504" i="2" s="1" a="1"/>
  <c r="CN504" i="2" s="1"/>
  <c r="BD504" i="2"/>
  <c r="AK502" i="2"/>
  <c r="BD502" i="2"/>
  <c r="BD501" i="2"/>
  <c r="CM503" i="2"/>
  <c r="CN503" i="2" s="1" a="1"/>
  <c r="CN503" i="2" s="1"/>
  <c r="AI505" i="2"/>
  <c r="AJ505" i="2" s="1" a="1"/>
  <c r="AJ505" i="2" s="1"/>
  <c r="AW501" i="2"/>
  <c r="AX501" i="2" s="1"/>
  <c r="AY505" i="2"/>
  <c r="AZ505" i="2" s="1"/>
  <c r="AI493" i="2"/>
  <c r="AJ493" i="2" s="1" a="1"/>
  <c r="AJ493" i="2" s="1"/>
  <c r="BD503" i="2"/>
  <c r="AY502" i="2"/>
  <c r="AZ502" i="2" s="1"/>
  <c r="AI501" i="2"/>
  <c r="AJ501" i="2" s="1" a="1"/>
  <c r="AJ501" i="2" s="1"/>
  <c r="BD508" i="2"/>
  <c r="BD507" i="2"/>
  <c r="AK508" i="2"/>
  <c r="CM497" i="2"/>
  <c r="CN497" i="2" s="1" a="1"/>
  <c r="CN497" i="2" s="1"/>
  <c r="CM495" i="2"/>
  <c r="CN495" i="2" s="1" a="1"/>
  <c r="CN495" i="2" s="1"/>
  <c r="AK501" i="2"/>
  <c r="BD505" i="2"/>
  <c r="BD506" i="2"/>
  <c r="AI497" i="2"/>
  <c r="AJ497" i="2" s="1" a="1"/>
  <c r="AJ497" i="2" s="1"/>
  <c r="CM508" i="2"/>
  <c r="CN508" i="2" s="1" a="1"/>
  <c r="CN508" i="2" s="1"/>
  <c r="AW505" i="2"/>
  <c r="AX505" i="2" s="1"/>
  <c r="AE497" i="2"/>
  <c r="AW497" i="2" s="1"/>
  <c r="CM507" i="2"/>
  <c r="CN507" i="2" s="1" a="1"/>
  <c r="CN507" i="2" s="1"/>
  <c r="AK504" i="2"/>
  <c r="AK505" i="2"/>
  <c r="CM506" i="2"/>
  <c r="CN506" i="2" s="1" a="1"/>
  <c r="CN506" i="2" s="1"/>
  <c r="AK507" i="2"/>
  <c r="AY489" i="2"/>
  <c r="AZ489" i="2" s="1"/>
  <c r="AY497" i="2"/>
  <c r="AZ497" i="2" s="1"/>
  <c r="AK499" i="2"/>
  <c r="BD500" i="2"/>
  <c r="BD499" i="2"/>
  <c r="AK500" i="2"/>
  <c r="AI489" i="2"/>
  <c r="AJ489" i="2" s="1" a="1"/>
  <c r="AJ489" i="2" s="1"/>
  <c r="CM496" i="2"/>
  <c r="CN496" i="2" s="1" a="1"/>
  <c r="CN496" i="2" s="1"/>
  <c r="BD497" i="2"/>
  <c r="BD498" i="2"/>
  <c r="CM500" i="2"/>
  <c r="CN500" i="2" s="1" a="1"/>
  <c r="CN500" i="2" s="1"/>
  <c r="AK498" i="2"/>
  <c r="CM499" i="2"/>
  <c r="CN499" i="2" s="1" a="1"/>
  <c r="CN499" i="2" s="1"/>
  <c r="AI425" i="2"/>
  <c r="AJ425" i="2" s="1" a="1"/>
  <c r="AJ425" i="2" s="1"/>
  <c r="AY493" i="2"/>
  <c r="AZ493" i="2" s="1"/>
  <c r="AK495" i="2"/>
  <c r="AK494" i="2"/>
  <c r="AK490" i="2"/>
  <c r="BD496" i="2"/>
  <c r="AK496" i="2"/>
  <c r="AE493" i="2"/>
  <c r="AW493" i="2" s="1"/>
  <c r="BD495" i="2"/>
  <c r="CM489" i="2"/>
  <c r="CN489" i="2" s="1" a="1"/>
  <c r="CN489" i="2" s="1"/>
  <c r="CM492" i="2"/>
  <c r="CN492" i="2" s="1" a="1"/>
  <c r="CN492" i="2" s="1"/>
  <c r="BD493" i="2"/>
  <c r="BD494" i="2"/>
  <c r="CM491" i="2"/>
  <c r="CN491" i="2" s="1" a="1"/>
  <c r="CN491" i="2" s="1"/>
  <c r="CM494" i="2"/>
  <c r="CN494" i="2" s="1" a="1"/>
  <c r="CN494" i="2" s="1"/>
  <c r="AK492" i="2"/>
  <c r="AY485" i="2"/>
  <c r="AZ485" i="2" s="1"/>
  <c r="AW489" i="2"/>
  <c r="AX489" i="2" s="1"/>
  <c r="AK491" i="2"/>
  <c r="CM485" i="2"/>
  <c r="CN485" i="2" s="1" a="1"/>
  <c r="CN485" i="2" s="1"/>
  <c r="BD492" i="2"/>
  <c r="BD491" i="2"/>
  <c r="BD489" i="2"/>
  <c r="BD490" i="2"/>
  <c r="CM487" i="2"/>
  <c r="CN487" i="2" s="1" a="1"/>
  <c r="CN487" i="2" s="1"/>
  <c r="AK486" i="2"/>
  <c r="AW485" i="2"/>
  <c r="AX485" i="2" s="1"/>
  <c r="AI429" i="2"/>
  <c r="AJ429" i="2" s="1" a="1"/>
  <c r="AJ429" i="2" s="1"/>
  <c r="CM488" i="2"/>
  <c r="CN488" i="2" s="1" a="1"/>
  <c r="CN488" i="2" s="1"/>
  <c r="AI485" i="2"/>
  <c r="AJ485" i="2" s="1" a="1"/>
  <c r="AJ485" i="2" s="1"/>
  <c r="CM407" i="2"/>
  <c r="CN407" i="2" s="1" a="1"/>
  <c r="CN407" i="2" s="1"/>
  <c r="AK488" i="2"/>
  <c r="AK487" i="2"/>
  <c r="AK430" i="2"/>
  <c r="BD488" i="2"/>
  <c r="CM427" i="2"/>
  <c r="CN427" i="2" s="1" a="1"/>
  <c r="CN427" i="2" s="1"/>
  <c r="BD487" i="2"/>
  <c r="CM431" i="2"/>
  <c r="CN431" i="2" s="1" a="1"/>
  <c r="CN431" i="2" s="1"/>
  <c r="CM432" i="2"/>
  <c r="CN432" i="2" s="1" a="1"/>
  <c r="CN432" i="2" s="1"/>
  <c r="BD485" i="2"/>
  <c r="BD486" i="2"/>
  <c r="CM429" i="2"/>
  <c r="CN429" i="2" s="1" a="1"/>
  <c r="CN429" i="2" s="1"/>
  <c r="BD432" i="2"/>
  <c r="AW429" i="2"/>
  <c r="AX429" i="2" s="1"/>
  <c r="AY425" i="2"/>
  <c r="AZ425" i="2" s="1"/>
  <c r="AK432" i="2"/>
  <c r="AK431" i="2"/>
  <c r="CM425" i="2"/>
  <c r="CN425" i="2" s="1" a="1"/>
  <c r="CN425" i="2" s="1"/>
  <c r="AI421" i="2"/>
  <c r="AJ421" i="2" s="1" a="1"/>
  <c r="AJ421" i="2" s="1"/>
  <c r="AH429" i="2"/>
  <c r="AY429" i="2" s="1"/>
  <c r="AZ429" i="2" s="1"/>
  <c r="BD431" i="2"/>
  <c r="CM428" i="2"/>
  <c r="CN428" i="2" s="1" a="1"/>
  <c r="CN428" i="2" s="1"/>
  <c r="BD429" i="2"/>
  <c r="BD430" i="2"/>
  <c r="AE425" i="2"/>
  <c r="AW425" i="2" s="1"/>
  <c r="AX425" i="2" s="1"/>
  <c r="AK428" i="2"/>
  <c r="AY421" i="2"/>
  <c r="AZ421" i="2" s="1"/>
  <c r="AK427" i="2"/>
  <c r="BD428" i="2"/>
  <c r="AK422" i="2"/>
  <c r="BD427" i="2"/>
  <c r="AK426" i="2"/>
  <c r="BD425" i="2"/>
  <c r="BD426" i="2"/>
  <c r="AK406" i="2"/>
  <c r="AK424" i="2"/>
  <c r="AI393" i="2"/>
  <c r="AJ393" i="2" s="1" a="1"/>
  <c r="AJ393" i="2" s="1"/>
  <c r="AK423" i="2"/>
  <c r="AE421" i="2"/>
  <c r="AW421" i="2" s="1"/>
  <c r="BD424" i="2"/>
  <c r="BD423" i="2"/>
  <c r="CM408" i="2"/>
  <c r="CN408" i="2" s="1" a="1"/>
  <c r="CN408" i="2" s="1"/>
  <c r="BD421" i="2"/>
  <c r="BD422" i="2"/>
  <c r="CM424" i="2"/>
  <c r="CN424" i="2" s="1" a="1"/>
  <c r="CN424" i="2" s="1"/>
  <c r="CM423" i="2"/>
  <c r="CN423" i="2" s="1" a="1"/>
  <c r="CN423" i="2" s="1"/>
  <c r="CM403" i="2"/>
  <c r="CN403" i="2" s="1" a="1"/>
  <c r="CN403" i="2" s="1"/>
  <c r="CM422" i="2"/>
  <c r="CN422" i="2" s="1" a="1"/>
  <c r="CN422" i="2" s="1"/>
  <c r="AY405" i="2"/>
  <c r="AZ405" i="2" s="1"/>
  <c r="AK408" i="2"/>
  <c r="AW405" i="2"/>
  <c r="AX405" i="2" s="1"/>
  <c r="AK407" i="2"/>
  <c r="BD408" i="2"/>
  <c r="CM404" i="2"/>
  <c r="CN404" i="2" s="1" a="1"/>
  <c r="CN404" i="2" s="1"/>
  <c r="BD407" i="2"/>
  <c r="CM399" i="2"/>
  <c r="CN399" i="2" s="1" a="1"/>
  <c r="CN399" i="2" s="1"/>
  <c r="AI405" i="2"/>
  <c r="AJ405" i="2" s="1" a="1"/>
  <c r="AJ405" i="2" s="1"/>
  <c r="BD405" i="2"/>
  <c r="BD406" i="2"/>
  <c r="AK402" i="2"/>
  <c r="CM406" i="2"/>
  <c r="CN406" i="2" s="1" a="1"/>
  <c r="CN406" i="2" s="1"/>
  <c r="CM401" i="2"/>
  <c r="CN401" i="2" s="1" a="1"/>
  <c r="CN401" i="2" s="1"/>
  <c r="AK398" i="2"/>
  <c r="AY401" i="2"/>
  <c r="AZ401" i="2" s="1"/>
  <c r="AK404" i="2"/>
  <c r="AK394" i="2"/>
  <c r="AW401" i="2"/>
  <c r="AX401" i="2" s="1"/>
  <c r="AK403" i="2"/>
  <c r="CM340" i="2"/>
  <c r="CN340" i="2" s="1" a="1"/>
  <c r="CN340" i="2" s="1"/>
  <c r="BD404" i="2"/>
  <c r="BD403" i="2"/>
  <c r="AI401" i="2"/>
  <c r="AJ401" i="2" s="1" a="1"/>
  <c r="AJ401" i="2" s="1"/>
  <c r="BD401" i="2"/>
  <c r="BD402" i="2"/>
  <c r="CM395" i="2"/>
  <c r="CN395" i="2" s="1" a="1"/>
  <c r="CN395" i="2" s="1"/>
  <c r="AI397" i="2"/>
  <c r="AJ397" i="2" s="1" a="1"/>
  <c r="AJ397" i="2" s="1"/>
  <c r="AY397" i="2"/>
  <c r="AZ397" i="2" s="1"/>
  <c r="AK400" i="2"/>
  <c r="BD345" i="2"/>
  <c r="AW397" i="2"/>
  <c r="AX397" i="2" s="1"/>
  <c r="AK399" i="2"/>
  <c r="BD400" i="2"/>
  <c r="BD399" i="2"/>
  <c r="BD397" i="2"/>
  <c r="BD398" i="2"/>
  <c r="AY389" i="2"/>
  <c r="AZ389" i="2" s="1"/>
  <c r="CM400" i="2"/>
  <c r="CN400" i="2" s="1" a="1"/>
  <c r="CN400" i="2" s="1"/>
  <c r="CM398" i="2"/>
  <c r="CN398" i="2" s="1" a="1"/>
  <c r="CN398" i="2" s="1"/>
  <c r="CM391" i="2"/>
  <c r="CN391" i="2" s="1" a="1"/>
  <c r="CN391" i="2" s="1"/>
  <c r="AY393" i="2"/>
  <c r="AZ393" i="2" s="1"/>
  <c r="AK396" i="2"/>
  <c r="CM287" i="2"/>
  <c r="CN287" i="2" s="1" a="1"/>
  <c r="CN287" i="2" s="1"/>
  <c r="AK395" i="2"/>
  <c r="BD396" i="2"/>
  <c r="CM355" i="2"/>
  <c r="CN355" i="2" s="1" a="1"/>
  <c r="CN355" i="2" s="1"/>
  <c r="BD395" i="2"/>
  <c r="AI353" i="2"/>
  <c r="AJ353" i="2" s="1" a="1"/>
  <c r="AJ353" i="2" s="1"/>
  <c r="AE393" i="2"/>
  <c r="AW393" i="2" s="1"/>
  <c r="AI389" i="2"/>
  <c r="AJ389" i="2" s="1" a="1"/>
  <c r="AJ389" i="2" s="1"/>
  <c r="CM392" i="2"/>
  <c r="CN392" i="2" s="1" a="1"/>
  <c r="CN392" i="2" s="1"/>
  <c r="BD393" i="2"/>
  <c r="BD394" i="2"/>
  <c r="BD392" i="2"/>
  <c r="AI345" i="2"/>
  <c r="AJ345" i="2" s="1" a="1"/>
  <c r="AJ345" i="2" s="1"/>
  <c r="CM396" i="2"/>
  <c r="CN396" i="2" s="1" a="1"/>
  <c r="CN396" i="2" s="1"/>
  <c r="AK390" i="2"/>
  <c r="CM394" i="2"/>
  <c r="CN394" i="2" s="1" a="1"/>
  <c r="CN394" i="2" s="1"/>
  <c r="CM389" i="2"/>
  <c r="CN389" i="2" s="1" a="1"/>
  <c r="CN389" i="2" s="1"/>
  <c r="AW389" i="2"/>
  <c r="AX389" i="2" s="1"/>
  <c r="CM343" i="2"/>
  <c r="CN343" i="2" s="1" a="1"/>
  <c r="CN343" i="2" s="1"/>
  <c r="AK392" i="2"/>
  <c r="AY345" i="2"/>
  <c r="AY346" i="2" s="1"/>
  <c r="AK350" i="2"/>
  <c r="AK391" i="2"/>
  <c r="CM339" i="2"/>
  <c r="CN339" i="2" s="1" a="1"/>
  <c r="CN339" i="2" s="1"/>
  <c r="BD391" i="2"/>
  <c r="BD348" i="2"/>
  <c r="CM356" i="2"/>
  <c r="CN356" i="2" s="1" a="1"/>
  <c r="CN356" i="2" s="1"/>
  <c r="BD389" i="2"/>
  <c r="BD390" i="2"/>
  <c r="BD346" i="2"/>
  <c r="CM348" i="2"/>
  <c r="CN348" i="2" s="1" a="1"/>
  <c r="CN348" i="2" s="1"/>
  <c r="CM351" i="2"/>
  <c r="CN351" i="2" s="1" a="1"/>
  <c r="CN351" i="2" s="1"/>
  <c r="AW353" i="2"/>
  <c r="AX353" i="2" s="1"/>
  <c r="AK355" i="2"/>
  <c r="CM341" i="2"/>
  <c r="CN341" i="2" s="1" a="1"/>
  <c r="CN341" i="2" s="1"/>
  <c r="CM344" i="2"/>
  <c r="CN344" i="2" s="1" a="1"/>
  <c r="CN344" i="2" s="1"/>
  <c r="BD356" i="2"/>
  <c r="AI317" i="2"/>
  <c r="AJ317" i="2" s="1" a="1"/>
  <c r="AJ317" i="2" s="1"/>
  <c r="BD347" i="2"/>
  <c r="AH353" i="2"/>
  <c r="AY353" i="2" s="1"/>
  <c r="BD355" i="2"/>
  <c r="BD353" i="2"/>
  <c r="BD354" i="2"/>
  <c r="AI337" i="2"/>
  <c r="AJ337" i="2" s="1" a="1"/>
  <c r="AJ337" i="2" s="1"/>
  <c r="AK354" i="2"/>
  <c r="CM345" i="2"/>
  <c r="CN345" i="2" s="1" a="1"/>
  <c r="CN345" i="2" s="1"/>
  <c r="CM347" i="2"/>
  <c r="CN347" i="2" s="1" a="1"/>
  <c r="CN347" i="2" s="1"/>
  <c r="AK353" i="2"/>
  <c r="CM354" i="2"/>
  <c r="CN354" i="2" s="1" a="1"/>
  <c r="CN354" i="2" s="1"/>
  <c r="AY349" i="2"/>
  <c r="AZ349" i="2" s="1"/>
  <c r="AK346" i="2"/>
  <c r="AK352" i="2"/>
  <c r="AW349" i="2"/>
  <c r="AX349" i="2" s="1"/>
  <c r="AK351" i="2"/>
  <c r="AE345" i="2"/>
  <c r="AW345" i="2" s="1"/>
  <c r="BD352" i="2"/>
  <c r="AY321" i="2"/>
  <c r="AZ321" i="2" s="1"/>
  <c r="BD351" i="2"/>
  <c r="AK345" i="2"/>
  <c r="AI349" i="2"/>
  <c r="AJ349" i="2" s="1" a="1"/>
  <c r="AJ349" i="2" s="1"/>
  <c r="BD349" i="2"/>
  <c r="BD350" i="2"/>
  <c r="AI341" i="2"/>
  <c r="AJ341" i="2" s="1" a="1"/>
  <c r="AJ341" i="2" s="1"/>
  <c r="CM352" i="2"/>
  <c r="CN352" i="2" s="1" a="1"/>
  <c r="CN352" i="2" s="1"/>
  <c r="CM323" i="2"/>
  <c r="CN323" i="2" s="1" a="1"/>
  <c r="CN323" i="2" s="1"/>
  <c r="AY341" i="2"/>
  <c r="AZ341" i="2" s="1"/>
  <c r="AK348" i="2"/>
  <c r="CM350" i="2"/>
  <c r="CN350" i="2" s="1" a="1"/>
  <c r="CN350" i="2" s="1"/>
  <c r="AW341" i="2"/>
  <c r="AX341" i="2" s="1"/>
  <c r="AK343" i="2"/>
  <c r="BD344" i="2"/>
  <c r="BD343" i="2"/>
  <c r="BD341" i="2"/>
  <c r="BD342" i="2"/>
  <c r="AK344" i="2"/>
  <c r="AK342" i="2"/>
  <c r="AY313" i="2"/>
  <c r="AZ313" i="2" s="1"/>
  <c r="AK322" i="2"/>
  <c r="AI325" i="2"/>
  <c r="AJ325" i="2" s="1" a="1"/>
  <c r="AJ325" i="2" s="1"/>
  <c r="AW337" i="2"/>
  <c r="AX337" i="2" s="1"/>
  <c r="AK339" i="2"/>
  <c r="AK338" i="2"/>
  <c r="BD340" i="2"/>
  <c r="AH337" i="2"/>
  <c r="AY337" i="2" s="1"/>
  <c r="BD339" i="2"/>
  <c r="BD337" i="2"/>
  <c r="BD338" i="2"/>
  <c r="AK337" i="2"/>
  <c r="CM338" i="2"/>
  <c r="CN338" i="2" s="1" a="1"/>
  <c r="CN338" i="2" s="1"/>
  <c r="AY325" i="2"/>
  <c r="AZ325" i="2" s="1"/>
  <c r="AK328" i="2"/>
  <c r="AK327" i="2"/>
  <c r="AE325" i="2"/>
  <c r="AW325" i="2" s="1"/>
  <c r="AE317" i="2"/>
  <c r="AW317" i="2" s="1"/>
  <c r="AX317" i="2" s="1"/>
  <c r="BD328" i="2"/>
  <c r="BD327" i="2"/>
  <c r="CM324" i="2"/>
  <c r="CN324" i="2" s="1" a="1"/>
  <c r="CN324" i="2" s="1"/>
  <c r="BD325" i="2"/>
  <c r="BD326" i="2"/>
  <c r="CM328" i="2"/>
  <c r="CN328" i="2" s="1" a="1"/>
  <c r="CN328" i="2" s="1"/>
  <c r="CM319" i="2"/>
  <c r="CN319" i="2" s="1" a="1"/>
  <c r="CN319" i="2" s="1"/>
  <c r="CM327" i="2"/>
  <c r="CN327" i="2" s="1" a="1"/>
  <c r="CN327" i="2" s="1"/>
  <c r="AK326" i="2"/>
  <c r="CM326" i="2"/>
  <c r="CN326" i="2" s="1" a="1"/>
  <c r="CN326" i="2" s="1"/>
  <c r="AI321" i="2"/>
  <c r="AJ321" i="2" s="1" a="1"/>
  <c r="AJ321" i="2" s="1"/>
  <c r="AE321" i="2"/>
  <c r="AW321" i="2" s="1"/>
  <c r="AK324" i="2"/>
  <c r="AK323" i="2"/>
  <c r="AK318" i="2"/>
  <c r="BD324" i="2"/>
  <c r="CM285" i="2"/>
  <c r="CN285" i="2" s="1" a="1"/>
  <c r="CN285" i="2" s="1"/>
  <c r="CM320" i="2"/>
  <c r="CN320" i="2" s="1" a="1"/>
  <c r="CN320" i="2" s="1"/>
  <c r="BD323" i="2"/>
  <c r="BD321" i="2"/>
  <c r="BD322" i="2"/>
  <c r="CM322" i="2"/>
  <c r="CN322" i="2" s="1" a="1"/>
  <c r="CN322" i="2" s="1"/>
  <c r="AY281" i="2"/>
  <c r="AZ281" i="2" s="1"/>
  <c r="AY317" i="2"/>
  <c r="AZ317" i="2" s="1"/>
  <c r="AI313" i="2"/>
  <c r="AJ313" i="2" s="1" a="1"/>
  <c r="AJ313" i="2" s="1"/>
  <c r="AK320" i="2"/>
  <c r="AE313" i="2"/>
  <c r="AW313" i="2" s="1"/>
  <c r="AK319" i="2"/>
  <c r="BD320" i="2"/>
  <c r="AY277" i="2"/>
  <c r="AZ277" i="2" s="1"/>
  <c r="BD237" i="2"/>
  <c r="BD319" i="2"/>
  <c r="BD317" i="2"/>
  <c r="BD318" i="2"/>
  <c r="AY285" i="2"/>
  <c r="AZ285" i="2" s="1"/>
  <c r="CM318" i="2"/>
  <c r="CN318" i="2" s="1" a="1"/>
  <c r="CN318" i="2" s="1"/>
  <c r="AK314" i="2"/>
  <c r="BD316" i="2"/>
  <c r="AI277" i="2"/>
  <c r="AJ277" i="2" s="1" a="1"/>
  <c r="AJ277" i="2" s="1"/>
  <c r="AK316" i="2"/>
  <c r="AK315" i="2"/>
  <c r="AK286" i="2"/>
  <c r="CM288" i="2"/>
  <c r="CN288" i="2" s="1" a="1"/>
  <c r="CN288" i="2" s="1"/>
  <c r="BD315" i="2"/>
  <c r="BD313" i="2"/>
  <c r="BD314" i="2"/>
  <c r="CM316" i="2"/>
  <c r="CN316" i="2" s="1" a="1"/>
  <c r="CN316" i="2" s="1"/>
  <c r="AI273" i="2"/>
  <c r="AJ273" i="2" s="1" a="1"/>
  <c r="AJ273" i="2" s="1"/>
  <c r="AK287" i="2"/>
  <c r="CM315" i="2"/>
  <c r="CN315" i="2" s="1" a="1"/>
  <c r="CN315" i="2" s="1"/>
  <c r="CM314" i="2"/>
  <c r="CN314" i="2" s="1" a="1"/>
  <c r="CN314" i="2" s="1"/>
  <c r="AI281" i="2"/>
  <c r="AJ281" i="2" s="1" a="1"/>
  <c r="AJ281" i="2" s="1"/>
  <c r="AK288" i="2"/>
  <c r="AW285" i="2"/>
  <c r="AX285" i="2" s="1"/>
  <c r="BD288" i="2"/>
  <c r="AK282" i="2"/>
  <c r="BD287" i="2"/>
  <c r="AI285" i="2"/>
  <c r="AJ285" i="2" s="1" a="1"/>
  <c r="AJ285" i="2" s="1"/>
  <c r="BD285" i="2"/>
  <c r="BD286" i="2"/>
  <c r="AK284" i="2"/>
  <c r="AK283" i="2"/>
  <c r="CM279" i="2"/>
  <c r="CN279" i="2" s="1" a="1"/>
  <c r="CN279" i="2" s="1"/>
  <c r="CM240" i="2"/>
  <c r="CN240" i="2" s="1" a="1"/>
  <c r="CN240" i="2" s="1"/>
  <c r="AK278" i="2"/>
  <c r="AE281" i="2"/>
  <c r="AW281" i="2" s="1"/>
  <c r="BD284" i="2"/>
  <c r="CM275" i="2"/>
  <c r="CN275" i="2" s="1" a="1"/>
  <c r="CN275" i="2" s="1"/>
  <c r="BD283" i="2"/>
  <c r="CM284" i="2"/>
  <c r="CN284" i="2" s="1" a="1"/>
  <c r="CN284" i="2" s="1"/>
  <c r="BD282" i="2"/>
  <c r="CM283" i="2"/>
  <c r="CN283" i="2" s="1" a="1"/>
  <c r="CN283" i="2" s="1"/>
  <c r="BD281" i="2"/>
  <c r="BD239" i="2"/>
  <c r="CM282" i="2"/>
  <c r="CN282" i="2" s="1" a="1"/>
  <c r="CN282" i="2" s="1"/>
  <c r="CM277" i="2"/>
  <c r="CN277" i="2" s="1" a="1"/>
  <c r="CN277" i="2" s="1"/>
  <c r="CM280" i="2"/>
  <c r="CN280" i="2" s="1" a="1"/>
  <c r="CN280" i="2" s="1"/>
  <c r="AY137" i="2"/>
  <c r="AZ137" i="2" s="1"/>
  <c r="AK234" i="2"/>
  <c r="AK280" i="2"/>
  <c r="AY237" i="2"/>
  <c r="AY238" i="2" s="1"/>
  <c r="AZ238" i="2" s="1"/>
  <c r="AK279" i="2"/>
  <c r="AE277" i="2"/>
  <c r="AW277" i="2" s="1"/>
  <c r="BD280" i="2"/>
  <c r="AI241" i="2"/>
  <c r="AJ241" i="2" s="1" a="1"/>
  <c r="AJ241" i="2" s="1"/>
  <c r="BD279" i="2"/>
  <c r="AK238" i="2"/>
  <c r="CM276" i="2"/>
  <c r="CN276" i="2" s="1" a="1"/>
  <c r="CN276" i="2" s="1"/>
  <c r="BD277" i="2"/>
  <c r="BD278" i="2"/>
  <c r="BD238" i="2"/>
  <c r="CM243" i="2"/>
  <c r="CN243" i="2" s="1" a="1"/>
  <c r="CN243" i="2" s="1"/>
  <c r="AY273" i="2"/>
  <c r="AZ273" i="2" s="1"/>
  <c r="AY241" i="2"/>
  <c r="AZ241" i="2" s="1"/>
  <c r="AK275" i="2"/>
  <c r="AE273" i="2"/>
  <c r="AW273" i="2" s="1"/>
  <c r="CM237" i="2"/>
  <c r="CN237" i="2" s="1" a="1"/>
  <c r="CN237" i="2" s="1"/>
  <c r="BD276" i="2"/>
  <c r="CM239" i="2"/>
  <c r="CN239" i="2" s="1" a="1"/>
  <c r="CN239" i="2" s="1"/>
  <c r="CM244" i="2"/>
  <c r="CN244" i="2" s="1" a="1"/>
  <c r="CN244" i="2" s="1"/>
  <c r="BD275" i="2"/>
  <c r="BD273" i="2"/>
  <c r="BD274" i="2"/>
  <c r="AK274" i="2"/>
  <c r="AK273" i="2"/>
  <c r="CM274" i="2"/>
  <c r="CN274" i="2" s="1" a="1"/>
  <c r="CN274" i="2" s="1"/>
  <c r="CM235" i="2"/>
  <c r="CN235" i="2" s="1" a="1"/>
  <c r="CN235" i="2" s="1"/>
  <c r="BD240" i="2"/>
  <c r="AW237" i="2"/>
  <c r="AK243" i="2"/>
  <c r="CM236" i="2"/>
  <c r="CN236" i="2" s="1" a="1"/>
  <c r="CN236" i="2" s="1"/>
  <c r="AI237" i="2"/>
  <c r="AJ237" i="2" s="1" a="1"/>
  <c r="AJ237" i="2" s="1"/>
  <c r="AE241" i="2"/>
  <c r="AW241" i="2" s="1"/>
  <c r="BD244" i="2"/>
  <c r="AK242" i="2"/>
  <c r="BD243" i="2"/>
  <c r="AK237" i="2"/>
  <c r="BD241" i="2"/>
  <c r="BD242" i="2"/>
  <c r="AI233" i="2"/>
  <c r="AJ233" i="2" s="1" a="1"/>
  <c r="AJ233" i="2" s="1"/>
  <c r="AK240" i="2"/>
  <c r="AK241" i="2"/>
  <c r="CM242" i="2"/>
  <c r="CN242" i="2" s="1" a="1"/>
  <c r="CN242" i="2" s="1"/>
  <c r="AY233" i="2"/>
  <c r="AZ233" i="2" s="1"/>
  <c r="AK236" i="2"/>
  <c r="AK235" i="2"/>
  <c r="BD236" i="2"/>
  <c r="AK137" i="2"/>
  <c r="BD235" i="2"/>
  <c r="AE233" i="2"/>
  <c r="AW233" i="2" s="1"/>
  <c r="CM232" i="2"/>
  <c r="CN232" i="2" s="1" a="1"/>
  <c r="CN232" i="2" s="1"/>
  <c r="BD233" i="2"/>
  <c r="BD234" i="2"/>
  <c r="BD139" i="2"/>
  <c r="BD137" i="2"/>
  <c r="CM234" i="2"/>
  <c r="CN234" i="2" s="1" a="1"/>
  <c r="CN234" i="2" s="1"/>
  <c r="CM229" i="2"/>
  <c r="CN229" i="2" s="1" a="1"/>
  <c r="CN229" i="2" s="1"/>
  <c r="AY229" i="2"/>
  <c r="AZ229" i="2" s="1"/>
  <c r="AK232" i="2"/>
  <c r="AW229" i="2"/>
  <c r="AX229" i="2" s="1"/>
  <c r="AK231" i="2"/>
  <c r="BD232" i="2"/>
  <c r="BD231" i="2"/>
  <c r="AK230" i="2"/>
  <c r="AI229" i="2"/>
  <c r="AJ229" i="2" s="1" a="1"/>
  <c r="AJ229" i="2" s="1"/>
  <c r="BD229" i="2"/>
  <c r="BD230" i="2"/>
  <c r="CM231" i="2"/>
  <c r="CN231" i="2" s="1" a="1"/>
  <c r="CN231" i="2" s="1"/>
  <c r="AI173" i="2"/>
  <c r="AJ173" i="2" s="1" a="1"/>
  <c r="AJ173" i="2" s="1"/>
  <c r="AW213" i="2"/>
  <c r="AX213" i="2" s="1"/>
  <c r="AK216" i="2"/>
  <c r="AY213" i="2"/>
  <c r="AZ213" i="2" s="1"/>
  <c r="BD216" i="2"/>
  <c r="BD213" i="2"/>
  <c r="CM140" i="2"/>
  <c r="CN140" i="2" s="1" a="1"/>
  <c r="CN140" i="2" s="1"/>
  <c r="CM216" i="2"/>
  <c r="CN216" i="2" s="1" a="1"/>
  <c r="CN216" i="2" s="1"/>
  <c r="BD215" i="2"/>
  <c r="AI213" i="2"/>
  <c r="AJ213" i="2" s="1" a="1"/>
  <c r="AJ213" i="2" s="1"/>
  <c r="BD214" i="2"/>
  <c r="CM215" i="2"/>
  <c r="CN215" i="2" s="1" a="1"/>
  <c r="CN215" i="2" s="1"/>
  <c r="AK215" i="2"/>
  <c r="AK214" i="2"/>
  <c r="CM173" i="2"/>
  <c r="CN173" i="2" s="1" a="1"/>
  <c r="CN173" i="2" s="1"/>
  <c r="CM214" i="2"/>
  <c r="CN214" i="2" s="1" a="1"/>
  <c r="CN214" i="2" s="1"/>
  <c r="AI137" i="2"/>
  <c r="AJ137" i="2" s="1" a="1"/>
  <c r="AJ137" i="2" s="1"/>
  <c r="CM171" i="2"/>
  <c r="CN171" i="2" s="1" a="1"/>
  <c r="CN171" i="2" s="1"/>
  <c r="AY173" i="2"/>
  <c r="AZ173" i="2" s="1"/>
  <c r="AE173" i="2"/>
  <c r="AW173" i="2" s="1"/>
  <c r="BD176" i="2"/>
  <c r="AK175" i="2"/>
  <c r="AK174" i="2"/>
  <c r="AI141" i="2"/>
  <c r="AJ141" i="2" s="1" a="1"/>
  <c r="AJ141" i="2" s="1"/>
  <c r="BD175" i="2"/>
  <c r="CM172" i="2"/>
  <c r="CN172" i="2" s="1" a="1"/>
  <c r="CN172" i="2" s="1"/>
  <c r="BD173" i="2"/>
  <c r="BD174" i="2"/>
  <c r="AK176" i="2"/>
  <c r="BD140" i="2"/>
  <c r="CM176" i="2"/>
  <c r="CN176" i="2" s="1" a="1"/>
  <c r="CN176" i="2" s="1"/>
  <c r="CM175" i="2"/>
  <c r="CN175" i="2" s="1" a="1"/>
  <c r="CN175" i="2" s="1"/>
  <c r="CM169" i="2"/>
  <c r="CN169" i="2" s="1" a="1"/>
  <c r="CN169" i="2" s="1"/>
  <c r="AI53" i="2"/>
  <c r="AJ53" i="2" s="1" a="1"/>
  <c r="AJ53" i="2" s="1"/>
  <c r="BD138" i="2"/>
  <c r="AY169" i="2"/>
  <c r="AZ169" i="2" s="1"/>
  <c r="BD171" i="2"/>
  <c r="AI169" i="2"/>
  <c r="AJ169" i="2" s="1" a="1"/>
  <c r="AJ169" i="2" s="1"/>
  <c r="BD169" i="2"/>
  <c r="BD170" i="2"/>
  <c r="AK171" i="2"/>
  <c r="AK172" i="2"/>
  <c r="AW169" i="2"/>
  <c r="AX169" i="2" s="1"/>
  <c r="BD172" i="2"/>
  <c r="CM139" i="2"/>
  <c r="CN139" i="2" s="1" a="1"/>
  <c r="CN139" i="2" s="1"/>
  <c r="AW129" i="2"/>
  <c r="AX129" i="2" s="1"/>
  <c r="AK169" i="2"/>
  <c r="CM141" i="2"/>
  <c r="CN141" i="2" s="1" a="1"/>
  <c r="CN141" i="2" s="1"/>
  <c r="AY129" i="2"/>
  <c r="AZ129" i="2" s="1"/>
  <c r="AK138" i="2"/>
  <c r="AY141" i="2"/>
  <c r="AZ141" i="2" s="1"/>
  <c r="AK142" i="2"/>
  <c r="AE141" i="2"/>
  <c r="AW141" i="2" s="1"/>
  <c r="BD143" i="2"/>
  <c r="BD142" i="2"/>
  <c r="AY101" i="2"/>
  <c r="AZ101" i="2" s="1"/>
  <c r="CM137" i="2"/>
  <c r="CN137" i="2" s="1" a="1"/>
  <c r="CN137" i="2" s="1"/>
  <c r="CM144" i="2"/>
  <c r="CN144" i="2" s="1" a="1"/>
  <c r="CN144" i="2" s="1"/>
  <c r="BD144" i="2"/>
  <c r="CM143" i="2"/>
  <c r="CN143" i="2" s="1" a="1"/>
  <c r="CN143" i="2" s="1"/>
  <c r="AK143" i="2"/>
  <c r="CM136" i="2"/>
  <c r="CN136" i="2" s="1" a="1"/>
  <c r="CN136" i="2" s="1"/>
  <c r="AK140" i="2"/>
  <c r="AK141" i="2"/>
  <c r="AK144" i="2"/>
  <c r="CM133" i="2"/>
  <c r="CN133" i="2" s="1" a="1"/>
  <c r="CN133" i="2" s="1"/>
  <c r="AE137" i="2"/>
  <c r="AW137" i="2" s="1"/>
  <c r="AY133" i="2"/>
  <c r="AZ133" i="2" s="1"/>
  <c r="AK136" i="2"/>
  <c r="AW133" i="2"/>
  <c r="AX133" i="2" s="1"/>
  <c r="BD136" i="2"/>
  <c r="BD135" i="2"/>
  <c r="BD134" i="2"/>
  <c r="CM129" i="2"/>
  <c r="CN129" i="2" s="1" a="1"/>
  <c r="CN129" i="2" s="1"/>
  <c r="AI133" i="2"/>
  <c r="AJ133" i="2" s="1" a="1"/>
  <c r="AJ133" i="2" s="1"/>
  <c r="CM135" i="2"/>
  <c r="CN135" i="2" s="1" a="1"/>
  <c r="CN135" i="2" s="1"/>
  <c r="BD133" i="2"/>
  <c r="AK133" i="2"/>
  <c r="AK135" i="2"/>
  <c r="BD132" i="2"/>
  <c r="AI105" i="2"/>
  <c r="AJ105" i="2" s="1" a="1"/>
  <c r="AJ105" i="2" s="1"/>
  <c r="AI129" i="2"/>
  <c r="AJ129" i="2" s="1" a="1"/>
  <c r="AJ129" i="2" s="1"/>
  <c r="BD129" i="2"/>
  <c r="BD131" i="2"/>
  <c r="CM101" i="2"/>
  <c r="CN101" i="2" s="1" a="1"/>
  <c r="CN101" i="2" s="1"/>
  <c r="AY105" i="2"/>
  <c r="AZ105" i="2" s="1"/>
  <c r="AK132" i="2"/>
  <c r="BD130" i="2"/>
  <c r="AY24" i="2"/>
  <c r="AZ24" i="2" s="1"/>
  <c r="CM132" i="2"/>
  <c r="CN132" i="2" s="1" a="1"/>
  <c r="CN132" i="2" s="1"/>
  <c r="AK129" i="2"/>
  <c r="CM131" i="2"/>
  <c r="CN131" i="2" s="1" a="1"/>
  <c r="CN131" i="2" s="1"/>
  <c r="AK131" i="2"/>
  <c r="CM107" i="2"/>
  <c r="CN107" i="2" s="1" a="1"/>
  <c r="CN107" i="2" s="1"/>
  <c r="AI101" i="2"/>
  <c r="AJ101" i="2" s="1" a="1"/>
  <c r="AJ101" i="2" s="1"/>
  <c r="AE101" i="2"/>
  <c r="AW101" i="2" s="1"/>
  <c r="AX101" i="2" s="1"/>
  <c r="BD101" i="2"/>
  <c r="BD102" i="2"/>
  <c r="AK104" i="2"/>
  <c r="BD103" i="2"/>
  <c r="CM104" i="2"/>
  <c r="CN104" i="2" s="1" a="1"/>
  <c r="CN104" i="2" s="1"/>
  <c r="BD104" i="2"/>
  <c r="AK101" i="2"/>
  <c r="CM103" i="2"/>
  <c r="CN103" i="2" s="1" a="1"/>
  <c r="CN103" i="2" s="1"/>
  <c r="AK103" i="2"/>
  <c r="CM59" i="2"/>
  <c r="CN59" i="2" s="1" a="1"/>
  <c r="CN59" i="2" s="1"/>
  <c r="CM105" i="2"/>
  <c r="CN105" i="2" s="1" a="1"/>
  <c r="CN105" i="2" s="1"/>
  <c r="AE105" i="2"/>
  <c r="AW105" i="2" s="1"/>
  <c r="AX105" i="2" s="1"/>
  <c r="BD108" i="2"/>
  <c r="BD105" i="2"/>
  <c r="BD107" i="2"/>
  <c r="BD106" i="2"/>
  <c r="CM108" i="2"/>
  <c r="CN108" i="2" s="1" a="1"/>
  <c r="CN108" i="2" s="1"/>
  <c r="AK107" i="2"/>
  <c r="CM57" i="2"/>
  <c r="CN57" i="2" s="1" a="1"/>
  <c r="CN57" i="2" s="1"/>
  <c r="AK108" i="2"/>
  <c r="AK105" i="2"/>
  <c r="AW57" i="2"/>
  <c r="AX57" i="2" s="1"/>
  <c r="AY57" i="2"/>
  <c r="AZ57" i="2" s="1"/>
  <c r="AK60" i="2"/>
  <c r="BD60" i="2"/>
  <c r="AK27" i="2"/>
  <c r="AI28" i="2"/>
  <c r="AJ28" i="2" s="1" a="1"/>
  <c r="AJ28" i="2" s="1"/>
  <c r="CM56" i="2"/>
  <c r="CN56" i="2" s="1" a="1"/>
  <c r="CN56" i="2" s="1"/>
  <c r="AI57" i="2"/>
  <c r="AJ57" i="2" s="1" a="1"/>
  <c r="AJ57" i="2" s="1"/>
  <c r="BD57" i="2"/>
  <c r="BD59" i="2"/>
  <c r="CM60" i="2"/>
  <c r="CN60" i="2" s="1" a="1"/>
  <c r="CN60" i="2" s="1"/>
  <c r="AK59" i="2"/>
  <c r="AK58" i="2"/>
  <c r="BD58" i="2"/>
  <c r="AK25" i="2"/>
  <c r="CM53" i="2"/>
  <c r="CN53" i="2" s="1" a="1"/>
  <c r="CN53" i="2" s="1"/>
  <c r="AY53" i="2"/>
  <c r="AZ53" i="2" s="1"/>
  <c r="BD56" i="2"/>
  <c r="BD53" i="2"/>
  <c r="BD55" i="2"/>
  <c r="AK54" i="2"/>
  <c r="AK53" i="2"/>
  <c r="CM55" i="2"/>
  <c r="CN55" i="2" s="1" a="1"/>
  <c r="CN55" i="2" s="1"/>
  <c r="BD54" i="2"/>
  <c r="AK56" i="2"/>
  <c r="AE53" i="2"/>
  <c r="AW53" i="2" s="1"/>
  <c r="AX53" i="2" s="1"/>
  <c r="BD26" i="2"/>
  <c r="BD24" i="2"/>
  <c r="AY28" i="2"/>
  <c r="AZ28" i="2" s="1"/>
  <c r="AE28" i="2"/>
  <c r="AW28" i="2" s="1"/>
  <c r="AX28" i="2" s="1"/>
  <c r="BD31" i="2"/>
  <c r="BD28" i="2"/>
  <c r="BD30" i="2"/>
  <c r="AK31" i="2"/>
  <c r="CM29" i="2"/>
  <c r="CN29" i="2" s="1" a="1"/>
  <c r="CN29" i="2" s="1"/>
  <c r="AK29" i="2"/>
  <c r="BD29" i="2"/>
  <c r="CM31" i="2"/>
  <c r="CN31" i="2" s="1" a="1"/>
  <c r="CN31" i="2" s="1"/>
  <c r="AK30" i="2"/>
  <c r="AK26" i="2"/>
  <c r="CM30" i="2"/>
  <c r="CN30" i="2" s="1" a="1"/>
  <c r="CN30" i="2" s="1"/>
  <c r="BD27" i="2"/>
  <c r="CM24" i="2"/>
  <c r="CN24" i="2" s="1" a="1"/>
  <c r="CN24" i="2" s="1"/>
  <c r="CM25" i="2"/>
  <c r="CN25" i="2" s="1" a="1"/>
  <c r="CN25" i="2" s="1"/>
  <c r="CM26" i="2"/>
  <c r="CN26" i="2" s="1" a="1"/>
  <c r="CN26" i="2" s="1"/>
  <c r="CM27" i="2"/>
  <c r="CN27" i="2" s="1" a="1"/>
  <c r="CN27" i="2" s="1"/>
  <c r="AD24" i="2"/>
  <c r="BD25" i="2"/>
  <c r="I45" i="2"/>
  <c r="I49" i="2"/>
  <c r="I61" i="2"/>
  <c r="I65" i="2"/>
  <c r="I69" i="2"/>
  <c r="I73" i="2"/>
  <c r="I77" i="2"/>
  <c r="I81" i="2"/>
  <c r="I85" i="2"/>
  <c r="I89" i="2"/>
  <c r="I93" i="2"/>
  <c r="I97" i="2"/>
  <c r="I109" i="2"/>
  <c r="I113" i="2"/>
  <c r="I117" i="2"/>
  <c r="I121" i="2"/>
  <c r="I125" i="2"/>
  <c r="I145" i="2"/>
  <c r="I149" i="2"/>
  <c r="I153" i="2"/>
  <c r="I157" i="2"/>
  <c r="I161" i="2"/>
  <c r="I165" i="2"/>
  <c r="I177" i="2"/>
  <c r="I181" i="2"/>
  <c r="I185" i="2"/>
  <c r="I189" i="2"/>
  <c r="I193" i="2"/>
  <c r="I197" i="2"/>
  <c r="I201" i="2"/>
  <c r="I205" i="2"/>
  <c r="I209" i="2"/>
  <c r="I217" i="2"/>
  <c r="I221" i="2"/>
  <c r="I225" i="2"/>
  <c r="I245" i="2"/>
  <c r="I249" i="2"/>
  <c r="I253" i="2"/>
  <c r="I257" i="2"/>
  <c r="I261" i="2"/>
  <c r="I265" i="2"/>
  <c r="I269" i="2"/>
  <c r="I289" i="2"/>
  <c r="I293" i="2"/>
  <c r="I297" i="2"/>
  <c r="I301" i="2"/>
  <c r="I305" i="2"/>
  <c r="I309" i="2"/>
  <c r="I329" i="2"/>
  <c r="I333" i="2"/>
  <c r="I357" i="2"/>
  <c r="I361" i="2"/>
  <c r="I365" i="2"/>
  <c r="I369" i="2"/>
  <c r="I373" i="2"/>
  <c r="I377" i="2"/>
  <c r="I381" i="2"/>
  <c r="I385" i="2"/>
  <c r="I409" i="2"/>
  <c r="I413" i="2"/>
  <c r="I417" i="2"/>
  <c r="I433" i="2"/>
  <c r="I437" i="2"/>
  <c r="I441" i="2"/>
  <c r="I445" i="2"/>
  <c r="I449" i="2"/>
  <c r="I453" i="2"/>
  <c r="I457" i="2"/>
  <c r="I461" i="2"/>
  <c r="I465" i="2"/>
  <c r="I469" i="2"/>
  <c r="I473" i="2"/>
  <c r="I477" i="2"/>
  <c r="I481" i="2"/>
  <c r="I41" i="2"/>
  <c r="I16" i="2"/>
  <c r="I20" i="2"/>
  <c r="I12" i="2"/>
  <c r="CS420" i="2"/>
  <c r="CH420" i="2"/>
  <c r="CS419" i="2"/>
  <c r="CH419" i="2"/>
  <c r="CS418" i="2"/>
  <c r="CH418" i="2"/>
  <c r="CS417" i="2"/>
  <c r="CH417" i="2"/>
  <c r="CS416" i="2"/>
  <c r="CH416" i="2"/>
  <c r="CS415" i="2"/>
  <c r="CH415" i="2"/>
  <c r="CS414" i="2"/>
  <c r="CH414" i="2"/>
  <c r="CS413" i="2"/>
  <c r="CH413" i="2"/>
  <c r="CS412" i="2"/>
  <c r="CH412" i="2"/>
  <c r="CS411" i="2"/>
  <c r="CH411" i="2"/>
  <c r="CS410" i="2"/>
  <c r="CH410" i="2"/>
  <c r="CS409" i="2"/>
  <c r="CL409" i="2"/>
  <c r="CM412" i="2" s="1"/>
  <c r="CN412" i="2" s="1" a="1"/>
  <c r="CN412" i="2" s="1"/>
  <c r="CH409" i="2"/>
  <c r="CS312" i="2"/>
  <c r="CH312" i="2"/>
  <c r="CS311" i="2"/>
  <c r="CH311" i="2"/>
  <c r="CS310" i="2"/>
  <c r="CH310" i="2"/>
  <c r="CS309" i="2"/>
  <c r="CL309" i="2"/>
  <c r="CM309" i="2" s="1"/>
  <c r="CN309" i="2" s="1" a="1"/>
  <c r="CN309" i="2" s="1"/>
  <c r="CH309" i="2"/>
  <c r="CS308" i="2"/>
  <c r="CH308" i="2"/>
  <c r="CS307" i="2"/>
  <c r="CH307" i="2"/>
  <c r="CS306" i="2"/>
  <c r="CH306" i="2"/>
  <c r="CS305" i="2"/>
  <c r="CL305" i="2"/>
  <c r="CM305" i="2" s="1"/>
  <c r="CN305" i="2" s="1" a="1"/>
  <c r="CN305" i="2" s="1"/>
  <c r="CH305" i="2"/>
  <c r="CS292" i="2"/>
  <c r="CH292" i="2"/>
  <c r="CS291" i="2"/>
  <c r="CH291" i="2"/>
  <c r="CS290" i="2"/>
  <c r="CH290" i="2"/>
  <c r="CS289" i="2"/>
  <c r="CL289" i="2"/>
  <c r="CM289" i="2" s="1"/>
  <c r="CN289" i="2" s="1" a="1"/>
  <c r="CN289" i="2" s="1"/>
  <c r="CH289" i="2"/>
  <c r="CS272" i="2"/>
  <c r="CH272" i="2"/>
  <c r="CS271" i="2"/>
  <c r="CH271" i="2"/>
  <c r="CS270" i="2"/>
  <c r="CH270" i="2"/>
  <c r="CS269" i="2"/>
  <c r="CL269" i="2"/>
  <c r="CM269" i="2" s="1"/>
  <c r="CN269" i="2" s="1" a="1"/>
  <c r="CN269" i="2" s="1"/>
  <c r="CH269" i="2"/>
  <c r="CS268" i="2"/>
  <c r="CH268" i="2"/>
  <c r="CS267" i="2"/>
  <c r="CH267" i="2"/>
  <c r="CS266" i="2"/>
  <c r="CH266" i="2"/>
  <c r="CS265" i="2"/>
  <c r="CL265" i="2"/>
  <c r="CM265" i="2" s="1"/>
  <c r="CN265" i="2" s="1" a="1"/>
  <c r="CN265" i="2" s="1"/>
  <c r="CH265" i="2"/>
  <c r="CS264" i="2"/>
  <c r="CH264" i="2"/>
  <c r="CS263" i="2"/>
  <c r="CH263" i="2"/>
  <c r="CS262" i="2"/>
  <c r="CH262" i="2"/>
  <c r="CS261" i="2"/>
  <c r="CL261" i="2"/>
  <c r="CM261" i="2" s="1"/>
  <c r="CN261" i="2" s="1" a="1"/>
  <c r="CN261" i="2" s="1"/>
  <c r="CH261" i="2"/>
  <c r="CS260" i="2"/>
  <c r="CH260" i="2"/>
  <c r="CS259" i="2"/>
  <c r="CH259" i="2"/>
  <c r="CS258" i="2"/>
  <c r="CH258" i="2"/>
  <c r="CS257" i="2"/>
  <c r="CL257" i="2"/>
  <c r="CM257" i="2" s="1"/>
  <c r="CN257" i="2" s="1" a="1"/>
  <c r="CN257" i="2" s="1"/>
  <c r="CH257" i="2"/>
  <c r="CS256" i="2"/>
  <c r="CH256" i="2"/>
  <c r="CS255" i="2"/>
  <c r="CH255" i="2"/>
  <c r="CS254" i="2"/>
  <c r="CH254" i="2"/>
  <c r="CS253" i="2"/>
  <c r="CL253" i="2"/>
  <c r="CM256" i="2" s="1"/>
  <c r="CN256" i="2" s="1" a="1"/>
  <c r="CN256" i="2" s="1"/>
  <c r="CH253" i="2"/>
  <c r="CS228" i="2"/>
  <c r="CH228" i="2"/>
  <c r="CS227" i="2"/>
  <c r="CH227" i="2"/>
  <c r="CS226" i="2"/>
  <c r="CS225" i="2"/>
  <c r="CL225" i="2"/>
  <c r="CM225" i="2" s="1"/>
  <c r="CN225" i="2" s="1" a="1"/>
  <c r="CN225" i="2" s="1"/>
  <c r="CS224" i="2"/>
  <c r="CH224" i="2"/>
  <c r="CS223" i="2"/>
  <c r="CS222" i="2"/>
  <c r="CS221" i="2"/>
  <c r="CL221" i="2"/>
  <c r="CM221" i="2" s="1"/>
  <c r="CN221" i="2" s="1" a="1"/>
  <c r="CN221" i="2" s="1"/>
  <c r="CS220" i="2"/>
  <c r="CH220" i="2"/>
  <c r="CS219" i="2"/>
  <c r="CH219" i="2"/>
  <c r="CS218" i="2"/>
  <c r="CH218" i="2"/>
  <c r="CS217" i="2"/>
  <c r="CL217" i="2"/>
  <c r="CM220" i="2" s="1"/>
  <c r="CN220" i="2" s="1" a="1"/>
  <c r="CN220" i="2" s="1"/>
  <c r="CH217" i="2"/>
  <c r="CS212" i="2"/>
  <c r="CH212" i="2"/>
  <c r="CS211" i="2"/>
  <c r="CH211" i="2"/>
  <c r="CS210" i="2"/>
  <c r="CH210" i="2"/>
  <c r="CS209" i="2"/>
  <c r="CL209" i="2"/>
  <c r="CM212" i="2" s="1"/>
  <c r="CN212" i="2" s="1" a="1"/>
  <c r="CN212" i="2" s="1"/>
  <c r="CS208" i="2"/>
  <c r="CH208" i="2"/>
  <c r="CS207" i="2"/>
  <c r="CH207" i="2"/>
  <c r="CS206" i="2"/>
  <c r="CS205" i="2"/>
  <c r="CL205" i="2"/>
  <c r="CM208" i="2" s="1"/>
  <c r="CN208" i="2" s="1" a="1"/>
  <c r="CN208" i="2" s="1"/>
  <c r="CS204" i="2"/>
  <c r="CH204" i="2"/>
  <c r="CS203" i="2"/>
  <c r="CH203" i="2"/>
  <c r="CS202" i="2"/>
  <c r="CH202" i="2"/>
  <c r="CS201" i="2"/>
  <c r="CL201" i="2"/>
  <c r="CM201" i="2" s="1"/>
  <c r="CN201" i="2" s="1" a="1"/>
  <c r="CN201" i="2" s="1"/>
  <c r="CH201" i="2"/>
  <c r="CS200" i="2"/>
  <c r="CH200" i="2"/>
  <c r="CS199" i="2"/>
  <c r="CH199" i="2"/>
  <c r="CS198" i="2"/>
  <c r="CH198" i="2"/>
  <c r="CS197" i="2"/>
  <c r="CL197" i="2"/>
  <c r="CM197" i="2" s="1"/>
  <c r="CN197" i="2" s="1" a="1"/>
  <c r="CN197" i="2" s="1"/>
  <c r="CS196" i="2"/>
  <c r="CH196" i="2"/>
  <c r="CS195" i="2"/>
  <c r="CH195" i="2"/>
  <c r="CS194" i="2"/>
  <c r="CH194" i="2"/>
  <c r="CS193" i="2"/>
  <c r="CL193" i="2"/>
  <c r="CM196" i="2" s="1"/>
  <c r="CN196" i="2" s="1" a="1"/>
  <c r="CN196" i="2" s="1"/>
  <c r="CH193" i="2"/>
  <c r="CS192" i="2"/>
  <c r="CH192" i="2"/>
  <c r="CS191" i="2"/>
  <c r="CH191" i="2"/>
  <c r="CS190" i="2"/>
  <c r="CS189" i="2"/>
  <c r="CL189" i="2"/>
  <c r="CM192" i="2" s="1"/>
  <c r="CN192" i="2" s="1" a="1"/>
  <c r="CN192" i="2" s="1"/>
  <c r="CS188" i="2"/>
  <c r="CH188" i="2"/>
  <c r="CS187" i="2"/>
  <c r="CH187" i="2"/>
  <c r="CS186" i="2"/>
  <c r="CH186" i="2"/>
  <c r="CS185" i="2"/>
  <c r="CL185" i="2"/>
  <c r="CM185" i="2" s="1"/>
  <c r="CN185" i="2" s="1" a="1"/>
  <c r="CN185" i="2" s="1"/>
  <c r="CH185" i="2"/>
  <c r="CS184" i="2"/>
  <c r="CH184" i="2"/>
  <c r="CS183" i="2"/>
  <c r="CH183" i="2"/>
  <c r="CS182" i="2"/>
  <c r="CH182" i="2"/>
  <c r="CS181" i="2"/>
  <c r="CL181" i="2"/>
  <c r="CM181" i="2" s="1"/>
  <c r="CN181" i="2" s="1" a="1"/>
  <c r="CN181" i="2" s="1"/>
  <c r="CH181" i="2"/>
  <c r="CS180" i="2"/>
  <c r="CH180" i="2"/>
  <c r="CS179" i="2"/>
  <c r="CH179" i="2"/>
  <c r="CS178" i="2"/>
  <c r="CH178" i="2"/>
  <c r="CS177" i="2"/>
  <c r="CL177" i="2"/>
  <c r="CM180" i="2" s="1"/>
  <c r="CN180" i="2" s="1" a="1"/>
  <c r="CN180" i="2" s="1"/>
  <c r="CH177" i="2"/>
  <c r="CS168" i="2"/>
  <c r="CH168" i="2"/>
  <c r="CS167" i="2"/>
  <c r="CH167" i="2"/>
  <c r="CS166" i="2"/>
  <c r="CH166" i="2"/>
  <c r="CS165" i="2"/>
  <c r="CL165" i="2"/>
  <c r="CM168" i="2" s="1"/>
  <c r="CN168" i="2" s="1" a="1"/>
  <c r="CN168" i="2" s="1"/>
  <c r="CH165" i="2"/>
  <c r="CS164" i="2"/>
  <c r="CH164" i="2"/>
  <c r="CS163" i="2"/>
  <c r="CH163" i="2"/>
  <c r="CS162" i="2"/>
  <c r="CH162" i="2"/>
  <c r="CS161" i="2"/>
  <c r="CL161" i="2"/>
  <c r="CM161" i="2" s="1"/>
  <c r="CN161" i="2" s="1" a="1"/>
  <c r="CN161" i="2" s="1"/>
  <c r="CH161" i="2"/>
  <c r="CS160" i="2"/>
  <c r="CH160" i="2"/>
  <c r="CS159" i="2"/>
  <c r="CH159" i="2"/>
  <c r="CS158" i="2"/>
  <c r="CH158" i="2"/>
  <c r="CS157" i="2"/>
  <c r="CL157" i="2"/>
  <c r="CM157" i="2" s="1"/>
  <c r="CN157" i="2" s="1" a="1"/>
  <c r="CN157" i="2" s="1"/>
  <c r="CH157" i="2"/>
  <c r="CS156" i="2"/>
  <c r="CH156" i="2"/>
  <c r="CS155" i="2"/>
  <c r="CH155" i="2"/>
  <c r="CS154" i="2"/>
  <c r="CH154" i="2"/>
  <c r="CS153" i="2"/>
  <c r="CL153" i="2"/>
  <c r="CM153" i="2" s="1"/>
  <c r="CN153" i="2" s="1" a="1"/>
  <c r="CN153" i="2" s="1"/>
  <c r="CH153" i="2"/>
  <c r="CS152" i="2"/>
  <c r="CH152" i="2"/>
  <c r="CS151" i="2"/>
  <c r="CH151" i="2"/>
  <c r="CS150" i="2"/>
  <c r="CH150" i="2"/>
  <c r="CS149" i="2"/>
  <c r="CL149" i="2"/>
  <c r="CM149" i="2" s="1"/>
  <c r="CN149" i="2" s="1" a="1"/>
  <c r="CN149" i="2" s="1"/>
  <c r="CH149" i="2"/>
  <c r="CS148" i="2"/>
  <c r="CH148" i="2"/>
  <c r="CS147" i="2"/>
  <c r="CH147" i="2"/>
  <c r="CS146" i="2"/>
  <c r="CH146" i="2"/>
  <c r="CS145" i="2"/>
  <c r="CL145" i="2"/>
  <c r="CM145" i="2" s="1"/>
  <c r="CN145" i="2" s="1" a="1"/>
  <c r="CN145" i="2" s="1"/>
  <c r="CH145" i="2"/>
  <c r="CS128" i="2"/>
  <c r="CH128" i="2"/>
  <c r="CH127" i="2"/>
  <c r="CH126" i="2"/>
  <c r="CL125" i="2"/>
  <c r="CM125" i="2" s="1"/>
  <c r="CN125" i="2" s="1" a="1"/>
  <c r="CN125" i="2" s="1"/>
  <c r="CH125" i="2"/>
  <c r="CH124" i="2"/>
  <c r="CH123" i="2"/>
  <c r="CH122" i="2"/>
  <c r="CL121" i="2"/>
  <c r="CM121" i="2" s="1"/>
  <c r="CN121" i="2" s="1" a="1"/>
  <c r="CN121" i="2" s="1"/>
  <c r="CH121" i="2"/>
  <c r="CH120" i="2"/>
  <c r="CH119" i="2"/>
  <c r="CH118" i="2"/>
  <c r="CL117" i="2"/>
  <c r="CM117" i="2" s="1"/>
  <c r="CN117" i="2" s="1" a="1"/>
  <c r="CN117" i="2" s="1"/>
  <c r="CH117" i="2"/>
  <c r="CH116" i="2"/>
  <c r="CH115" i="2"/>
  <c r="CH114" i="2"/>
  <c r="CL113" i="2"/>
  <c r="CM116" i="2" s="1"/>
  <c r="CN116" i="2" s="1" a="1"/>
  <c r="CN116" i="2" s="1"/>
  <c r="CH113" i="2"/>
  <c r="CH112" i="2"/>
  <c r="CH111" i="2"/>
  <c r="CH110" i="2"/>
  <c r="CL109" i="2"/>
  <c r="CM109" i="2" s="1"/>
  <c r="CN109" i="2" s="1" a="1"/>
  <c r="CN109" i="2" s="1"/>
  <c r="CH109" i="2"/>
  <c r="CH100" i="2"/>
  <c r="CH99" i="2"/>
  <c r="CH98" i="2"/>
  <c r="CL97" i="2"/>
  <c r="CH97" i="2"/>
  <c r="CH96" i="2"/>
  <c r="CH95" i="2"/>
  <c r="CH94" i="2"/>
  <c r="CL93" i="2"/>
  <c r="CH93" i="2"/>
  <c r="CH92" i="2"/>
  <c r="CH91" i="2"/>
  <c r="CH90" i="2"/>
  <c r="CL89" i="2"/>
  <c r="CH89" i="2"/>
  <c r="CH88" i="2"/>
  <c r="CH87" i="2"/>
  <c r="CH86" i="2"/>
  <c r="CL85" i="2"/>
  <c r="CH85" i="2"/>
  <c r="CH80" i="2"/>
  <c r="CH79" i="2"/>
  <c r="CH78" i="2"/>
  <c r="CH77" i="2"/>
  <c r="CH76" i="2"/>
  <c r="CH75" i="2"/>
  <c r="CH74" i="2"/>
  <c r="CH73" i="2"/>
  <c r="CH72" i="2"/>
  <c r="CH71" i="2"/>
  <c r="CH70" i="2"/>
  <c r="CL69" i="2"/>
  <c r="CM69" i="2" s="1"/>
  <c r="CN69" i="2" s="1" a="1"/>
  <c r="CN69" i="2" s="1"/>
  <c r="CH69" i="2"/>
  <c r="CH52" i="2"/>
  <c r="CS51" i="2"/>
  <c r="CH51" i="2"/>
  <c r="CS50" i="2"/>
  <c r="CH50" i="2"/>
  <c r="CS49" i="2"/>
  <c r="CH49" i="2"/>
  <c r="CS48" i="2"/>
  <c r="CH48" i="2"/>
  <c r="CS47" i="2"/>
  <c r="CH47" i="2"/>
  <c r="CS46" i="2"/>
  <c r="CH46" i="2"/>
  <c r="CS45" i="2"/>
  <c r="CH45" i="2"/>
  <c r="CS44" i="2"/>
  <c r="CH44" i="2"/>
  <c r="CS43" i="2"/>
  <c r="CH43" i="2"/>
  <c r="CS42" i="2"/>
  <c r="CH42" i="2"/>
  <c r="CS41" i="2"/>
  <c r="CL41" i="2"/>
  <c r="CM44" i="2" s="1"/>
  <c r="CN44" i="2" s="1" a="1"/>
  <c r="CN44" i="2" s="1"/>
  <c r="CH41" i="2"/>
  <c r="CK95" i="2" l="1"/>
  <c r="CK94" i="2"/>
  <c r="CK93" i="2"/>
  <c r="CM93" i="2" s="1"/>
  <c r="CN93" i="2" s="1" a="1"/>
  <c r="CN93" i="2" s="1"/>
  <c r="CK91" i="2"/>
  <c r="CK90" i="2"/>
  <c r="CK89" i="2"/>
  <c r="CM89" i="2" s="1"/>
  <c r="CN89" i="2" s="1" a="1"/>
  <c r="CN89" i="2" s="1"/>
  <c r="CM100" i="2"/>
  <c r="CN100" i="2" s="1" a="1"/>
  <c r="CN100" i="2" s="1"/>
  <c r="CK99" i="2"/>
  <c r="CM99" i="2" s="1"/>
  <c r="CN99" i="2" s="1" a="1"/>
  <c r="CN99" i="2" s="1"/>
  <c r="CK98" i="2"/>
  <c r="CK97" i="2"/>
  <c r="CM97" i="2" s="1"/>
  <c r="CN97" i="2" s="1" a="1"/>
  <c r="CN97" i="2" s="1"/>
  <c r="CK87" i="2"/>
  <c r="CM87" i="2" s="1"/>
  <c r="CN87" i="2" s="1" a="1"/>
  <c r="CN87" i="2" s="1"/>
  <c r="CK86" i="2"/>
  <c r="CM86" i="2" s="1"/>
  <c r="CN86" i="2" s="1" a="1"/>
  <c r="CN86" i="2" s="1"/>
  <c r="CK85" i="2"/>
  <c r="CM85" i="2" s="1"/>
  <c r="CN85" i="2" s="1" a="1"/>
  <c r="CN85" i="2" s="1"/>
  <c r="AW502" i="2"/>
  <c r="AX502" i="2" s="1"/>
  <c r="AW430" i="2"/>
  <c r="AX430" i="2" s="1"/>
  <c r="AW490" i="2"/>
  <c r="AX490" i="2" s="1"/>
  <c r="AY506" i="2"/>
  <c r="AZ506" i="2" s="1"/>
  <c r="AX497" i="2"/>
  <c r="AW498" i="2"/>
  <c r="AX498" i="2" s="1"/>
  <c r="AY503" i="2"/>
  <c r="AY498" i="2"/>
  <c r="AZ498" i="2" s="1"/>
  <c r="AY486" i="2"/>
  <c r="AZ486" i="2" s="1"/>
  <c r="AY490" i="2"/>
  <c r="AZ490" i="2" s="1"/>
  <c r="AW506" i="2"/>
  <c r="AW486" i="2"/>
  <c r="AX486" i="2" s="1"/>
  <c r="AX493" i="2"/>
  <c r="AW494" i="2"/>
  <c r="AY494" i="2"/>
  <c r="AW402" i="2"/>
  <c r="AX402" i="2" s="1"/>
  <c r="AY402" i="2"/>
  <c r="AZ402" i="2" s="1"/>
  <c r="AW426" i="2"/>
  <c r="AY426" i="2"/>
  <c r="AZ426" i="2" s="1"/>
  <c r="AY430" i="2"/>
  <c r="AW406" i="2"/>
  <c r="AX406" i="2" s="1"/>
  <c r="AY422" i="2"/>
  <c r="AZ422" i="2" s="1"/>
  <c r="AX421" i="2"/>
  <c r="AW422" i="2"/>
  <c r="AZ345" i="2"/>
  <c r="AY406" i="2"/>
  <c r="AZ406" i="2" s="1"/>
  <c r="AW398" i="2"/>
  <c r="AY394" i="2"/>
  <c r="AY398" i="2"/>
  <c r="AY390" i="2"/>
  <c r="AZ390" i="2" s="1"/>
  <c r="AX393" i="2"/>
  <c r="AW394" i="2"/>
  <c r="AY342" i="2"/>
  <c r="AZ342" i="2" s="1"/>
  <c r="AW390" i="2"/>
  <c r="AX390" i="2" s="1"/>
  <c r="AY318" i="2"/>
  <c r="AZ318" i="2" s="1"/>
  <c r="AZ353" i="2"/>
  <c r="AY354" i="2"/>
  <c r="AW354" i="2"/>
  <c r="AY350" i="2"/>
  <c r="AZ350" i="2" s="1"/>
  <c r="AW346" i="2"/>
  <c r="AX345" i="2"/>
  <c r="AY322" i="2"/>
  <c r="AZ322" i="2" s="1"/>
  <c r="AW350" i="2"/>
  <c r="AZ346" i="2"/>
  <c r="AY347" i="2"/>
  <c r="AW342" i="2"/>
  <c r="AY314" i="2"/>
  <c r="AZ314" i="2" s="1"/>
  <c r="AW318" i="2"/>
  <c r="AX318" i="2" s="1"/>
  <c r="AY282" i="2"/>
  <c r="AZ282" i="2" s="1"/>
  <c r="AY174" i="2"/>
  <c r="AZ174" i="2" s="1"/>
  <c r="AY326" i="2"/>
  <c r="AZ326" i="2" s="1"/>
  <c r="AZ337" i="2"/>
  <c r="AY338" i="2"/>
  <c r="AW338" i="2"/>
  <c r="AY286" i="2"/>
  <c r="AZ286" i="2" s="1"/>
  <c r="AX313" i="2"/>
  <c r="AW314" i="2"/>
  <c r="AX325" i="2"/>
  <c r="AW326" i="2"/>
  <c r="AX321" i="2"/>
  <c r="AW322" i="2"/>
  <c r="AX322" i="2" s="1"/>
  <c r="AY278" i="2"/>
  <c r="AZ278" i="2" s="1"/>
  <c r="AW286" i="2"/>
  <c r="AY170" i="2"/>
  <c r="AZ170" i="2" s="1"/>
  <c r="AX281" i="2"/>
  <c r="AW282" i="2"/>
  <c r="AZ237" i="2"/>
  <c r="AY138" i="2"/>
  <c r="AZ138" i="2" s="1"/>
  <c r="AX277" i="2"/>
  <c r="AW278" i="2"/>
  <c r="AY230" i="2"/>
  <c r="AZ230" i="2" s="1"/>
  <c r="AY234" i="2"/>
  <c r="AZ234" i="2" s="1"/>
  <c r="AW130" i="2"/>
  <c r="AX130" i="2" s="1"/>
  <c r="AX273" i="2"/>
  <c r="AW274" i="2"/>
  <c r="AY130" i="2"/>
  <c r="AY274" i="2"/>
  <c r="AY242" i="2"/>
  <c r="AX241" i="2"/>
  <c r="AW242" i="2"/>
  <c r="AW214" i="2"/>
  <c r="AX214" i="2" s="1"/>
  <c r="AX237" i="2"/>
  <c r="AW238" i="2"/>
  <c r="AY239" i="2"/>
  <c r="AY142" i="2"/>
  <c r="AZ142" i="2" s="1"/>
  <c r="AX233" i="2"/>
  <c r="AW234" i="2"/>
  <c r="AY134" i="2"/>
  <c r="AZ134" i="2" s="1"/>
  <c r="AW230" i="2"/>
  <c r="AY214" i="2"/>
  <c r="AX173" i="2"/>
  <c r="AW174" i="2"/>
  <c r="AW102" i="2"/>
  <c r="AX102" i="2" s="1"/>
  <c r="AW170" i="2"/>
  <c r="AY102" i="2"/>
  <c r="AX137" i="2"/>
  <c r="AW138" i="2"/>
  <c r="AX141" i="2"/>
  <c r="AW142" i="2"/>
  <c r="AW134" i="2"/>
  <c r="AY25" i="2"/>
  <c r="AY106" i="2"/>
  <c r="AZ106" i="2" s="1"/>
  <c r="AY54" i="2"/>
  <c r="AY29" i="2"/>
  <c r="AY58" i="2"/>
  <c r="AZ58" i="2" s="1"/>
  <c r="AW58" i="2"/>
  <c r="AW106" i="2"/>
  <c r="CM111" i="2"/>
  <c r="CN111" i="2" s="1" a="1"/>
  <c r="CN111" i="2" s="1"/>
  <c r="AW54" i="2"/>
  <c r="CM223" i="2"/>
  <c r="CN223" i="2" s="1" a="1"/>
  <c r="CN223" i="2" s="1"/>
  <c r="CM71" i="2"/>
  <c r="CN71" i="2" s="1" a="1"/>
  <c r="CN71" i="2" s="1"/>
  <c r="CM42" i="2"/>
  <c r="CN42" i="2" s="1" a="1"/>
  <c r="CN42" i="2" s="1"/>
  <c r="AW29" i="2"/>
  <c r="CM218" i="2"/>
  <c r="CN218" i="2" s="1" a="1"/>
  <c r="CN218" i="2" s="1"/>
  <c r="CM43" i="2"/>
  <c r="CN43" i="2" s="1" a="1"/>
  <c r="CN43" i="2" s="1"/>
  <c r="CM166" i="2"/>
  <c r="CN166" i="2" s="1" a="1"/>
  <c r="CN166" i="2" s="1"/>
  <c r="CM219" i="2"/>
  <c r="CN219" i="2" s="1" a="1"/>
  <c r="CN219" i="2" s="1"/>
  <c r="E10" i="8"/>
  <c r="CM167" i="2"/>
  <c r="CN167" i="2" s="1" a="1"/>
  <c r="CN167" i="2" s="1"/>
  <c r="C11" i="8"/>
  <c r="CM217" i="2"/>
  <c r="CN217" i="2" s="1" a="1"/>
  <c r="CN217" i="2" s="1"/>
  <c r="CM411" i="2"/>
  <c r="CN411" i="2" s="1" a="1"/>
  <c r="CN411" i="2" s="1"/>
  <c r="C8" i="8"/>
  <c r="CM91" i="2"/>
  <c r="CN91" i="2" s="1" a="1"/>
  <c r="CN91" i="2" s="1"/>
  <c r="CM189" i="2"/>
  <c r="CN189" i="2" s="1" a="1"/>
  <c r="CN189" i="2" s="1"/>
  <c r="CM155" i="2"/>
  <c r="CN155" i="2" s="1" a="1"/>
  <c r="CN155" i="2" s="1"/>
  <c r="CM311" i="2"/>
  <c r="CN311" i="2" s="1" a="1"/>
  <c r="CN311" i="2" s="1"/>
  <c r="C16" i="8"/>
  <c r="CM191" i="2"/>
  <c r="CN191" i="2" s="1" a="1"/>
  <c r="CN191" i="2" s="1"/>
  <c r="CM258" i="2"/>
  <c r="CN258" i="2" s="1" a="1"/>
  <c r="CN258" i="2" s="1"/>
  <c r="CM271" i="2"/>
  <c r="CN271" i="2" s="1" a="1"/>
  <c r="CN271" i="2" s="1"/>
  <c r="C5" i="8"/>
  <c r="C10" i="8"/>
  <c r="CM310" i="2"/>
  <c r="CN310" i="2" s="1" a="1"/>
  <c r="CN310" i="2" s="1"/>
  <c r="C7" i="8"/>
  <c r="CM203" i="2"/>
  <c r="CN203" i="2" s="1" a="1"/>
  <c r="CN203" i="2" s="1"/>
  <c r="CM270" i="2"/>
  <c r="CN270" i="2" s="1" a="1"/>
  <c r="CN270" i="2" s="1"/>
  <c r="C12" i="8"/>
  <c r="E9" i="8"/>
  <c r="CM122" i="2"/>
  <c r="CN122" i="2" s="1" a="1"/>
  <c r="CN122" i="2" s="1"/>
  <c r="CM151" i="2"/>
  <c r="CN151" i="2" s="1" a="1"/>
  <c r="CN151" i="2" s="1"/>
  <c r="C9" i="8"/>
  <c r="C6" i="8"/>
  <c r="C13" i="8"/>
  <c r="CM150" i="2"/>
  <c r="CN150" i="2" s="1" a="1"/>
  <c r="CN150" i="2" s="1"/>
  <c r="CM70" i="2"/>
  <c r="CN70" i="2" s="1" a="1"/>
  <c r="CN70" i="2" s="1"/>
  <c r="C17" i="8"/>
  <c r="CM202" i="2"/>
  <c r="CN202" i="2" s="1" a="1"/>
  <c r="CN202" i="2" s="1"/>
  <c r="CM190" i="2"/>
  <c r="CN190" i="2" s="1" a="1"/>
  <c r="CN190" i="2" s="1"/>
  <c r="E8" i="8"/>
  <c r="CM165" i="2"/>
  <c r="CN165" i="2" s="1" a="1"/>
  <c r="CN165" i="2" s="1"/>
  <c r="CM222" i="2"/>
  <c r="CN222" i="2" s="1" a="1"/>
  <c r="CN222" i="2" s="1"/>
  <c r="CM259" i="2"/>
  <c r="CN259" i="2" s="1" a="1"/>
  <c r="CN259" i="2" s="1"/>
  <c r="E16" i="8"/>
  <c r="C14" i="8"/>
  <c r="C15" i="8"/>
  <c r="AE24" i="2"/>
  <c r="AW24" i="2" s="1"/>
  <c r="AI24" i="2"/>
  <c r="AJ24" i="2" s="1" a="1"/>
  <c r="AJ24" i="2" s="1"/>
  <c r="E7" i="8"/>
  <c r="CM110" i="2"/>
  <c r="CN110" i="2" s="1" a="1"/>
  <c r="CN110" i="2" s="1"/>
  <c r="CM123" i="2"/>
  <c r="CN123" i="2" s="1" a="1"/>
  <c r="CN123" i="2" s="1"/>
  <c r="CM118" i="2"/>
  <c r="CN118" i="2" s="1" a="1"/>
  <c r="CN118" i="2" s="1"/>
  <c r="CM163" i="2"/>
  <c r="CN163" i="2" s="1" a="1"/>
  <c r="CN163" i="2" s="1"/>
  <c r="CM266" i="2"/>
  <c r="CN266" i="2" s="1" a="1"/>
  <c r="CN266" i="2" s="1"/>
  <c r="CM210" i="2"/>
  <c r="CN210" i="2" s="1" a="1"/>
  <c r="CN210" i="2" s="1"/>
  <c r="CM94" i="2"/>
  <c r="CN94" i="2" s="1" a="1"/>
  <c r="CN94" i="2" s="1"/>
  <c r="CM113" i="2"/>
  <c r="CN113" i="2" s="1" a="1"/>
  <c r="CN113" i="2" s="1"/>
  <c r="CM193" i="2"/>
  <c r="CN193" i="2" s="1" a="1"/>
  <c r="CN193" i="2" s="1"/>
  <c r="CM255" i="2"/>
  <c r="CN255" i="2" s="1" a="1"/>
  <c r="CN255" i="2" s="1"/>
  <c r="CM267" i="2"/>
  <c r="CN267" i="2" s="1" a="1"/>
  <c r="CN267" i="2" s="1"/>
  <c r="CM95" i="2"/>
  <c r="CN95" i="2" s="1" a="1"/>
  <c r="CN95" i="2" s="1"/>
  <c r="CM114" i="2"/>
  <c r="CN114" i="2" s="1" a="1"/>
  <c r="CN114" i="2" s="1"/>
  <c r="CM159" i="2"/>
  <c r="CN159" i="2" s="1" a="1"/>
  <c r="CN159" i="2" s="1"/>
  <c r="CM194" i="2"/>
  <c r="CN194" i="2" s="1" a="1"/>
  <c r="CN194" i="2" s="1"/>
  <c r="CM262" i="2"/>
  <c r="CN262" i="2" s="1" a="1"/>
  <c r="CN262" i="2" s="1"/>
  <c r="CM409" i="2"/>
  <c r="CN409" i="2" s="1" a="1"/>
  <c r="CN409" i="2" s="1"/>
  <c r="CM162" i="2"/>
  <c r="CN162" i="2" s="1" a="1"/>
  <c r="CN162" i="2" s="1"/>
  <c r="CM187" i="2"/>
  <c r="CN187" i="2" s="1" a="1"/>
  <c r="CN187" i="2" s="1"/>
  <c r="CM306" i="2"/>
  <c r="CN306" i="2" s="1" a="1"/>
  <c r="CN306" i="2" s="1"/>
  <c r="CM164" i="2"/>
  <c r="CN164" i="2" s="1" a="1"/>
  <c r="CN164" i="2" s="1"/>
  <c r="CM126" i="2"/>
  <c r="CN126" i="2" s="1" a="1"/>
  <c r="CN126" i="2" s="1"/>
  <c r="CM178" i="2"/>
  <c r="CN178" i="2" s="1" a="1"/>
  <c r="CN178" i="2" s="1"/>
  <c r="CM206" i="2"/>
  <c r="CN206" i="2" s="1" a="1"/>
  <c r="CN206" i="2" s="1"/>
  <c r="CM227" i="2"/>
  <c r="CN227" i="2" s="1" a="1"/>
  <c r="CN227" i="2" s="1"/>
  <c r="CM290" i="2"/>
  <c r="CN290" i="2" s="1" a="1"/>
  <c r="CN290" i="2" s="1"/>
  <c r="CM253" i="2"/>
  <c r="CN253" i="2" s="1" a="1"/>
  <c r="CN253" i="2" s="1"/>
  <c r="CM307" i="2"/>
  <c r="CN307" i="2" s="1" a="1"/>
  <c r="CN307" i="2" s="1"/>
  <c r="CM41" i="2"/>
  <c r="CN41" i="2" s="1" a="1"/>
  <c r="CN41" i="2" s="1"/>
  <c r="CM90" i="2"/>
  <c r="CN90" i="2" s="1" a="1"/>
  <c r="CN90" i="2" s="1"/>
  <c r="CM154" i="2"/>
  <c r="CN154" i="2" s="1" a="1"/>
  <c r="CN154" i="2" s="1"/>
  <c r="CM184" i="2"/>
  <c r="CN184" i="2" s="1" a="1"/>
  <c r="CN184" i="2" s="1"/>
  <c r="CM186" i="2"/>
  <c r="CN186" i="2" s="1" a="1"/>
  <c r="CN186" i="2" s="1"/>
  <c r="CM254" i="2"/>
  <c r="CN254" i="2" s="1" a="1"/>
  <c r="CN254" i="2" s="1"/>
  <c r="CM158" i="2"/>
  <c r="CN158" i="2" s="1" a="1"/>
  <c r="CN158" i="2" s="1"/>
  <c r="CM119" i="2"/>
  <c r="CN119" i="2" s="1" a="1"/>
  <c r="CN119" i="2" s="1"/>
  <c r="CM177" i="2"/>
  <c r="CN177" i="2" s="1" a="1"/>
  <c r="CN177" i="2" s="1"/>
  <c r="CM199" i="2"/>
  <c r="CN199" i="2" s="1" a="1"/>
  <c r="CN199" i="2" s="1"/>
  <c r="CM147" i="2"/>
  <c r="CN147" i="2" s="1" a="1"/>
  <c r="CN147" i="2" s="1"/>
  <c r="CM183" i="2"/>
  <c r="CN183" i="2" s="1" a="1"/>
  <c r="CN183" i="2" s="1"/>
  <c r="CM211" i="2"/>
  <c r="CN211" i="2" s="1" a="1"/>
  <c r="CN211" i="2" s="1"/>
  <c r="CM115" i="2"/>
  <c r="CN115" i="2" s="1" a="1"/>
  <c r="CN115" i="2" s="1"/>
  <c r="CM195" i="2"/>
  <c r="CN195" i="2" s="1" a="1"/>
  <c r="CN195" i="2" s="1"/>
  <c r="CM263" i="2"/>
  <c r="CN263" i="2" s="1" a="1"/>
  <c r="CN263" i="2" s="1"/>
  <c r="CM410" i="2"/>
  <c r="CN410" i="2" s="1" a="1"/>
  <c r="CN410" i="2" s="1"/>
  <c r="CM98" i="2"/>
  <c r="CN98" i="2" s="1" a="1"/>
  <c r="CN98" i="2" s="1"/>
  <c r="CM198" i="2"/>
  <c r="CN198" i="2" s="1" a="1"/>
  <c r="CN198" i="2" s="1"/>
  <c r="CM146" i="2"/>
  <c r="CN146" i="2" s="1" a="1"/>
  <c r="CN146" i="2" s="1"/>
  <c r="CM182" i="2"/>
  <c r="CN182" i="2" s="1" a="1"/>
  <c r="CN182" i="2" s="1"/>
  <c r="CM226" i="2"/>
  <c r="CN226" i="2" s="1" a="1"/>
  <c r="CN226" i="2" s="1"/>
  <c r="CM127" i="2"/>
  <c r="CN127" i="2" s="1" a="1"/>
  <c r="CN127" i="2" s="1"/>
  <c r="CM179" i="2"/>
  <c r="CN179" i="2" s="1" a="1"/>
  <c r="CN179" i="2" s="1"/>
  <c r="CM207" i="2"/>
  <c r="CN207" i="2" s="1" a="1"/>
  <c r="CN207" i="2" s="1"/>
  <c r="CM291" i="2"/>
  <c r="CN291" i="2" s="1" a="1"/>
  <c r="CN291" i="2" s="1"/>
  <c r="CM312" i="2"/>
  <c r="CN312" i="2" s="1" a="1"/>
  <c r="CN312" i="2" s="1"/>
  <c r="CM308" i="2"/>
  <c r="CN308" i="2" s="1" a="1"/>
  <c r="CN308" i="2" s="1"/>
  <c r="CM292" i="2"/>
  <c r="CN292" i="2" s="1" a="1"/>
  <c r="CN292" i="2" s="1"/>
  <c r="CM272" i="2"/>
  <c r="CN272" i="2" s="1" a="1"/>
  <c r="CN272" i="2" s="1"/>
  <c r="CM268" i="2"/>
  <c r="CN268" i="2" s="1" a="1"/>
  <c r="CN268" i="2" s="1"/>
  <c r="CM264" i="2"/>
  <c r="CN264" i="2" s="1" a="1"/>
  <c r="CN264" i="2" s="1"/>
  <c r="CM260" i="2"/>
  <c r="CN260" i="2" s="1" a="1"/>
  <c r="CN260" i="2" s="1"/>
  <c r="CM228" i="2"/>
  <c r="CN228" i="2" s="1" a="1"/>
  <c r="CN228" i="2" s="1"/>
  <c r="CM224" i="2"/>
  <c r="CN224" i="2" s="1" a="1"/>
  <c r="CN224" i="2" s="1"/>
  <c r="CM209" i="2"/>
  <c r="CN209" i="2" s="1" a="1"/>
  <c r="CN209" i="2" s="1"/>
  <c r="CM205" i="2"/>
  <c r="CN205" i="2" s="1" a="1"/>
  <c r="CN205" i="2" s="1"/>
  <c r="CM204" i="2"/>
  <c r="CN204" i="2" s="1" a="1"/>
  <c r="CN204" i="2" s="1"/>
  <c r="CM200" i="2"/>
  <c r="CN200" i="2" s="1" a="1"/>
  <c r="CN200" i="2" s="1"/>
  <c r="CM188" i="2"/>
  <c r="CN188" i="2" s="1" a="1"/>
  <c r="CN188" i="2" s="1"/>
  <c r="CM160" i="2"/>
  <c r="CN160" i="2" s="1" a="1"/>
  <c r="CN160" i="2" s="1"/>
  <c r="CM156" i="2"/>
  <c r="CN156" i="2" s="1" a="1"/>
  <c r="CN156" i="2" s="1"/>
  <c r="CM152" i="2"/>
  <c r="CN152" i="2" s="1" a="1"/>
  <c r="CN152" i="2" s="1"/>
  <c r="CM148" i="2"/>
  <c r="CN148" i="2" s="1" a="1"/>
  <c r="CN148" i="2" s="1"/>
  <c r="CM128" i="2"/>
  <c r="CN128" i="2" s="1" a="1"/>
  <c r="CN128" i="2" s="1"/>
  <c r="CM124" i="2"/>
  <c r="CN124" i="2" s="1" a="1"/>
  <c r="CN124" i="2" s="1"/>
  <c r="CM120" i="2"/>
  <c r="CN120" i="2" s="1" a="1"/>
  <c r="CN120" i="2" s="1"/>
  <c r="CM112" i="2"/>
  <c r="CN112" i="2" s="1" a="1"/>
  <c r="CN112" i="2" s="1"/>
  <c r="CM96" i="2"/>
  <c r="CN96" i="2" s="1" a="1"/>
  <c r="CN96" i="2" s="1"/>
  <c r="CM92" i="2"/>
  <c r="CN92" i="2" s="1" a="1"/>
  <c r="CN92" i="2" s="1"/>
  <c r="CM88" i="2"/>
  <c r="CN88" i="2" s="1" a="1"/>
  <c r="CN88" i="2" s="1"/>
  <c r="CM72" i="2"/>
  <c r="CN72" i="2" s="1" a="1"/>
  <c r="CN72" i="2" s="1"/>
  <c r="M45" i="2"/>
  <c r="AW503" i="2" l="1"/>
  <c r="AX503" i="2" s="1"/>
  <c r="AW491" i="2"/>
  <c r="AX491" i="2" s="1"/>
  <c r="AW431" i="2"/>
  <c r="AX431" i="2" s="1"/>
  <c r="AY507" i="2"/>
  <c r="AZ507" i="2" s="1"/>
  <c r="AW499" i="2"/>
  <c r="AW500" i="2" s="1"/>
  <c r="AX500" i="2" s="1"/>
  <c r="AY487" i="2"/>
  <c r="AZ487" i="2" s="1"/>
  <c r="AY499" i="2"/>
  <c r="AY500" i="2" s="1"/>
  <c r="AZ500" i="2" s="1"/>
  <c r="AW487" i="2"/>
  <c r="AW488" i="2" s="1"/>
  <c r="AX488" i="2" s="1"/>
  <c r="AZ503" i="2"/>
  <c r="AY504" i="2"/>
  <c r="AZ504" i="2" s="1"/>
  <c r="AY491" i="2"/>
  <c r="AY492" i="2" s="1"/>
  <c r="AZ492" i="2" s="1"/>
  <c r="AX506" i="2"/>
  <c r="AW507" i="2"/>
  <c r="AW492" i="2"/>
  <c r="AX492" i="2" s="1"/>
  <c r="AW403" i="2"/>
  <c r="AW404" i="2" s="1"/>
  <c r="AX404" i="2" s="1"/>
  <c r="AZ494" i="2"/>
  <c r="AY495" i="2"/>
  <c r="AX494" i="2"/>
  <c r="AW495" i="2"/>
  <c r="AY427" i="2"/>
  <c r="AZ427" i="2" s="1"/>
  <c r="AW407" i="2"/>
  <c r="AX407" i="2" s="1"/>
  <c r="AY403" i="2"/>
  <c r="AZ403" i="2" s="1"/>
  <c r="AY488" i="2"/>
  <c r="AZ488" i="2" s="1"/>
  <c r="AY423" i="2"/>
  <c r="AY424" i="2" s="1"/>
  <c r="AZ424" i="2" s="1"/>
  <c r="AW391" i="2"/>
  <c r="AX391" i="2" s="1"/>
  <c r="AZ430" i="2"/>
  <c r="AY431" i="2"/>
  <c r="AX426" i="2"/>
  <c r="AW427" i="2"/>
  <c r="AY407" i="2"/>
  <c r="AZ407" i="2" s="1"/>
  <c r="AY391" i="2"/>
  <c r="AZ391" i="2" s="1"/>
  <c r="AX422" i="2"/>
  <c r="AW423" i="2"/>
  <c r="AY343" i="2"/>
  <c r="AZ343" i="2" s="1"/>
  <c r="AY319" i="2"/>
  <c r="AZ319" i="2" s="1"/>
  <c r="AY351" i="2"/>
  <c r="AZ351" i="2" s="1"/>
  <c r="AZ398" i="2"/>
  <c r="AY399" i="2"/>
  <c r="AZ394" i="2"/>
  <c r="AY395" i="2"/>
  <c r="AX398" i="2"/>
  <c r="AW399" i="2"/>
  <c r="AX394" i="2"/>
  <c r="AW395" i="2"/>
  <c r="AY283" i="2"/>
  <c r="AZ283" i="2" s="1"/>
  <c r="AY175" i="2"/>
  <c r="AZ175" i="2" s="1"/>
  <c r="AY315" i="2"/>
  <c r="AZ315" i="2" s="1"/>
  <c r="AX354" i="2"/>
  <c r="AW355" i="2"/>
  <c r="AW319" i="2"/>
  <c r="AX319" i="2" s="1"/>
  <c r="AZ354" i="2"/>
  <c r="AY355" i="2"/>
  <c r="AY323" i="2"/>
  <c r="AZ323" i="2" s="1"/>
  <c r="AZ347" i="2"/>
  <c r="AY348" i="2"/>
  <c r="AZ348" i="2" s="1"/>
  <c r="AX350" i="2"/>
  <c r="AW351" i="2"/>
  <c r="AY287" i="2"/>
  <c r="AZ287" i="2" s="1"/>
  <c r="AW347" i="2"/>
  <c r="AX346" i="2"/>
  <c r="AY327" i="2"/>
  <c r="AZ327" i="2" s="1"/>
  <c r="AX342" i="2"/>
  <c r="AW343" i="2"/>
  <c r="AW323" i="2"/>
  <c r="AX323" i="2" s="1"/>
  <c r="AX338" i="2"/>
  <c r="AW339" i="2"/>
  <c r="AZ338" i="2"/>
  <c r="AY339" i="2"/>
  <c r="AY279" i="2"/>
  <c r="AZ279" i="2" s="1"/>
  <c r="AX326" i="2"/>
  <c r="AW327" i="2"/>
  <c r="AX314" i="2"/>
  <c r="AW315" i="2"/>
  <c r="AY171" i="2"/>
  <c r="AZ171" i="2" s="1"/>
  <c r="AY231" i="2"/>
  <c r="AZ231" i="2" s="1"/>
  <c r="AX286" i="2"/>
  <c r="AW287" i="2"/>
  <c r="AY139" i="2"/>
  <c r="AZ139" i="2" s="1"/>
  <c r="AX282" i="2"/>
  <c r="AW283" i="2"/>
  <c r="AW131" i="2"/>
  <c r="AX131" i="2" s="1"/>
  <c r="AY235" i="2"/>
  <c r="AZ235" i="2" s="1"/>
  <c r="AX278" i="2"/>
  <c r="AW279" i="2"/>
  <c r="AZ242" i="2"/>
  <c r="AY243" i="2"/>
  <c r="AY143" i="2"/>
  <c r="AZ143" i="2" s="1"/>
  <c r="AZ274" i="2"/>
  <c r="AY275" i="2"/>
  <c r="AW215" i="2"/>
  <c r="AX215" i="2" s="1"/>
  <c r="AZ130" i="2"/>
  <c r="AY131" i="2"/>
  <c r="AX274" i="2"/>
  <c r="AW275" i="2"/>
  <c r="AX238" i="2"/>
  <c r="AW239" i="2"/>
  <c r="AZ239" i="2"/>
  <c r="AY240" i="2"/>
  <c r="AZ240" i="2" s="1"/>
  <c r="AY135" i="2"/>
  <c r="AZ135" i="2" s="1"/>
  <c r="AX242" i="2"/>
  <c r="AW243" i="2"/>
  <c r="AX230" i="2"/>
  <c r="AW231" i="2"/>
  <c r="AX234" i="2"/>
  <c r="AW235" i="2"/>
  <c r="AW103" i="2"/>
  <c r="AX103" i="2" s="1"/>
  <c r="AZ214" i="2"/>
  <c r="AY215" i="2"/>
  <c r="AX174" i="2"/>
  <c r="AW175" i="2"/>
  <c r="AZ102" i="2"/>
  <c r="AY103" i="2"/>
  <c r="AX170" i="2"/>
  <c r="AW171" i="2"/>
  <c r="AY59" i="2"/>
  <c r="AY60" i="2" s="1"/>
  <c r="AZ60" i="2" s="1"/>
  <c r="AY107" i="2"/>
  <c r="AZ107" i="2" s="1"/>
  <c r="AX134" i="2"/>
  <c r="AW135" i="2"/>
  <c r="AX142" i="2"/>
  <c r="AW143" i="2"/>
  <c r="AX138" i="2"/>
  <c r="AW139" i="2"/>
  <c r="AZ25" i="2"/>
  <c r="AY26" i="2"/>
  <c r="AZ29" i="2"/>
  <c r="AY30" i="2"/>
  <c r="AZ54" i="2"/>
  <c r="AY55" i="2"/>
  <c r="AX58" i="2"/>
  <c r="AW59" i="2"/>
  <c r="AX106" i="2"/>
  <c r="AW107" i="2"/>
  <c r="AX54" i="2"/>
  <c r="AW55" i="2"/>
  <c r="AX29" i="2"/>
  <c r="AW30" i="2"/>
  <c r="AX24" i="2"/>
  <c r="AW25" i="2"/>
  <c r="BH52" i="2"/>
  <c r="AS52" i="2"/>
  <c r="AQ52" i="2"/>
  <c r="AO52" i="2"/>
  <c r="AK52" i="2"/>
  <c r="BH51" i="2"/>
  <c r="AS51" i="2"/>
  <c r="AQ51" i="2"/>
  <c r="AO51" i="2"/>
  <c r="AK51" i="2"/>
  <c r="BH50" i="2"/>
  <c r="AS50" i="2"/>
  <c r="AQ50" i="2"/>
  <c r="AO50" i="2"/>
  <c r="AK50" i="2"/>
  <c r="BH49" i="2"/>
  <c r="AS49" i="2"/>
  <c r="AQ49" i="2"/>
  <c r="AO49" i="2"/>
  <c r="AK49" i="2"/>
  <c r="AG49" i="2"/>
  <c r="AH49" i="2" s="1"/>
  <c r="AC49" i="2"/>
  <c r="W49" i="2"/>
  <c r="Q49" i="2"/>
  <c r="O49" i="2"/>
  <c r="M49" i="2"/>
  <c r="BH48" i="2"/>
  <c r="AS48" i="2"/>
  <c r="AQ48" i="2"/>
  <c r="AO48" i="2"/>
  <c r="AK48" i="2"/>
  <c r="BH47" i="2"/>
  <c r="AS47" i="2"/>
  <c r="AQ47" i="2"/>
  <c r="AO47" i="2"/>
  <c r="AK47" i="2"/>
  <c r="BH46" i="2"/>
  <c r="AS46" i="2"/>
  <c r="AQ46" i="2"/>
  <c r="AO46" i="2"/>
  <c r="AK46" i="2"/>
  <c r="BH45" i="2"/>
  <c r="AS45" i="2"/>
  <c r="AQ45" i="2"/>
  <c r="AO45" i="2"/>
  <c r="AK45" i="2"/>
  <c r="AG45" i="2"/>
  <c r="AH45" i="2" s="1"/>
  <c r="AC45" i="2"/>
  <c r="W45" i="2"/>
  <c r="Q45" i="2"/>
  <c r="O45" i="2"/>
  <c r="AW504" i="2" l="1"/>
  <c r="AX504" i="2" s="1"/>
  <c r="AX403" i="2"/>
  <c r="AX487" i="2"/>
  <c r="AW432" i="2"/>
  <c r="AX432" i="2" s="1"/>
  <c r="AZ499" i="2"/>
  <c r="AX499" i="2"/>
  <c r="AY508" i="2"/>
  <c r="AZ508" i="2" s="1"/>
  <c r="AZ491" i="2"/>
  <c r="AY428" i="2"/>
  <c r="AZ428" i="2" s="1"/>
  <c r="BA497" i="2"/>
  <c r="BB497" i="2" s="1" a="1"/>
  <c r="BB497" i="2" s="1"/>
  <c r="BC497" i="2" s="1" a="1"/>
  <c r="BC497" i="2" s="1"/>
  <c r="BA501" i="2"/>
  <c r="BB501" i="2" s="1" a="1"/>
  <c r="BB501" i="2" s="1"/>
  <c r="BC501" i="2" s="1" a="1"/>
  <c r="BC501" i="2" s="1"/>
  <c r="BA489" i="2"/>
  <c r="BB489" i="2" s="1" a="1"/>
  <c r="BB489" i="2" s="1"/>
  <c r="BC489" i="2" s="1" a="1"/>
  <c r="BC489" i="2" s="1"/>
  <c r="AX507" i="2"/>
  <c r="AW508" i="2"/>
  <c r="AX508" i="2" s="1"/>
  <c r="AY404" i="2"/>
  <c r="AZ404" i="2" s="1"/>
  <c r="BA401" i="2" s="1"/>
  <c r="BB401" i="2" s="1" a="1"/>
  <c r="BB401" i="2" s="1"/>
  <c r="BC401" i="2" s="1" a="1"/>
  <c r="BC401" i="2" s="1"/>
  <c r="BA485" i="2"/>
  <c r="BB485" i="2" s="1" a="1"/>
  <c r="BB485" i="2" s="1"/>
  <c r="BC485" i="2" s="1" a="1"/>
  <c r="BC485" i="2" s="1"/>
  <c r="AW408" i="2"/>
  <c r="AX408" i="2" s="1"/>
  <c r="AX495" i="2"/>
  <c r="AW496" i="2"/>
  <c r="AX496" i="2" s="1"/>
  <c r="AZ495" i="2"/>
  <c r="AY496" i="2"/>
  <c r="AZ496" i="2" s="1"/>
  <c r="AZ423" i="2"/>
  <c r="AW392" i="2"/>
  <c r="AX392" i="2" s="1"/>
  <c r="AY392" i="2"/>
  <c r="AZ392" i="2" s="1"/>
  <c r="AY408" i="2"/>
  <c r="AZ408" i="2" s="1"/>
  <c r="AX427" i="2"/>
  <c r="AW428" i="2"/>
  <c r="AX428" i="2" s="1"/>
  <c r="AZ431" i="2"/>
  <c r="AY432" i="2"/>
  <c r="AZ432" i="2" s="1"/>
  <c r="AY344" i="2"/>
  <c r="AZ344" i="2" s="1"/>
  <c r="AX423" i="2"/>
  <c r="AW424" i="2"/>
  <c r="AX424" i="2" s="1"/>
  <c r="BA421" i="2" s="1"/>
  <c r="BB421" i="2" s="1" a="1"/>
  <c r="BB421" i="2" s="1"/>
  <c r="BC421" i="2" s="1" a="1"/>
  <c r="BC421" i="2" s="1"/>
  <c r="AY320" i="2"/>
  <c r="AZ320" i="2" s="1"/>
  <c r="AY316" i="2"/>
  <c r="AZ316" i="2" s="1"/>
  <c r="AY352" i="2"/>
  <c r="AZ352" i="2" s="1"/>
  <c r="AX399" i="2"/>
  <c r="AW400" i="2"/>
  <c r="AX400" i="2" s="1"/>
  <c r="AY176" i="2"/>
  <c r="AZ176" i="2" s="1"/>
  <c r="AZ395" i="2"/>
  <c r="AY396" i="2"/>
  <c r="AZ396" i="2" s="1"/>
  <c r="AZ399" i="2"/>
  <c r="AY400" i="2"/>
  <c r="AZ400" i="2" s="1"/>
  <c r="AY284" i="2"/>
  <c r="AZ284" i="2" s="1"/>
  <c r="AX395" i="2"/>
  <c r="AW396" i="2"/>
  <c r="AX396" i="2" s="1"/>
  <c r="AY172" i="2"/>
  <c r="AZ172" i="2" s="1"/>
  <c r="AY324" i="2"/>
  <c r="AZ324" i="2" s="1"/>
  <c r="AZ355" i="2"/>
  <c r="AY356" i="2"/>
  <c r="AZ356" i="2" s="1"/>
  <c r="AX355" i="2"/>
  <c r="AW356" i="2"/>
  <c r="AX356" i="2" s="1"/>
  <c r="AW320" i="2"/>
  <c r="AX320" i="2" s="1"/>
  <c r="AX347" i="2"/>
  <c r="AW348" i="2"/>
  <c r="AX348" i="2" s="1"/>
  <c r="BA345" i="2" s="1"/>
  <c r="BB345" i="2" s="1" a="1"/>
  <c r="BB345" i="2" s="1"/>
  <c r="BC345" i="2" s="1" a="1"/>
  <c r="BC345" i="2" s="1"/>
  <c r="AY328" i="2"/>
  <c r="AZ328" i="2" s="1"/>
  <c r="AY288" i="2"/>
  <c r="AZ288" i="2" s="1"/>
  <c r="AX351" i="2"/>
  <c r="AW352" i="2"/>
  <c r="AX352" i="2" s="1"/>
  <c r="AW324" i="2"/>
  <c r="AX324" i="2" s="1"/>
  <c r="AX343" i="2"/>
  <c r="AW344" i="2"/>
  <c r="AX344" i="2" s="1"/>
  <c r="AY280" i="2"/>
  <c r="AZ280" i="2" s="1"/>
  <c r="AZ339" i="2"/>
  <c r="AY340" i="2"/>
  <c r="AZ340" i="2" s="1"/>
  <c r="AX339" i="2"/>
  <c r="AW340" i="2"/>
  <c r="AX340" i="2" s="1"/>
  <c r="AY232" i="2"/>
  <c r="AZ232" i="2" s="1"/>
  <c r="AX315" i="2"/>
  <c r="AW316" i="2"/>
  <c r="AX316" i="2" s="1"/>
  <c r="AX327" i="2"/>
  <c r="AW328" i="2"/>
  <c r="AX328" i="2" s="1"/>
  <c r="AY236" i="2"/>
  <c r="AZ236" i="2" s="1"/>
  <c r="AY140" i="2"/>
  <c r="AZ140" i="2" s="1"/>
  <c r="AX287" i="2"/>
  <c r="AW288" i="2"/>
  <c r="AX288" i="2" s="1"/>
  <c r="AW132" i="2"/>
  <c r="AX132" i="2" s="1"/>
  <c r="AX283" i="2"/>
  <c r="AW284" i="2"/>
  <c r="AX284" i="2" s="1"/>
  <c r="AW216" i="2"/>
  <c r="AX216" i="2" s="1"/>
  <c r="AX279" i="2"/>
  <c r="AW280" i="2"/>
  <c r="AX280" i="2" s="1"/>
  <c r="AY144" i="2"/>
  <c r="AZ144" i="2" s="1"/>
  <c r="AW104" i="2"/>
  <c r="AX104" i="2" s="1"/>
  <c r="AX275" i="2"/>
  <c r="AW276" i="2"/>
  <c r="AX276" i="2" s="1"/>
  <c r="AZ131" i="2"/>
  <c r="AY132" i="2"/>
  <c r="AZ132" i="2" s="1"/>
  <c r="AZ275" i="2"/>
  <c r="AY276" i="2"/>
  <c r="AZ276" i="2" s="1"/>
  <c r="AZ243" i="2"/>
  <c r="AY244" i="2"/>
  <c r="AZ244" i="2" s="1"/>
  <c r="AY136" i="2"/>
  <c r="AZ136" i="2" s="1"/>
  <c r="AX243" i="2"/>
  <c r="AW244" i="2"/>
  <c r="AX244" i="2" s="1"/>
  <c r="AX239" i="2"/>
  <c r="AW240" i="2"/>
  <c r="AX240" i="2" s="1"/>
  <c r="BA237" i="2" s="1"/>
  <c r="BB237" i="2" s="1" a="1"/>
  <c r="BB237" i="2" s="1"/>
  <c r="BC237" i="2" s="1" a="1"/>
  <c r="BC237" i="2" s="1"/>
  <c r="AX235" i="2"/>
  <c r="AW236" i="2"/>
  <c r="AX236" i="2" s="1"/>
  <c r="AX231" i="2"/>
  <c r="AW232" i="2"/>
  <c r="AX232" i="2" s="1"/>
  <c r="AZ215" i="2"/>
  <c r="AY216" i="2"/>
  <c r="AZ216" i="2" s="1"/>
  <c r="AZ59" i="2"/>
  <c r="AY108" i="2"/>
  <c r="AZ108" i="2" s="1"/>
  <c r="AX175" i="2"/>
  <c r="AW176" i="2"/>
  <c r="AX176" i="2" s="1"/>
  <c r="AX171" i="2"/>
  <c r="AW172" i="2"/>
  <c r="AX172" i="2" s="1"/>
  <c r="AZ103" i="2"/>
  <c r="AY104" i="2"/>
  <c r="AZ104" i="2" s="1"/>
  <c r="AX143" i="2"/>
  <c r="AW144" i="2"/>
  <c r="AX144" i="2" s="1"/>
  <c r="AX135" i="2"/>
  <c r="AW136" i="2"/>
  <c r="AX136" i="2" s="1"/>
  <c r="AX139" i="2"/>
  <c r="AW140" i="2"/>
  <c r="AX140" i="2" s="1"/>
  <c r="AZ26" i="2"/>
  <c r="AY27" i="2"/>
  <c r="AZ27" i="2" s="1"/>
  <c r="AZ30" i="2"/>
  <c r="AY31" i="2"/>
  <c r="AZ31" i="2" s="1"/>
  <c r="AZ55" i="2"/>
  <c r="AY56" i="2"/>
  <c r="AZ56" i="2" s="1"/>
  <c r="AX59" i="2"/>
  <c r="AW60" i="2"/>
  <c r="AX60" i="2" s="1"/>
  <c r="BA57" i="2" s="1"/>
  <c r="BB57" i="2" s="1" a="1"/>
  <c r="BB57" i="2" s="1"/>
  <c r="BC57" i="2" s="1" a="1"/>
  <c r="BC57" i="2" s="1"/>
  <c r="AX107" i="2"/>
  <c r="AW108" i="2"/>
  <c r="AX108" i="2" s="1"/>
  <c r="AX55" i="2"/>
  <c r="AW56" i="2"/>
  <c r="AX56" i="2" s="1"/>
  <c r="AX30" i="2"/>
  <c r="AW31" i="2"/>
  <c r="AX31" i="2" s="1"/>
  <c r="AX25" i="2"/>
  <c r="AW26" i="2"/>
  <c r="BU45" i="2"/>
  <c r="AD45" i="2"/>
  <c r="AE45" i="2" s="1"/>
  <c r="AW45" i="2" s="1"/>
  <c r="AX45" i="2" s="1"/>
  <c r="CL45" i="2"/>
  <c r="BU49" i="2"/>
  <c r="AD49" i="2"/>
  <c r="AE49" i="2" s="1"/>
  <c r="AW49" i="2" s="1"/>
  <c r="AX49" i="2" s="1"/>
  <c r="CL49" i="2"/>
  <c r="R45" i="2"/>
  <c r="R49" i="2"/>
  <c r="AY49" i="2"/>
  <c r="AZ49" i="2" s="1"/>
  <c r="AY45" i="2"/>
  <c r="AZ45" i="2" s="1"/>
  <c r="BA429" i="2" l="1"/>
  <c r="BB429" i="2" s="1" a="1"/>
  <c r="BB429" i="2" s="1"/>
  <c r="BC429" i="2" s="1" a="1"/>
  <c r="BC429" i="2" s="1"/>
  <c r="BA505" i="2"/>
  <c r="BB505" i="2" s="1" a="1"/>
  <c r="BB505" i="2" s="1"/>
  <c r="BC505" i="2" s="1" a="1"/>
  <c r="BC505" i="2" s="1"/>
  <c r="BA425" i="2"/>
  <c r="BB425" i="2" s="1" a="1"/>
  <c r="BB425" i="2" s="1"/>
  <c r="BC425" i="2" s="1" a="1"/>
  <c r="BC425" i="2" s="1"/>
  <c r="BA405" i="2"/>
  <c r="BB405" i="2" s="1" a="1"/>
  <c r="BB405" i="2" s="1"/>
  <c r="BC405" i="2" s="1" a="1"/>
  <c r="BC405" i="2" s="1"/>
  <c r="BA389" i="2"/>
  <c r="BB389" i="2" s="1" a="1"/>
  <c r="BB389" i="2" s="1"/>
  <c r="BC389" i="2" s="1" a="1"/>
  <c r="BC389" i="2" s="1"/>
  <c r="BA325" i="2"/>
  <c r="BB325" i="2" s="1" a="1"/>
  <c r="BB325" i="2" s="1"/>
  <c r="BC325" i="2" s="1" a="1"/>
  <c r="BC325" i="2" s="1"/>
  <c r="BA493" i="2"/>
  <c r="BB493" i="2" s="1" a="1"/>
  <c r="BB493" i="2" s="1"/>
  <c r="BC493" i="2" s="1" a="1"/>
  <c r="BC493" i="2" s="1"/>
  <c r="BA341" i="2"/>
  <c r="BB341" i="2" s="1" a="1"/>
  <c r="BB341" i="2" s="1"/>
  <c r="BC341" i="2" s="1" a="1"/>
  <c r="BC341" i="2" s="1"/>
  <c r="BA313" i="2"/>
  <c r="BB313" i="2" s="1" a="1"/>
  <c r="BB313" i="2" s="1"/>
  <c r="BC313" i="2" s="1" a="1"/>
  <c r="BC313" i="2" s="1"/>
  <c r="BA229" i="2"/>
  <c r="BB229" i="2" s="1" a="1"/>
  <c r="BB229" i="2" s="1"/>
  <c r="BC229" i="2" s="1" a="1"/>
  <c r="BC229" i="2" s="1"/>
  <c r="BA317" i="2"/>
  <c r="BB317" i="2" s="1" a="1"/>
  <c r="BB317" i="2" s="1"/>
  <c r="BC317" i="2" s="1" a="1"/>
  <c r="BC317" i="2" s="1"/>
  <c r="BA173" i="2"/>
  <c r="BB173" i="2" s="1" a="1"/>
  <c r="BB173" i="2" s="1"/>
  <c r="BC173" i="2" s="1" a="1"/>
  <c r="BC173" i="2" s="1"/>
  <c r="BA349" i="2"/>
  <c r="BB349" i="2" s="1" a="1"/>
  <c r="BB349" i="2" s="1"/>
  <c r="BC349" i="2" s="1" a="1"/>
  <c r="BC349" i="2" s="1"/>
  <c r="BA281" i="2"/>
  <c r="BB281" i="2" s="1" a="1"/>
  <c r="BB281" i="2" s="1"/>
  <c r="BC281" i="2" s="1" a="1"/>
  <c r="BC281" i="2" s="1"/>
  <c r="BA393" i="2"/>
  <c r="BB393" i="2" s="1" a="1"/>
  <c r="BB393" i="2" s="1"/>
  <c r="BC393" i="2" s="1" a="1"/>
  <c r="BC393" i="2" s="1"/>
  <c r="BA397" i="2"/>
  <c r="BB397" i="2" s="1" a="1"/>
  <c r="BB397" i="2" s="1"/>
  <c r="BC397" i="2" s="1" a="1"/>
  <c r="BC397" i="2" s="1"/>
  <c r="BA353" i="2"/>
  <c r="BB353" i="2" s="1" a="1"/>
  <c r="BB353" i="2" s="1"/>
  <c r="BC353" i="2" s="1" a="1"/>
  <c r="BC353" i="2" s="1"/>
  <c r="BA169" i="2"/>
  <c r="BB169" i="2" s="1" a="1"/>
  <c r="BB169" i="2" s="1"/>
  <c r="BC169" i="2" s="1" a="1"/>
  <c r="BC169" i="2" s="1"/>
  <c r="BA321" i="2"/>
  <c r="BB321" i="2" s="1" a="1"/>
  <c r="BB321" i="2" s="1"/>
  <c r="BC321" i="2" s="1" a="1"/>
  <c r="BC321" i="2" s="1"/>
  <c r="BA285" i="2"/>
  <c r="BB285" i="2" s="1" a="1"/>
  <c r="BB285" i="2" s="1"/>
  <c r="BC285" i="2" s="1" a="1"/>
  <c r="BC285" i="2" s="1"/>
  <c r="BA337" i="2"/>
  <c r="BB337" i="2" s="1" a="1"/>
  <c r="BB337" i="2" s="1"/>
  <c r="BC337" i="2" s="1" a="1"/>
  <c r="BC337" i="2" s="1"/>
  <c r="BA277" i="2"/>
  <c r="BB277" i="2" s="1" a="1"/>
  <c r="BB277" i="2" s="1"/>
  <c r="BC277" i="2" s="1" a="1"/>
  <c r="BC277" i="2" s="1"/>
  <c r="BA137" i="2"/>
  <c r="BB137" i="2" s="1" a="1"/>
  <c r="BB137" i="2" s="1"/>
  <c r="BC137" i="2" s="1" a="1"/>
  <c r="BC137" i="2" s="1"/>
  <c r="BA213" i="2"/>
  <c r="BB213" i="2" s="1" a="1"/>
  <c r="BB213" i="2" s="1"/>
  <c r="BC213" i="2" s="1" a="1"/>
  <c r="BC213" i="2" s="1"/>
  <c r="BA233" i="2"/>
  <c r="BB233" i="2" s="1" a="1"/>
  <c r="BB233" i="2" s="1"/>
  <c r="BC233" i="2" s="1" a="1"/>
  <c r="BC233" i="2" s="1"/>
  <c r="BA129" i="2"/>
  <c r="BB129" i="2" s="1" a="1"/>
  <c r="BB129" i="2" s="1"/>
  <c r="BC129" i="2" s="1" a="1"/>
  <c r="BC129" i="2" s="1"/>
  <c r="BA141" i="2"/>
  <c r="BB141" i="2" s="1" a="1"/>
  <c r="BB141" i="2" s="1"/>
  <c r="BC141" i="2" s="1" a="1"/>
  <c r="BC141" i="2" s="1"/>
  <c r="BA101" i="2"/>
  <c r="BB101" i="2" s="1" a="1"/>
  <c r="BB101" i="2" s="1"/>
  <c r="BC101" i="2" s="1" a="1"/>
  <c r="BC101" i="2" s="1"/>
  <c r="BA241" i="2"/>
  <c r="BB241" i="2" s="1" a="1"/>
  <c r="BB241" i="2" s="1"/>
  <c r="BC241" i="2" s="1" a="1"/>
  <c r="BC241" i="2" s="1"/>
  <c r="BA273" i="2"/>
  <c r="BB273" i="2" s="1" a="1"/>
  <c r="BB273" i="2" s="1"/>
  <c r="BC273" i="2" s="1" a="1"/>
  <c r="BC273" i="2" s="1"/>
  <c r="BA133" i="2"/>
  <c r="BB133" i="2" s="1" a="1"/>
  <c r="BB133" i="2" s="1"/>
  <c r="BC133" i="2" s="1" a="1"/>
  <c r="BC133" i="2" s="1"/>
  <c r="BA105" i="2"/>
  <c r="BB105" i="2" s="1" a="1"/>
  <c r="BB105" i="2" s="1"/>
  <c r="BC105" i="2" s="1" a="1"/>
  <c r="BC105" i="2" s="1"/>
  <c r="BA28" i="2"/>
  <c r="BB28" i="2" s="1" a="1"/>
  <c r="BB28" i="2" s="1"/>
  <c r="BC28" i="2" s="1" a="1"/>
  <c r="BC28" i="2" s="1"/>
  <c r="BA53" i="2"/>
  <c r="BB53" i="2" s="1" a="1"/>
  <c r="BB53" i="2" s="1"/>
  <c r="BC53" i="2" s="1" a="1"/>
  <c r="BC53" i="2" s="1"/>
  <c r="AI49" i="2"/>
  <c r="AJ49" i="2" s="1" a="1"/>
  <c r="AJ49" i="2" s="1"/>
  <c r="AI45" i="2"/>
  <c r="AJ45" i="2" s="1" a="1"/>
  <c r="AJ45" i="2" s="1"/>
  <c r="AX26" i="2"/>
  <c r="AW27" i="2"/>
  <c r="AX27" i="2" s="1"/>
  <c r="BA24" i="2" s="1"/>
  <c r="BB24" i="2" s="1" a="1"/>
  <c r="BB24" i="2" s="1"/>
  <c r="BC24" i="2" s="1" a="1"/>
  <c r="BC24" i="2" s="1"/>
  <c r="CM49" i="2"/>
  <c r="CN49" i="2" s="1" a="1"/>
  <c r="CN49" i="2" s="1"/>
  <c r="CM51" i="2"/>
  <c r="CN51" i="2" s="1" a="1"/>
  <c r="CN51" i="2" s="1"/>
  <c r="CM50" i="2"/>
  <c r="CN50" i="2" s="1" a="1"/>
  <c r="CN50" i="2" s="1"/>
  <c r="CM52" i="2"/>
  <c r="CN52" i="2" s="1" a="1"/>
  <c r="CN52" i="2" s="1"/>
  <c r="CM45" i="2"/>
  <c r="CN45" i="2" s="1" a="1"/>
  <c r="CN45" i="2" s="1"/>
  <c r="CM47" i="2"/>
  <c r="CN47" i="2" s="1" a="1"/>
  <c r="CN47" i="2" s="1"/>
  <c r="CM46" i="2"/>
  <c r="CN46" i="2" s="1" a="1"/>
  <c r="CN46" i="2" s="1"/>
  <c r="CM48" i="2"/>
  <c r="CN48" i="2" s="1" a="1"/>
  <c r="CN48" i="2" s="1"/>
  <c r="AW50" i="2"/>
  <c r="AX50" i="2" s="1"/>
  <c r="AY50" i="2"/>
  <c r="AW46" i="2"/>
  <c r="AY46" i="2"/>
  <c r="AW51" i="2" l="1"/>
  <c r="AW52" i="2" s="1"/>
  <c r="AX52" i="2" s="1"/>
  <c r="AZ46" i="2"/>
  <c r="AY47" i="2"/>
  <c r="AX46" i="2"/>
  <c r="AW47" i="2"/>
  <c r="AZ50" i="2"/>
  <c r="AY51" i="2"/>
  <c r="AX51" i="2" l="1"/>
  <c r="AZ51" i="2"/>
  <c r="AY52" i="2"/>
  <c r="AZ52" i="2" s="1"/>
  <c r="BA49" i="2" s="1"/>
  <c r="AW48" i="2"/>
  <c r="AX48" i="2" s="1"/>
  <c r="AX47" i="2"/>
  <c r="AY48" i="2"/>
  <c r="AZ48" i="2" s="1"/>
  <c r="AZ47" i="2"/>
  <c r="BB49" i="2" l="1" a="1"/>
  <c r="BB49" i="2" s="1"/>
  <c r="BC49" i="2" s="1" a="1"/>
  <c r="BC49" i="2" s="1"/>
  <c r="BA45" i="2"/>
  <c r="BB45" i="2" l="1" a="1"/>
  <c r="BB45" i="2" s="1"/>
  <c r="BC45" i="2" s="1" a="1"/>
  <c r="BC45" i="2" s="1"/>
  <c r="BH228" i="2"/>
  <c r="AS228" i="2"/>
  <c r="AQ228" i="2"/>
  <c r="AO228" i="2"/>
  <c r="BH227" i="2"/>
  <c r="AS227" i="2"/>
  <c r="AQ227" i="2"/>
  <c r="AO227" i="2"/>
  <c r="BH226" i="2"/>
  <c r="AS226" i="2"/>
  <c r="AQ226" i="2"/>
  <c r="AO226" i="2"/>
  <c r="BH225" i="2"/>
  <c r="AS225" i="2"/>
  <c r="AQ225" i="2"/>
  <c r="AO225" i="2"/>
  <c r="AG225" i="2"/>
  <c r="AH225" i="2" s="1"/>
  <c r="AD225" i="2"/>
  <c r="AE225" i="2" s="1"/>
  <c r="W225" i="2"/>
  <c r="Q225" i="2"/>
  <c r="O225" i="2"/>
  <c r="M225" i="2"/>
  <c r="J225" i="2"/>
  <c r="BD225" i="2" s="1"/>
  <c r="BH224" i="2"/>
  <c r="AS224" i="2"/>
  <c r="AQ224" i="2"/>
  <c r="AO224" i="2"/>
  <c r="BH223" i="2"/>
  <c r="AS223" i="2"/>
  <c r="AQ223" i="2"/>
  <c r="AO223" i="2"/>
  <c r="BH222" i="2"/>
  <c r="AS222" i="2"/>
  <c r="AQ222" i="2"/>
  <c r="AO222" i="2"/>
  <c r="BH221" i="2"/>
  <c r="AS221" i="2"/>
  <c r="AQ221" i="2"/>
  <c r="AO221" i="2"/>
  <c r="AG221" i="2"/>
  <c r="AD221" i="2"/>
  <c r="AE221" i="2" s="1"/>
  <c r="W221" i="2"/>
  <c r="Q221" i="2"/>
  <c r="O221" i="2"/>
  <c r="M221" i="2"/>
  <c r="J221" i="2"/>
  <c r="BD221" i="2" s="1"/>
  <c r="BH212" i="2"/>
  <c r="AS212" i="2"/>
  <c r="AQ212" i="2"/>
  <c r="AO212" i="2"/>
  <c r="BH211" i="2"/>
  <c r="AS211" i="2"/>
  <c r="AQ211" i="2"/>
  <c r="AO211" i="2"/>
  <c r="BH210" i="2"/>
  <c r="AS210" i="2"/>
  <c r="AQ210" i="2"/>
  <c r="AO210" i="2"/>
  <c r="BH209" i="2"/>
  <c r="AS209" i="2"/>
  <c r="AQ209" i="2"/>
  <c r="AO209" i="2"/>
  <c r="AG209" i="2"/>
  <c r="AD209" i="2"/>
  <c r="AE209" i="2" s="1"/>
  <c r="W209" i="2"/>
  <c r="Q209" i="2"/>
  <c r="O209" i="2"/>
  <c r="M209" i="2"/>
  <c r="J209" i="2"/>
  <c r="BH208" i="2"/>
  <c r="AS208" i="2"/>
  <c r="AQ208" i="2"/>
  <c r="AO208" i="2"/>
  <c r="BH207" i="2"/>
  <c r="AS207" i="2"/>
  <c r="AQ207" i="2"/>
  <c r="AO207" i="2"/>
  <c r="BH206" i="2"/>
  <c r="AS206" i="2"/>
  <c r="AQ206" i="2"/>
  <c r="AO206" i="2"/>
  <c r="BH205" i="2"/>
  <c r="AS205" i="2"/>
  <c r="AQ205" i="2"/>
  <c r="AO205" i="2"/>
  <c r="AG205" i="2"/>
  <c r="AD205" i="2"/>
  <c r="AE205" i="2" s="1"/>
  <c r="W205" i="2"/>
  <c r="Q205" i="2"/>
  <c r="O205" i="2"/>
  <c r="M205" i="2"/>
  <c r="J205" i="2"/>
  <c r="BH204" i="2"/>
  <c r="AS204" i="2"/>
  <c r="AQ204" i="2"/>
  <c r="AO204" i="2"/>
  <c r="BH203" i="2"/>
  <c r="AS203" i="2"/>
  <c r="AQ203" i="2"/>
  <c r="AO203" i="2"/>
  <c r="BH202" i="2"/>
  <c r="AS202" i="2"/>
  <c r="AQ202" i="2"/>
  <c r="AO202" i="2"/>
  <c r="BH201" i="2"/>
  <c r="AS201" i="2"/>
  <c r="AQ201" i="2"/>
  <c r="AO201" i="2"/>
  <c r="AG201" i="2"/>
  <c r="AH201" i="2" s="1"/>
  <c r="AD201" i="2"/>
  <c r="W201" i="2"/>
  <c r="Q201" i="2"/>
  <c r="O201" i="2"/>
  <c r="M201" i="2"/>
  <c r="J201" i="2"/>
  <c r="AK203" i="2" s="1"/>
  <c r="BH200" i="2"/>
  <c r="AS200" i="2"/>
  <c r="AQ200" i="2"/>
  <c r="AO200" i="2"/>
  <c r="BH199" i="2"/>
  <c r="AS199" i="2"/>
  <c r="AQ199" i="2"/>
  <c r="AO199" i="2"/>
  <c r="BH198" i="2"/>
  <c r="AS198" i="2"/>
  <c r="AQ198" i="2"/>
  <c r="AO198" i="2"/>
  <c r="BH197" i="2"/>
  <c r="AS197" i="2"/>
  <c r="AQ197" i="2"/>
  <c r="AO197" i="2"/>
  <c r="AG197" i="2"/>
  <c r="AH197" i="2" s="1"/>
  <c r="AD197" i="2"/>
  <c r="W197" i="2"/>
  <c r="Q197" i="2"/>
  <c r="O197" i="2"/>
  <c r="M197" i="2"/>
  <c r="J197" i="2"/>
  <c r="AK199" i="2" s="1"/>
  <c r="BH196" i="2"/>
  <c r="AS196" i="2"/>
  <c r="AQ196" i="2"/>
  <c r="AO196" i="2"/>
  <c r="BH195" i="2"/>
  <c r="AS195" i="2"/>
  <c r="AQ195" i="2"/>
  <c r="AO195" i="2"/>
  <c r="BH194" i="2"/>
  <c r="AS194" i="2"/>
  <c r="AQ194" i="2"/>
  <c r="AO194" i="2"/>
  <c r="BH193" i="2"/>
  <c r="AS193" i="2"/>
  <c r="AQ193" i="2"/>
  <c r="AO193" i="2"/>
  <c r="AG193" i="2"/>
  <c r="AH193" i="2" s="1"/>
  <c r="AD193" i="2"/>
  <c r="W193" i="2"/>
  <c r="Q193" i="2"/>
  <c r="O193" i="2"/>
  <c r="M193" i="2"/>
  <c r="J193" i="2"/>
  <c r="AK195" i="2" s="1"/>
  <c r="BH192" i="2"/>
  <c r="AS192" i="2"/>
  <c r="AQ192" i="2"/>
  <c r="AO192" i="2"/>
  <c r="BH191" i="2"/>
  <c r="AS191" i="2"/>
  <c r="AQ191" i="2"/>
  <c r="AO191" i="2"/>
  <c r="BH190" i="2"/>
  <c r="AS190" i="2"/>
  <c r="AQ190" i="2"/>
  <c r="AO190" i="2"/>
  <c r="BH189" i="2"/>
  <c r="AS189" i="2"/>
  <c r="AQ189" i="2"/>
  <c r="AO189" i="2"/>
  <c r="AG189" i="2"/>
  <c r="AH189" i="2" s="1"/>
  <c r="AD189" i="2"/>
  <c r="W189" i="2"/>
  <c r="Q189" i="2"/>
  <c r="O189" i="2"/>
  <c r="M189" i="2"/>
  <c r="J189" i="2"/>
  <c r="BH96" i="2"/>
  <c r="AS96" i="2"/>
  <c r="AQ96" i="2"/>
  <c r="AO96" i="2"/>
  <c r="BH95" i="2"/>
  <c r="AS95" i="2"/>
  <c r="AQ95" i="2"/>
  <c r="AO95" i="2"/>
  <c r="BH94" i="2"/>
  <c r="AS94" i="2"/>
  <c r="AQ94" i="2"/>
  <c r="AO94" i="2"/>
  <c r="BH93" i="2"/>
  <c r="AS93" i="2"/>
  <c r="AQ93" i="2"/>
  <c r="AO93" i="2"/>
  <c r="AG93" i="2"/>
  <c r="AH93" i="2" s="1"/>
  <c r="AD93" i="2"/>
  <c r="W93" i="2"/>
  <c r="Q93" i="2"/>
  <c r="O93" i="2"/>
  <c r="M93" i="2"/>
  <c r="J93" i="2"/>
  <c r="BU225" i="2" l="1"/>
  <c r="BU93" i="2"/>
  <c r="AY93" i="2"/>
  <c r="AY94" i="2" s="1"/>
  <c r="BU205" i="2"/>
  <c r="BU193" i="2"/>
  <c r="BU221" i="2"/>
  <c r="BU201" i="2"/>
  <c r="BU189" i="2"/>
  <c r="BU209" i="2"/>
  <c r="BU197" i="2"/>
  <c r="AI221" i="2"/>
  <c r="AJ221" i="2" s="1" a="1"/>
  <c r="AJ221" i="2" s="1"/>
  <c r="R225" i="2"/>
  <c r="R221" i="2"/>
  <c r="R197" i="2"/>
  <c r="R193" i="2"/>
  <c r="R209" i="2"/>
  <c r="AI209" i="2"/>
  <c r="AJ209" i="2" s="1" a="1"/>
  <c r="AJ209" i="2" s="1"/>
  <c r="AI189" i="2"/>
  <c r="AJ189" i="2" s="1" a="1"/>
  <c r="AJ189" i="2" s="1"/>
  <c r="AH221" i="2"/>
  <c r="AY221" i="2" s="1"/>
  <c r="R205" i="2"/>
  <c r="R189" i="2"/>
  <c r="AY193" i="2"/>
  <c r="AZ193" i="2" s="1"/>
  <c r="R93" i="2"/>
  <c r="AY189" i="2"/>
  <c r="AZ189" i="2" s="1"/>
  <c r="R201" i="2"/>
  <c r="AI93" i="2"/>
  <c r="AJ93" i="2" s="1" a="1"/>
  <c r="AJ93" i="2" s="1"/>
  <c r="AI201" i="2"/>
  <c r="AJ201" i="2" s="1" a="1"/>
  <c r="AJ201" i="2" s="1"/>
  <c r="AI197" i="2"/>
  <c r="AJ197" i="2" s="1" a="1"/>
  <c r="AJ197" i="2" s="1"/>
  <c r="AI225" i="2"/>
  <c r="AJ225" i="2" s="1" a="1"/>
  <c r="AJ225" i="2" s="1"/>
  <c r="AK212" i="2"/>
  <c r="AK211" i="2"/>
  <c r="AK209" i="2"/>
  <c r="BD211" i="2"/>
  <c r="BD210" i="2"/>
  <c r="AK210" i="2"/>
  <c r="BD209" i="2"/>
  <c r="AK96" i="2"/>
  <c r="BD95" i="2"/>
  <c r="AK93" i="2"/>
  <c r="AK94" i="2"/>
  <c r="BD96" i="2"/>
  <c r="AK95" i="2"/>
  <c r="BD93" i="2"/>
  <c r="AI193" i="2"/>
  <c r="AJ193" i="2" s="1" a="1"/>
  <c r="AJ193" i="2" s="1"/>
  <c r="AE193" i="2"/>
  <c r="AW193" i="2" s="1"/>
  <c r="AX193" i="2" s="1"/>
  <c r="AK207" i="2"/>
  <c r="AK206" i="2"/>
  <c r="BD206" i="2"/>
  <c r="AK205" i="2"/>
  <c r="BD205" i="2"/>
  <c r="BD207" i="2"/>
  <c r="AK208" i="2"/>
  <c r="AY197" i="2"/>
  <c r="AZ197" i="2" s="1"/>
  <c r="BD228" i="2"/>
  <c r="BD226" i="2"/>
  <c r="AK225" i="2"/>
  <c r="AK227" i="2"/>
  <c r="AK228" i="2"/>
  <c r="BD227" i="2"/>
  <c r="AK226" i="2"/>
  <c r="AK189" i="2"/>
  <c r="AK192" i="2"/>
  <c r="AK190" i="2"/>
  <c r="BD191" i="2"/>
  <c r="AK191" i="2"/>
  <c r="BD189" i="2"/>
  <c r="BD192" i="2"/>
  <c r="AE197" i="2"/>
  <c r="AW197" i="2" s="1"/>
  <c r="AX197" i="2" s="1"/>
  <c r="AK196" i="2"/>
  <c r="BD195" i="2"/>
  <c r="AK194" i="2"/>
  <c r="BD193" i="2"/>
  <c r="BD196" i="2"/>
  <c r="AK193" i="2"/>
  <c r="BD94" i="2"/>
  <c r="BD190" i="2"/>
  <c r="BD194" i="2"/>
  <c r="BD208" i="2"/>
  <c r="AW225" i="2"/>
  <c r="AX225" i="2" s="1"/>
  <c r="AE201" i="2"/>
  <c r="AW201" i="2" s="1"/>
  <c r="AH205" i="2"/>
  <c r="AY205" i="2" s="1"/>
  <c r="AZ205" i="2" s="1"/>
  <c r="AI205" i="2"/>
  <c r="AJ205" i="2" s="1" a="1"/>
  <c r="AJ205" i="2" s="1"/>
  <c r="AH209" i="2"/>
  <c r="AY209" i="2" s="1"/>
  <c r="BD198" i="2"/>
  <c r="BD197" i="2"/>
  <c r="AK200" i="2"/>
  <c r="AK198" i="2"/>
  <c r="AK197" i="2"/>
  <c r="BD200" i="2"/>
  <c r="BD199" i="2"/>
  <c r="AW205" i="2"/>
  <c r="AX205" i="2" s="1"/>
  <c r="BD212" i="2"/>
  <c r="AK204" i="2"/>
  <c r="BD203" i="2"/>
  <c r="AK202" i="2"/>
  <c r="BD204" i="2"/>
  <c r="BD202" i="2"/>
  <c r="AK201" i="2"/>
  <c r="BD201" i="2"/>
  <c r="BD224" i="2"/>
  <c r="BD222" i="2"/>
  <c r="AK223" i="2"/>
  <c r="AK224" i="2"/>
  <c r="BD223" i="2"/>
  <c r="AK221" i="2"/>
  <c r="AK222" i="2"/>
  <c r="AW209" i="2"/>
  <c r="AX209" i="2" s="1"/>
  <c r="AY225" i="2"/>
  <c r="AZ225" i="2" s="1"/>
  <c r="AW221" i="2"/>
  <c r="AX221" i="2" s="1"/>
  <c r="AE189" i="2"/>
  <c r="AW189" i="2" s="1"/>
  <c r="AX189" i="2" s="1"/>
  <c r="AY201" i="2"/>
  <c r="AZ201" i="2" s="1"/>
  <c r="AE93" i="2"/>
  <c r="AW93" i="2" s="1"/>
  <c r="AX93" i="2" s="1"/>
  <c r="AZ94" i="2" l="1"/>
  <c r="AY95" i="2"/>
  <c r="AZ95" i="2" s="1"/>
  <c r="AZ93" i="2"/>
  <c r="AW210" i="2"/>
  <c r="AX210" i="2" s="1"/>
  <c r="AW206" i="2"/>
  <c r="AX206" i="2" s="1"/>
  <c r="AY198" i="2"/>
  <c r="AZ198" i="2" s="1"/>
  <c r="AY194" i="2"/>
  <c r="AZ194" i="2" s="1"/>
  <c r="AZ221" i="2"/>
  <c r="AY222" i="2"/>
  <c r="AY223" i="2" s="1"/>
  <c r="AW226" i="2"/>
  <c r="AW227" i="2" s="1"/>
  <c r="AW222" i="2"/>
  <c r="AX222" i="2" s="1"/>
  <c r="AY226" i="2"/>
  <c r="AY227" i="2" s="1"/>
  <c r="AY190" i="2"/>
  <c r="AX201" i="2"/>
  <c r="AW202" i="2"/>
  <c r="AZ209" i="2"/>
  <c r="AY210" i="2"/>
  <c r="AY206" i="2"/>
  <c r="AY202" i="2"/>
  <c r="AW94" i="2"/>
  <c r="AW198" i="2"/>
  <c r="AW190" i="2"/>
  <c r="AW194" i="2"/>
  <c r="AY96" i="2" l="1"/>
  <c r="AZ96" i="2" s="1"/>
  <c r="AZ222" i="2"/>
  <c r="AW211" i="2"/>
  <c r="AX211" i="2" s="1"/>
  <c r="AY199" i="2"/>
  <c r="AZ199" i="2" s="1"/>
  <c r="AX226" i="2"/>
  <c r="AW207" i="2"/>
  <c r="AX207" i="2" s="1"/>
  <c r="AY195" i="2"/>
  <c r="AZ195" i="2" s="1"/>
  <c r="AZ226" i="2"/>
  <c r="AW223" i="2"/>
  <c r="AX223" i="2" s="1"/>
  <c r="AZ190" i="2"/>
  <c r="AY191" i="2"/>
  <c r="AZ202" i="2"/>
  <c r="AY203" i="2"/>
  <c r="AZ227" i="2"/>
  <c r="AY228" i="2"/>
  <c r="AZ228" i="2" s="1"/>
  <c r="AX194" i="2"/>
  <c r="AW195" i="2"/>
  <c r="AX190" i="2"/>
  <c r="AW191" i="2"/>
  <c r="AX198" i="2"/>
  <c r="AW199" i="2"/>
  <c r="AZ223" i="2"/>
  <c r="AY224" i="2"/>
  <c r="AZ224" i="2" s="1"/>
  <c r="AX227" i="2"/>
  <c r="AW228" i="2"/>
  <c r="AX228" i="2" s="1"/>
  <c r="AZ206" i="2"/>
  <c r="AY207" i="2"/>
  <c r="AZ210" i="2"/>
  <c r="AY211" i="2"/>
  <c r="AX94" i="2"/>
  <c r="AW95" i="2"/>
  <c r="AX202" i="2"/>
  <c r="AW203" i="2"/>
  <c r="AW212" i="2" l="1"/>
  <c r="AX212" i="2" s="1"/>
  <c r="AW224" i="2"/>
  <c r="AX224" i="2" s="1"/>
  <c r="BA221" i="2" s="1"/>
  <c r="BB221" i="2" s="1" a="1"/>
  <c r="BB221" i="2" s="1"/>
  <c r="BC221" i="2" s="1" a="1"/>
  <c r="BC221" i="2" s="1"/>
  <c r="AY200" i="2"/>
  <c r="AZ200" i="2" s="1"/>
  <c r="AY196" i="2"/>
  <c r="AZ196" i="2" s="1"/>
  <c r="AW208" i="2"/>
  <c r="AX208" i="2" s="1"/>
  <c r="AY192" i="2"/>
  <c r="AZ192" i="2" s="1"/>
  <c r="AZ191" i="2"/>
  <c r="AX203" i="2"/>
  <c r="AW204" i="2"/>
  <c r="AX204" i="2" s="1"/>
  <c r="AX199" i="2"/>
  <c r="AW200" i="2"/>
  <c r="AX200" i="2" s="1"/>
  <c r="AX95" i="2"/>
  <c r="AW96" i="2"/>
  <c r="AX96" i="2" s="1"/>
  <c r="BA93" i="2" s="1"/>
  <c r="BB93" i="2" s="1" a="1"/>
  <c r="BB93" i="2" s="1"/>
  <c r="BC93" i="2" s="1" a="1"/>
  <c r="BC93" i="2" s="1"/>
  <c r="AZ211" i="2"/>
  <c r="AY212" i="2"/>
  <c r="AZ212" i="2" s="1"/>
  <c r="AX195" i="2"/>
  <c r="AW196" i="2"/>
  <c r="AX196" i="2" s="1"/>
  <c r="BA225" i="2"/>
  <c r="BB225" i="2" s="1" a="1"/>
  <c r="BB225" i="2" s="1"/>
  <c r="BC225" i="2" s="1" a="1"/>
  <c r="BC225" i="2" s="1"/>
  <c r="AZ203" i="2"/>
  <c r="AY204" i="2"/>
  <c r="AZ204" i="2" s="1"/>
  <c r="AX191" i="2"/>
  <c r="AW192" i="2"/>
  <c r="AX192" i="2" s="1"/>
  <c r="AZ207" i="2"/>
  <c r="AY208" i="2"/>
  <c r="AZ208" i="2" s="1"/>
  <c r="BA197" i="2" l="1"/>
  <c r="BB197" i="2" s="1" a="1"/>
  <c r="BB197" i="2" s="1"/>
  <c r="BC197" i="2" s="1" a="1"/>
  <c r="BC197" i="2" s="1"/>
  <c r="BA209" i="2"/>
  <c r="BB209" i="2" s="1" a="1"/>
  <c r="BB209" i="2" s="1"/>
  <c r="BC209" i="2" s="1" a="1"/>
  <c r="BC209" i="2" s="1"/>
  <c r="BA193" i="2"/>
  <c r="BB193" i="2" s="1" a="1"/>
  <c r="BB193" i="2" s="1"/>
  <c r="BC193" i="2" s="1" a="1"/>
  <c r="BC193" i="2" s="1"/>
  <c r="BA205" i="2"/>
  <c r="BB205" i="2" s="1" a="1"/>
  <c r="BB205" i="2" s="1"/>
  <c r="BC205" i="2" s="1" a="1"/>
  <c r="BC205" i="2" s="1"/>
  <c r="BA189" i="2"/>
  <c r="BB189" i="2" s="1" a="1"/>
  <c r="BB189" i="2" s="1"/>
  <c r="BC189" i="2" s="1" a="1"/>
  <c r="BC189" i="2" s="1"/>
  <c r="BA201" i="2"/>
  <c r="BB201" i="2" s="1" a="1"/>
  <c r="BB201" i="2" s="1"/>
  <c r="BC201" i="2" s="1" a="1"/>
  <c r="BC201" i="2" s="1"/>
  <c r="BH272" i="2" l="1"/>
  <c r="AS272" i="2"/>
  <c r="AQ272" i="2"/>
  <c r="AO272" i="2"/>
  <c r="BH271" i="2"/>
  <c r="AS271" i="2"/>
  <c r="AQ271" i="2"/>
  <c r="AO271" i="2"/>
  <c r="BH270" i="2"/>
  <c r="AS270" i="2"/>
  <c r="AQ270" i="2"/>
  <c r="AO270" i="2"/>
  <c r="BH269" i="2"/>
  <c r="AS269" i="2"/>
  <c r="AQ269" i="2"/>
  <c r="AO269" i="2"/>
  <c r="AG269" i="2"/>
  <c r="AH269" i="2" s="1"/>
  <c r="AD269" i="2"/>
  <c r="AE269" i="2" s="1"/>
  <c r="W269" i="2"/>
  <c r="Q269" i="2"/>
  <c r="O269" i="2"/>
  <c r="M269" i="2"/>
  <c r="J269" i="2"/>
  <c r="AK269" i="2" s="1"/>
  <c r="BH220" i="2"/>
  <c r="AS220" i="2"/>
  <c r="AQ220" i="2"/>
  <c r="AO220" i="2"/>
  <c r="BH219" i="2"/>
  <c r="AS219" i="2"/>
  <c r="AQ219" i="2"/>
  <c r="AO219" i="2"/>
  <c r="BH218" i="2"/>
  <c r="AS218" i="2"/>
  <c r="AQ218" i="2"/>
  <c r="AO218" i="2"/>
  <c r="BH217" i="2"/>
  <c r="AS217" i="2"/>
  <c r="AQ217" i="2"/>
  <c r="AO217" i="2"/>
  <c r="AG217" i="2"/>
  <c r="AH217" i="2" s="1"/>
  <c r="AD217" i="2"/>
  <c r="AE217" i="2" s="1"/>
  <c r="W217" i="2"/>
  <c r="Q217" i="2"/>
  <c r="O217" i="2"/>
  <c r="M217" i="2"/>
  <c r="J217" i="2"/>
  <c r="AK217" i="2" s="1"/>
  <c r="BH188" i="2"/>
  <c r="AS188" i="2"/>
  <c r="AQ188" i="2"/>
  <c r="AO188" i="2"/>
  <c r="BH187" i="2"/>
  <c r="AS187" i="2"/>
  <c r="AQ187" i="2"/>
  <c r="AO187" i="2"/>
  <c r="BH186" i="2"/>
  <c r="AS186" i="2"/>
  <c r="AQ186" i="2"/>
  <c r="AO186" i="2"/>
  <c r="BH185" i="2"/>
  <c r="AS185" i="2"/>
  <c r="AQ185" i="2"/>
  <c r="AO185" i="2"/>
  <c r="AG185" i="2"/>
  <c r="AD185" i="2"/>
  <c r="AE185" i="2" s="1"/>
  <c r="W185" i="2"/>
  <c r="Q185" i="2"/>
  <c r="O185" i="2"/>
  <c r="M185" i="2"/>
  <c r="J185" i="2"/>
  <c r="BD188" i="2" s="1"/>
  <c r="BH184" i="2"/>
  <c r="AS184" i="2"/>
  <c r="AQ184" i="2"/>
  <c r="AO184" i="2"/>
  <c r="BH183" i="2"/>
  <c r="AS183" i="2"/>
  <c r="AQ183" i="2"/>
  <c r="AO183" i="2"/>
  <c r="BH182" i="2"/>
  <c r="AS182" i="2"/>
  <c r="AQ182" i="2"/>
  <c r="AO182" i="2"/>
  <c r="BH181" i="2"/>
  <c r="AS181" i="2"/>
  <c r="AQ181" i="2"/>
  <c r="AO181" i="2"/>
  <c r="AG181" i="2"/>
  <c r="AH181" i="2" s="1"/>
  <c r="AD181" i="2"/>
  <c r="W181" i="2"/>
  <c r="Q181" i="2"/>
  <c r="O181" i="2"/>
  <c r="M181" i="2"/>
  <c r="J181" i="2"/>
  <c r="BD181" i="2" s="1"/>
  <c r="BH180" i="2"/>
  <c r="AS180" i="2"/>
  <c r="AQ180" i="2"/>
  <c r="AO180" i="2"/>
  <c r="BH179" i="2"/>
  <c r="AS179" i="2"/>
  <c r="AQ179" i="2"/>
  <c r="AO179" i="2"/>
  <c r="BH178" i="2"/>
  <c r="AS178" i="2"/>
  <c r="AQ178" i="2"/>
  <c r="AO178" i="2"/>
  <c r="BH177" i="2"/>
  <c r="AS177" i="2"/>
  <c r="AQ177" i="2"/>
  <c r="AO177" i="2"/>
  <c r="AG177" i="2"/>
  <c r="AH177" i="2" s="1"/>
  <c r="AD177" i="2"/>
  <c r="W177" i="2"/>
  <c r="Q177" i="2"/>
  <c r="O177" i="2"/>
  <c r="M177" i="2"/>
  <c r="J177" i="2"/>
  <c r="AK179" i="2" s="1"/>
  <c r="BH168" i="2"/>
  <c r="AS168" i="2"/>
  <c r="AQ168" i="2"/>
  <c r="AO168" i="2"/>
  <c r="BH167" i="2"/>
  <c r="AS167" i="2"/>
  <c r="AQ167" i="2"/>
  <c r="AO167" i="2"/>
  <c r="BH166" i="2"/>
  <c r="AS166" i="2"/>
  <c r="AQ166" i="2"/>
  <c r="AO166" i="2"/>
  <c r="BH165" i="2"/>
  <c r="AS165" i="2"/>
  <c r="AQ165" i="2"/>
  <c r="AO165" i="2"/>
  <c r="AG165" i="2"/>
  <c r="AH165" i="2" s="1"/>
  <c r="AD165" i="2"/>
  <c r="W165" i="2"/>
  <c r="Q165" i="2"/>
  <c r="O165" i="2"/>
  <c r="M165" i="2"/>
  <c r="J165" i="2"/>
  <c r="BD168" i="2" s="1"/>
  <c r="BH100" i="2"/>
  <c r="AS100" i="2"/>
  <c r="AQ100" i="2"/>
  <c r="AO100" i="2"/>
  <c r="BH99" i="2"/>
  <c r="AS99" i="2"/>
  <c r="AQ99" i="2"/>
  <c r="AO99" i="2"/>
  <c r="BH98" i="2"/>
  <c r="AS98" i="2"/>
  <c r="AQ98" i="2"/>
  <c r="AO98" i="2"/>
  <c r="BH97" i="2"/>
  <c r="AS97" i="2"/>
  <c r="AQ97" i="2"/>
  <c r="AO97" i="2"/>
  <c r="AG97" i="2"/>
  <c r="AH97" i="2" s="1"/>
  <c r="AD97" i="2"/>
  <c r="W97" i="2"/>
  <c r="Q97" i="2"/>
  <c r="O97" i="2"/>
  <c r="M97" i="2"/>
  <c r="J97" i="2"/>
  <c r="AK99" i="2" s="1"/>
  <c r="BU269" i="2" l="1"/>
  <c r="BU217" i="2"/>
  <c r="D10" i="8" s="1"/>
  <c r="F10" i="8" s="1"/>
  <c r="BU165" i="2"/>
  <c r="BU181" i="2"/>
  <c r="BU177" i="2"/>
  <c r="BU97" i="2"/>
  <c r="BU185" i="2"/>
  <c r="AI181" i="2"/>
  <c r="AJ181" i="2" s="1" a="1"/>
  <c r="AJ181" i="2" s="1"/>
  <c r="BD177" i="2"/>
  <c r="R181" i="2"/>
  <c r="AI97" i="2"/>
  <c r="AJ97" i="2" s="1" a="1"/>
  <c r="AJ97" i="2" s="1"/>
  <c r="BD100" i="2"/>
  <c r="R185" i="2"/>
  <c r="AI165" i="2"/>
  <c r="AJ165" i="2" s="1" a="1"/>
  <c r="AJ165" i="2" s="1"/>
  <c r="R177" i="2"/>
  <c r="AE181" i="2"/>
  <c r="AW181" i="2" s="1"/>
  <c r="AX181" i="2" s="1"/>
  <c r="AI185" i="2"/>
  <c r="AJ185" i="2" s="1" a="1"/>
  <c r="AJ185" i="2" s="1"/>
  <c r="AK186" i="2"/>
  <c r="R97" i="2"/>
  <c r="BD98" i="2"/>
  <c r="R165" i="2"/>
  <c r="BD180" i="2"/>
  <c r="AW269" i="2"/>
  <c r="AX269" i="2" s="1"/>
  <c r="AI177" i="2"/>
  <c r="AJ177" i="2" s="1" a="1"/>
  <c r="AJ177" i="2" s="1"/>
  <c r="AW217" i="2"/>
  <c r="AX217" i="2" s="1"/>
  <c r="R217" i="2"/>
  <c r="AI269" i="2"/>
  <c r="AJ269" i="2" s="1" a="1"/>
  <c r="AJ269" i="2" s="1"/>
  <c r="R269" i="2"/>
  <c r="AI217" i="2"/>
  <c r="AJ217" i="2" s="1" a="1"/>
  <c r="AJ217" i="2" s="1"/>
  <c r="BD220" i="2"/>
  <c r="AK219" i="2"/>
  <c r="AK220" i="2"/>
  <c r="BD218" i="2"/>
  <c r="BD219" i="2"/>
  <c r="AE177" i="2"/>
  <c r="AW177" i="2" s="1"/>
  <c r="AX177" i="2" s="1"/>
  <c r="AE97" i="2"/>
  <c r="AW97" i="2" s="1"/>
  <c r="AX97" i="2" s="1"/>
  <c r="AH185" i="2"/>
  <c r="AY185" i="2" s="1"/>
  <c r="AY97" i="2"/>
  <c r="BD184" i="2"/>
  <c r="BD272" i="2"/>
  <c r="AK272" i="2"/>
  <c r="AK271" i="2"/>
  <c r="BD270" i="2"/>
  <c r="AY177" i="2"/>
  <c r="AZ177" i="2" s="1"/>
  <c r="BD271" i="2"/>
  <c r="BD178" i="2"/>
  <c r="AK177" i="2"/>
  <c r="AK180" i="2"/>
  <c r="BD179" i="2"/>
  <c r="AK178" i="2"/>
  <c r="BD166" i="2"/>
  <c r="AK165" i="2"/>
  <c r="AK166" i="2"/>
  <c r="BD167" i="2"/>
  <c r="AK168" i="2"/>
  <c r="BD165" i="2"/>
  <c r="BD217" i="2"/>
  <c r="AK218" i="2"/>
  <c r="AK98" i="2"/>
  <c r="BD97" i="2"/>
  <c r="AK100" i="2"/>
  <c r="BD99" i="2"/>
  <c r="AK97" i="2"/>
  <c r="AK187" i="2"/>
  <c r="BD187" i="2"/>
  <c r="AK185" i="2"/>
  <c r="BD186" i="2"/>
  <c r="AK188" i="2"/>
  <c r="BD269" i="2"/>
  <c r="AY165" i="2"/>
  <c r="AZ165" i="2" s="1"/>
  <c r="AK167" i="2"/>
  <c r="AK270" i="2"/>
  <c r="AK183" i="2"/>
  <c r="BD183" i="2"/>
  <c r="BD182" i="2"/>
  <c r="AK181" i="2"/>
  <c r="AK184" i="2"/>
  <c r="AK182" i="2"/>
  <c r="AY181" i="2"/>
  <c r="AZ181" i="2" s="1"/>
  <c r="AE165" i="2"/>
  <c r="AW165" i="2" s="1"/>
  <c r="BD185" i="2"/>
  <c r="AW185" i="2"/>
  <c r="AX185" i="2" s="1"/>
  <c r="AY269" i="2"/>
  <c r="AZ269" i="2" s="1"/>
  <c r="AY217" i="2"/>
  <c r="AZ217" i="2" s="1"/>
  <c r="D9" i="8" l="1"/>
  <c r="F9" i="8" s="1"/>
  <c r="AW270" i="2"/>
  <c r="AX270" i="2" s="1"/>
  <c r="AY178" i="2"/>
  <c r="AZ178" i="2" s="1"/>
  <c r="AW218" i="2"/>
  <c r="AX218" i="2" s="1"/>
  <c r="AY166" i="2"/>
  <c r="AZ166" i="2" s="1"/>
  <c r="AY270" i="2"/>
  <c r="AY271" i="2" s="1"/>
  <c r="AY218" i="2"/>
  <c r="AW98" i="2"/>
  <c r="AX98" i="2" s="1"/>
  <c r="AW182" i="2"/>
  <c r="AX182" i="2" s="1"/>
  <c r="AX165" i="2"/>
  <c r="AW166" i="2"/>
  <c r="AZ185" i="2"/>
  <c r="AY186" i="2"/>
  <c r="AW186" i="2"/>
  <c r="AZ218" i="2"/>
  <c r="AY219" i="2"/>
  <c r="AY182" i="2"/>
  <c r="AY98" i="2"/>
  <c r="AZ97" i="2"/>
  <c r="AW178" i="2"/>
  <c r="AY167" i="2" l="1"/>
  <c r="AZ167" i="2" s="1"/>
  <c r="AW99" i="2"/>
  <c r="AW100" i="2" s="1"/>
  <c r="AX100" i="2" s="1"/>
  <c r="AY179" i="2"/>
  <c r="AZ179" i="2" s="1"/>
  <c r="AW271" i="2"/>
  <c r="AW272" i="2" s="1"/>
  <c r="AX272" i="2" s="1"/>
  <c r="AW219" i="2"/>
  <c r="AX219" i="2" s="1"/>
  <c r="AZ270" i="2"/>
  <c r="AW183" i="2"/>
  <c r="AX183" i="2" s="1"/>
  <c r="AZ182" i="2"/>
  <c r="AY183" i="2"/>
  <c r="AZ219" i="2"/>
  <c r="AY220" i="2"/>
  <c r="AZ220" i="2" s="1"/>
  <c r="AX186" i="2"/>
  <c r="AW187" i="2"/>
  <c r="AZ186" i="2"/>
  <c r="AY187" i="2"/>
  <c r="AZ98" i="2"/>
  <c r="AY99" i="2"/>
  <c r="AZ271" i="2"/>
  <c r="AY272" i="2"/>
  <c r="AZ272" i="2" s="1"/>
  <c r="AX166" i="2"/>
  <c r="AW167" i="2"/>
  <c r="AX178" i="2"/>
  <c r="AW179" i="2"/>
  <c r="AW184" i="2" l="1"/>
  <c r="AX184" i="2" s="1"/>
  <c r="AY168" i="2"/>
  <c r="AZ168" i="2" s="1"/>
  <c r="AW220" i="2"/>
  <c r="AX220" i="2" s="1"/>
  <c r="BA217" i="2" s="1"/>
  <c r="BB217" i="2" s="1" a="1"/>
  <c r="BB217" i="2" s="1"/>
  <c r="BC217" i="2" s="1" a="1"/>
  <c r="BC217" i="2" s="1"/>
  <c r="AX99" i="2"/>
  <c r="AY180" i="2"/>
  <c r="AZ180" i="2" s="1"/>
  <c r="AX271" i="2"/>
  <c r="BA269" i="2"/>
  <c r="BB269" i="2" s="1" a="1"/>
  <c r="BB269" i="2" s="1"/>
  <c r="BC269" i="2" s="1" a="1"/>
  <c r="BC269" i="2" s="1"/>
  <c r="AZ187" i="2"/>
  <c r="AY188" i="2"/>
  <c r="AZ188" i="2" s="1"/>
  <c r="AW180" i="2"/>
  <c r="AX180" i="2" s="1"/>
  <c r="AX179" i="2"/>
  <c r="AX187" i="2"/>
  <c r="AW188" i="2"/>
  <c r="AX188" i="2" s="1"/>
  <c r="AX167" i="2"/>
  <c r="AW168" i="2"/>
  <c r="AX168" i="2" s="1"/>
  <c r="AZ99" i="2"/>
  <c r="AY100" i="2"/>
  <c r="AZ100" i="2" s="1"/>
  <c r="BA97" i="2" s="1"/>
  <c r="BB97" i="2" s="1" a="1"/>
  <c r="BB97" i="2" s="1"/>
  <c r="BC97" i="2" s="1" a="1"/>
  <c r="BC97" i="2" s="1"/>
  <c r="AZ183" i="2"/>
  <c r="AY184" i="2"/>
  <c r="AZ184" i="2" s="1"/>
  <c r="BA181" i="2" l="1"/>
  <c r="BB181" i="2" s="1" a="1"/>
  <c r="BB181" i="2" s="1"/>
  <c r="BC181" i="2" s="1" a="1"/>
  <c r="BC181" i="2" s="1"/>
  <c r="BA165" i="2"/>
  <c r="BB165" i="2" s="1" a="1"/>
  <c r="BB165" i="2" s="1"/>
  <c r="BC165" i="2" s="1" a="1"/>
  <c r="BC165" i="2" s="1"/>
  <c r="BA185" i="2"/>
  <c r="BB185" i="2" s="1" a="1"/>
  <c r="BB185" i="2" s="1"/>
  <c r="BC185" i="2" s="1" a="1"/>
  <c r="BC185" i="2" s="1"/>
  <c r="BA177" i="2"/>
  <c r="BB177" i="2" s="1" a="1"/>
  <c r="BB177" i="2" s="1"/>
  <c r="BC177" i="2" s="1" a="1"/>
  <c r="BC177" i="2" s="1"/>
  <c r="BH268" i="2"/>
  <c r="AS268" i="2"/>
  <c r="AQ268" i="2"/>
  <c r="AO268" i="2"/>
  <c r="BH267" i="2"/>
  <c r="AS267" i="2"/>
  <c r="AQ267" i="2"/>
  <c r="AO267" i="2"/>
  <c r="BH266" i="2"/>
  <c r="AS266" i="2"/>
  <c r="AQ266" i="2"/>
  <c r="AO266" i="2"/>
  <c r="BH265" i="2"/>
  <c r="AS265" i="2"/>
  <c r="AQ265" i="2"/>
  <c r="AO265" i="2"/>
  <c r="AG265" i="2"/>
  <c r="AH265" i="2" s="1"/>
  <c r="AD265" i="2"/>
  <c r="W265" i="2"/>
  <c r="Q265" i="2"/>
  <c r="O265" i="2"/>
  <c r="M265" i="2"/>
  <c r="J265" i="2"/>
  <c r="AK266" i="2" s="1"/>
  <c r="BH264" i="2"/>
  <c r="AS264" i="2"/>
  <c r="AQ264" i="2"/>
  <c r="AO264" i="2"/>
  <c r="BH263" i="2"/>
  <c r="AS263" i="2"/>
  <c r="AQ263" i="2"/>
  <c r="AO263" i="2"/>
  <c r="BH262" i="2"/>
  <c r="AS262" i="2"/>
  <c r="AQ262" i="2"/>
  <c r="AO262" i="2"/>
  <c r="BH261" i="2"/>
  <c r="AS261" i="2"/>
  <c r="AQ261" i="2"/>
  <c r="AO261" i="2"/>
  <c r="AG261" i="2"/>
  <c r="AH261" i="2" s="1"/>
  <c r="AD261" i="2"/>
  <c r="W261" i="2"/>
  <c r="Q261" i="2"/>
  <c r="O261" i="2"/>
  <c r="M261" i="2"/>
  <c r="J261" i="2"/>
  <c r="BH260" i="2"/>
  <c r="AS260" i="2"/>
  <c r="AQ260" i="2"/>
  <c r="AO260" i="2"/>
  <c r="BH259" i="2"/>
  <c r="AS259" i="2"/>
  <c r="AQ259" i="2"/>
  <c r="AO259" i="2"/>
  <c r="BH258" i="2"/>
  <c r="AS258" i="2"/>
  <c r="AQ258" i="2"/>
  <c r="AO258" i="2"/>
  <c r="BH257" i="2"/>
  <c r="AS257" i="2"/>
  <c r="AQ257" i="2"/>
  <c r="AO257" i="2"/>
  <c r="AG257" i="2"/>
  <c r="AH257" i="2" s="1"/>
  <c r="AD257" i="2"/>
  <c r="AE257" i="2" s="1"/>
  <c r="W257" i="2"/>
  <c r="Q257" i="2"/>
  <c r="O257" i="2"/>
  <c r="M257" i="2"/>
  <c r="J257" i="2"/>
  <c r="BH256" i="2"/>
  <c r="AS256" i="2"/>
  <c r="AQ256" i="2"/>
  <c r="AO256" i="2"/>
  <c r="BH255" i="2"/>
  <c r="AS255" i="2"/>
  <c r="AQ255" i="2"/>
  <c r="AO255" i="2"/>
  <c r="BH254" i="2"/>
  <c r="AS254" i="2"/>
  <c r="AQ254" i="2"/>
  <c r="AO254" i="2"/>
  <c r="BH253" i="2"/>
  <c r="AS253" i="2"/>
  <c r="AQ253" i="2"/>
  <c r="AO253" i="2"/>
  <c r="AG253" i="2"/>
  <c r="AD253" i="2"/>
  <c r="AE253" i="2" s="1"/>
  <c r="W253" i="2"/>
  <c r="Q253" i="2"/>
  <c r="O253" i="2"/>
  <c r="M253" i="2"/>
  <c r="J253" i="2"/>
  <c r="BH128" i="2"/>
  <c r="AS128" i="2"/>
  <c r="AQ128" i="2"/>
  <c r="AO128" i="2"/>
  <c r="BH127" i="2"/>
  <c r="AS127" i="2"/>
  <c r="AQ127" i="2"/>
  <c r="AO127" i="2"/>
  <c r="BH126" i="2"/>
  <c r="AS126" i="2"/>
  <c r="AQ126" i="2"/>
  <c r="AO126" i="2"/>
  <c r="BH125" i="2"/>
  <c r="AS125" i="2"/>
  <c r="AQ125" i="2"/>
  <c r="AO125" i="2"/>
  <c r="AG125" i="2"/>
  <c r="AH125" i="2" s="1"/>
  <c r="AD125" i="2"/>
  <c r="W125" i="2"/>
  <c r="Q125" i="2"/>
  <c r="O125" i="2"/>
  <c r="M125" i="2"/>
  <c r="J125" i="2"/>
  <c r="AK127" i="2" s="1"/>
  <c r="BH124" i="2"/>
  <c r="AS124" i="2"/>
  <c r="AQ124" i="2"/>
  <c r="AO124" i="2"/>
  <c r="BH123" i="2"/>
  <c r="AS123" i="2"/>
  <c r="AQ123" i="2"/>
  <c r="AO123" i="2"/>
  <c r="BH122" i="2"/>
  <c r="AS122" i="2"/>
  <c r="AQ122" i="2"/>
  <c r="AO122" i="2"/>
  <c r="BH121" i="2"/>
  <c r="AS121" i="2"/>
  <c r="AQ121" i="2"/>
  <c r="AO121" i="2"/>
  <c r="AG121" i="2"/>
  <c r="AH121" i="2" s="1"/>
  <c r="AD121" i="2"/>
  <c r="W121" i="2"/>
  <c r="Q121" i="2"/>
  <c r="O121" i="2"/>
  <c r="M121" i="2"/>
  <c r="J121" i="2"/>
  <c r="AK123" i="2" s="1"/>
  <c r="BH120" i="2"/>
  <c r="AS120" i="2"/>
  <c r="AQ120" i="2"/>
  <c r="AO120" i="2"/>
  <c r="BH119" i="2"/>
  <c r="AS119" i="2"/>
  <c r="AQ119" i="2"/>
  <c r="AO119" i="2"/>
  <c r="BH118" i="2"/>
  <c r="AS118" i="2"/>
  <c r="AQ118" i="2"/>
  <c r="AO118" i="2"/>
  <c r="BH117" i="2"/>
  <c r="AS117" i="2"/>
  <c r="AQ117" i="2"/>
  <c r="AO117" i="2"/>
  <c r="AG117" i="2"/>
  <c r="AH117" i="2" s="1"/>
  <c r="AD117" i="2"/>
  <c r="W117" i="2"/>
  <c r="Q117" i="2"/>
  <c r="O117" i="2"/>
  <c r="M117" i="2"/>
  <c r="J117" i="2"/>
  <c r="AK119" i="2" s="1"/>
  <c r="BH116" i="2"/>
  <c r="AS116" i="2"/>
  <c r="AQ116" i="2"/>
  <c r="AO116" i="2"/>
  <c r="BH115" i="2"/>
  <c r="AS115" i="2"/>
  <c r="AQ115" i="2"/>
  <c r="AO115" i="2"/>
  <c r="BH114" i="2"/>
  <c r="AS114" i="2"/>
  <c r="AQ114" i="2"/>
  <c r="AO114" i="2"/>
  <c r="BH113" i="2"/>
  <c r="AS113" i="2"/>
  <c r="AQ113" i="2"/>
  <c r="AO113" i="2"/>
  <c r="AG113" i="2"/>
  <c r="AH113" i="2" s="1"/>
  <c r="AD113" i="2"/>
  <c r="W113" i="2"/>
  <c r="Q113" i="2"/>
  <c r="O113" i="2"/>
  <c r="M113" i="2"/>
  <c r="J113" i="2"/>
  <c r="BH112" i="2"/>
  <c r="AS112" i="2"/>
  <c r="AQ112" i="2"/>
  <c r="AO112" i="2"/>
  <c r="BH111" i="2"/>
  <c r="AS111" i="2"/>
  <c r="AQ111" i="2"/>
  <c r="AO111" i="2"/>
  <c r="BH110" i="2"/>
  <c r="AS110" i="2"/>
  <c r="AQ110" i="2"/>
  <c r="AO110" i="2"/>
  <c r="BH109" i="2"/>
  <c r="AS109" i="2"/>
  <c r="AQ109" i="2"/>
  <c r="AO109" i="2"/>
  <c r="AG109" i="2"/>
  <c r="AD109" i="2"/>
  <c r="AE109" i="2" s="1"/>
  <c r="W109" i="2"/>
  <c r="Q109" i="2"/>
  <c r="O109" i="2"/>
  <c r="M109" i="2"/>
  <c r="J109" i="2"/>
  <c r="BD110" i="2" s="1"/>
  <c r="BH92" i="2"/>
  <c r="AS92" i="2"/>
  <c r="AQ92" i="2"/>
  <c r="AO92" i="2"/>
  <c r="BH91" i="2"/>
  <c r="AS91" i="2"/>
  <c r="AQ91" i="2"/>
  <c r="AO91" i="2"/>
  <c r="BH90" i="2"/>
  <c r="AS90" i="2"/>
  <c r="AQ90" i="2"/>
  <c r="AO90" i="2"/>
  <c r="BH89" i="2"/>
  <c r="AS89" i="2"/>
  <c r="AQ89" i="2"/>
  <c r="AO89" i="2"/>
  <c r="AG89" i="2"/>
  <c r="AH89" i="2" s="1"/>
  <c r="AD89" i="2"/>
  <c r="W89" i="2"/>
  <c r="Q89" i="2"/>
  <c r="O89" i="2"/>
  <c r="M89" i="2"/>
  <c r="J89" i="2"/>
  <c r="AK91" i="2" s="1"/>
  <c r="BH80" i="2"/>
  <c r="AS80" i="2"/>
  <c r="AQ80" i="2"/>
  <c r="AO80" i="2"/>
  <c r="BH79" i="2"/>
  <c r="AS79" i="2"/>
  <c r="AQ79" i="2"/>
  <c r="AO79" i="2"/>
  <c r="BH78" i="2"/>
  <c r="AS78" i="2"/>
  <c r="AQ78" i="2"/>
  <c r="AO78" i="2"/>
  <c r="BH77" i="2"/>
  <c r="AS77" i="2"/>
  <c r="AQ77" i="2"/>
  <c r="AO77" i="2"/>
  <c r="AG77" i="2"/>
  <c r="AH77" i="2" s="1"/>
  <c r="AC77" i="2"/>
  <c r="W77" i="2"/>
  <c r="Q77" i="2"/>
  <c r="O77" i="2"/>
  <c r="M77" i="2"/>
  <c r="J77" i="2"/>
  <c r="AK80" i="2" s="1"/>
  <c r="BH76" i="2"/>
  <c r="AS76" i="2"/>
  <c r="AQ76" i="2"/>
  <c r="AO76" i="2"/>
  <c r="BH75" i="2"/>
  <c r="AS75" i="2"/>
  <c r="AQ75" i="2"/>
  <c r="AO75" i="2"/>
  <c r="BH74" i="2"/>
  <c r="AS74" i="2"/>
  <c r="AQ74" i="2"/>
  <c r="AO74" i="2"/>
  <c r="BH73" i="2"/>
  <c r="AS73" i="2"/>
  <c r="AQ73" i="2"/>
  <c r="AO73" i="2"/>
  <c r="AG73" i="2"/>
  <c r="AH73" i="2" s="1"/>
  <c r="AC73" i="2"/>
  <c r="W73" i="2"/>
  <c r="Q73" i="2"/>
  <c r="O73" i="2"/>
  <c r="M73" i="2"/>
  <c r="J73" i="2"/>
  <c r="BH72" i="2"/>
  <c r="AS72" i="2"/>
  <c r="AQ72" i="2"/>
  <c r="AO72" i="2"/>
  <c r="BH71" i="2"/>
  <c r="AS71" i="2"/>
  <c r="AQ71" i="2"/>
  <c r="AO71" i="2"/>
  <c r="BH70" i="2"/>
  <c r="AS70" i="2"/>
  <c r="AQ70" i="2"/>
  <c r="AO70" i="2"/>
  <c r="BH69" i="2"/>
  <c r="AS69" i="2"/>
  <c r="AQ69" i="2"/>
  <c r="AO69" i="2"/>
  <c r="AG69" i="2"/>
  <c r="AH69" i="2" s="1"/>
  <c r="AD69" i="2"/>
  <c r="W69" i="2"/>
  <c r="Q69" i="2"/>
  <c r="O69" i="2"/>
  <c r="M69" i="2"/>
  <c r="J69" i="2"/>
  <c r="BU265" i="2" l="1"/>
  <c r="BU109" i="2"/>
  <c r="BU253" i="2"/>
  <c r="BU73" i="2"/>
  <c r="BU113" i="2"/>
  <c r="AD77" i="2"/>
  <c r="CL77" i="2"/>
  <c r="BU261" i="2"/>
  <c r="BU69" i="2"/>
  <c r="BU77" i="2"/>
  <c r="BU257" i="2"/>
  <c r="BU117" i="2"/>
  <c r="AD73" i="2"/>
  <c r="AE73" i="2" s="1"/>
  <c r="AW73" i="2" s="1"/>
  <c r="CL73" i="2"/>
  <c r="BU89" i="2"/>
  <c r="BU125" i="2"/>
  <c r="BU121" i="2"/>
  <c r="R125" i="2"/>
  <c r="AI125" i="2"/>
  <c r="AJ125" i="2" s="1" a="1"/>
  <c r="AJ125" i="2" s="1"/>
  <c r="R117" i="2"/>
  <c r="AI261" i="2"/>
  <c r="AJ261" i="2" s="1" a="1"/>
  <c r="AJ261" i="2" s="1"/>
  <c r="R121" i="2"/>
  <c r="AI69" i="2"/>
  <c r="AJ69" i="2" s="1" a="1"/>
  <c r="AJ69" i="2" s="1"/>
  <c r="AI265" i="2"/>
  <c r="AJ265" i="2" s="1" a="1"/>
  <c r="AJ265" i="2" s="1"/>
  <c r="R265" i="2"/>
  <c r="R113" i="2"/>
  <c r="AI109" i="2"/>
  <c r="AJ109" i="2" s="1" a="1"/>
  <c r="AJ109" i="2" s="1"/>
  <c r="AE261" i="2"/>
  <c r="AW261" i="2" s="1"/>
  <c r="AX261" i="2" s="1"/>
  <c r="AY89" i="2"/>
  <c r="AY90" i="2" s="1"/>
  <c r="AZ90" i="2" s="1"/>
  <c r="R253" i="2"/>
  <c r="AY69" i="2"/>
  <c r="AZ69" i="2" s="1"/>
  <c r="R73" i="2"/>
  <c r="R109" i="2"/>
  <c r="AI113" i="2"/>
  <c r="AJ113" i="2" s="1" a="1"/>
  <c r="AJ113" i="2" s="1"/>
  <c r="AI253" i="2"/>
  <c r="AJ253" i="2" s="1" a="1"/>
  <c r="AJ253" i="2" s="1"/>
  <c r="AY73" i="2"/>
  <c r="AZ73" i="2" s="1"/>
  <c r="BD265" i="2"/>
  <c r="AY113" i="2"/>
  <c r="AZ113" i="2" s="1"/>
  <c r="AY117" i="2"/>
  <c r="AZ117" i="2" s="1"/>
  <c r="AW109" i="2"/>
  <c r="R261" i="2"/>
  <c r="AH253" i="2"/>
  <c r="AY253" i="2" s="1"/>
  <c r="AZ253" i="2" s="1"/>
  <c r="AY77" i="2"/>
  <c r="AZ77" i="2" s="1"/>
  <c r="AI121" i="2"/>
  <c r="AJ121" i="2" s="1" a="1"/>
  <c r="AJ121" i="2" s="1"/>
  <c r="AY125" i="2"/>
  <c r="AZ125" i="2" s="1"/>
  <c r="AE265" i="2"/>
  <c r="AW265" i="2" s="1"/>
  <c r="AW266" i="2" s="1"/>
  <c r="R257" i="2"/>
  <c r="R69" i="2"/>
  <c r="R77" i="2"/>
  <c r="AI117" i="2"/>
  <c r="AJ117" i="2" s="1" a="1"/>
  <c r="AJ117" i="2" s="1"/>
  <c r="AE117" i="2"/>
  <c r="AW117" i="2" s="1"/>
  <c r="AX117" i="2" s="1"/>
  <c r="R89" i="2"/>
  <c r="AK255" i="2"/>
  <c r="AK253" i="2"/>
  <c r="BD254" i="2"/>
  <c r="AK254" i="2"/>
  <c r="AK256" i="2"/>
  <c r="BD255" i="2"/>
  <c r="BD253" i="2"/>
  <c r="AY257" i="2"/>
  <c r="AZ257" i="2" s="1"/>
  <c r="AE89" i="2"/>
  <c r="AW89" i="2" s="1"/>
  <c r="AX89" i="2" s="1"/>
  <c r="AI89" i="2"/>
  <c r="AJ89" i="2" s="1" a="1"/>
  <c r="AJ89" i="2" s="1"/>
  <c r="AE121" i="2"/>
  <c r="AW121" i="2" s="1"/>
  <c r="BD264" i="2"/>
  <c r="BD263" i="2"/>
  <c r="AK263" i="2"/>
  <c r="BD262" i="2"/>
  <c r="AK264" i="2"/>
  <c r="AK261" i="2"/>
  <c r="AK262" i="2"/>
  <c r="AY261" i="2"/>
  <c r="AZ261" i="2" s="1"/>
  <c r="AY121" i="2"/>
  <c r="AZ121" i="2" s="1"/>
  <c r="AE125" i="2"/>
  <c r="AW125" i="2" s="1"/>
  <c r="AX125" i="2" s="1"/>
  <c r="BD261" i="2"/>
  <c r="BD266" i="2"/>
  <c r="BD268" i="2"/>
  <c r="AK267" i="2"/>
  <c r="AK268" i="2"/>
  <c r="BD267" i="2"/>
  <c r="AK265" i="2"/>
  <c r="BD128" i="2"/>
  <c r="AI257" i="2"/>
  <c r="AJ257" i="2" s="1" a="1"/>
  <c r="AJ257" i="2" s="1"/>
  <c r="BD71" i="2"/>
  <c r="AK69" i="2"/>
  <c r="BD72" i="2"/>
  <c r="BD69" i="2"/>
  <c r="AK71" i="2"/>
  <c r="AK70" i="2"/>
  <c r="BD70" i="2"/>
  <c r="BD256" i="2"/>
  <c r="BD75" i="2"/>
  <c r="BD73" i="2"/>
  <c r="AK75" i="2"/>
  <c r="AK73" i="2"/>
  <c r="AK74" i="2"/>
  <c r="BD76" i="2"/>
  <c r="BD74" i="2"/>
  <c r="AK76" i="2"/>
  <c r="BD116" i="2"/>
  <c r="AK116" i="2"/>
  <c r="BD115" i="2"/>
  <c r="AK113" i="2"/>
  <c r="BD113" i="2"/>
  <c r="AK114" i="2"/>
  <c r="AK115" i="2"/>
  <c r="AK259" i="2"/>
  <c r="BD259" i="2"/>
  <c r="AK257" i="2"/>
  <c r="BD258" i="2"/>
  <c r="AK260" i="2"/>
  <c r="AK258" i="2"/>
  <c r="BD260" i="2"/>
  <c r="BD119" i="2"/>
  <c r="BD117" i="2"/>
  <c r="AK118" i="2"/>
  <c r="AK120" i="2"/>
  <c r="AK117" i="2"/>
  <c r="BD120" i="2"/>
  <c r="BD257" i="2"/>
  <c r="BD79" i="2"/>
  <c r="AK77" i="2"/>
  <c r="BD80" i="2"/>
  <c r="AK79" i="2"/>
  <c r="AK78" i="2"/>
  <c r="BD77" i="2"/>
  <c r="BD78" i="2"/>
  <c r="BD114" i="2"/>
  <c r="AK125" i="2"/>
  <c r="BD126" i="2"/>
  <c r="AK126" i="2"/>
  <c r="AK128" i="2"/>
  <c r="BD127" i="2"/>
  <c r="BD125" i="2"/>
  <c r="BD122" i="2"/>
  <c r="AK122" i="2"/>
  <c r="AK121" i="2"/>
  <c r="AK124" i="2"/>
  <c r="BD123" i="2"/>
  <c r="BD121" i="2"/>
  <c r="BD124" i="2"/>
  <c r="AK112" i="2"/>
  <c r="AK109" i="2"/>
  <c r="BD112" i="2"/>
  <c r="BD111" i="2"/>
  <c r="AK110" i="2"/>
  <c r="BD109" i="2"/>
  <c r="AK111" i="2"/>
  <c r="AK92" i="2"/>
  <c r="AK90" i="2"/>
  <c r="BD91" i="2"/>
  <c r="BD92" i="2"/>
  <c r="AK89" i="2"/>
  <c r="BD89" i="2"/>
  <c r="BD90" i="2"/>
  <c r="AE77" i="2"/>
  <c r="AW77" i="2" s="1"/>
  <c r="AI77" i="2"/>
  <c r="AJ77" i="2" s="1" a="1"/>
  <c r="AJ77" i="2" s="1"/>
  <c r="AK72" i="2"/>
  <c r="AI73" i="2"/>
  <c r="AJ73" i="2" s="1" a="1"/>
  <c r="AJ73" i="2" s="1"/>
  <c r="BD118" i="2"/>
  <c r="AE113" i="2"/>
  <c r="AW113" i="2" s="1"/>
  <c r="AX113" i="2" s="1"/>
  <c r="AW257" i="2"/>
  <c r="AX257" i="2" s="1"/>
  <c r="AY265" i="2"/>
  <c r="AH109" i="2"/>
  <c r="AY109" i="2" s="1"/>
  <c r="AW253" i="2"/>
  <c r="AX253" i="2" s="1"/>
  <c r="AE69" i="2"/>
  <c r="AW69" i="2" s="1"/>
  <c r="AY70" i="2" l="1"/>
  <c r="AZ70" i="2" s="1"/>
  <c r="D7" i="8"/>
  <c r="F7" i="8" s="1"/>
  <c r="CM73" i="2"/>
  <c r="CN73" i="2" s="1" a="1"/>
  <c r="CN73" i="2" s="1"/>
  <c r="CM75" i="2"/>
  <c r="CN75" i="2" s="1" a="1"/>
  <c r="CN75" i="2" s="1"/>
  <c r="CM74" i="2"/>
  <c r="CN74" i="2" s="1" a="1"/>
  <c r="CN74" i="2" s="1"/>
  <c r="CM76" i="2"/>
  <c r="CN76" i="2" s="1" a="1"/>
  <c r="CN76" i="2" s="1"/>
  <c r="CM77" i="2"/>
  <c r="CN77" i="2" s="1" a="1"/>
  <c r="CN77" i="2" s="1"/>
  <c r="CM78" i="2"/>
  <c r="CN78" i="2" s="1" a="1"/>
  <c r="CN78" i="2" s="1"/>
  <c r="CM79" i="2"/>
  <c r="CN79" i="2" s="1" a="1"/>
  <c r="CN79" i="2" s="1"/>
  <c r="CM80" i="2"/>
  <c r="CN80" i="2" s="1" a="1"/>
  <c r="CN80" i="2" s="1"/>
  <c r="AZ89" i="2"/>
  <c r="AY74" i="2"/>
  <c r="AZ74" i="2" s="1"/>
  <c r="AW90" i="2"/>
  <c r="AX90" i="2" s="1"/>
  <c r="AY258" i="2"/>
  <c r="AZ258" i="2" s="1"/>
  <c r="AY91" i="2"/>
  <c r="AZ91" i="2" s="1"/>
  <c r="AY114" i="2"/>
  <c r="AZ114" i="2" s="1"/>
  <c r="AY126" i="2"/>
  <c r="AZ126" i="2" s="1"/>
  <c r="AW114" i="2"/>
  <c r="AX114" i="2" s="1"/>
  <c r="AW110" i="2"/>
  <c r="AX109" i="2"/>
  <c r="AX265" i="2"/>
  <c r="AW254" i="2"/>
  <c r="AX254" i="2" s="1"/>
  <c r="AY118" i="2"/>
  <c r="AZ118" i="2" s="1"/>
  <c r="AY78" i="2"/>
  <c r="AW78" i="2"/>
  <c r="AX77" i="2"/>
  <c r="AX73" i="2"/>
  <c r="AW74" i="2"/>
  <c r="AX121" i="2"/>
  <c r="AW122" i="2"/>
  <c r="AX266" i="2"/>
  <c r="AW267" i="2"/>
  <c r="AW262" i="2"/>
  <c r="AX69" i="2"/>
  <c r="AW70" i="2"/>
  <c r="AW258" i="2"/>
  <c r="AW118" i="2"/>
  <c r="AW126" i="2"/>
  <c r="AY110" i="2"/>
  <c r="AZ109" i="2"/>
  <c r="AZ265" i="2"/>
  <c r="AY266" i="2"/>
  <c r="AY122" i="2"/>
  <c r="AY262" i="2"/>
  <c r="AY254" i="2"/>
  <c r="AY71" i="2" l="1"/>
  <c r="AZ71" i="2" s="1"/>
  <c r="AY259" i="2"/>
  <c r="AY260" i="2" s="1"/>
  <c r="AZ260" i="2" s="1"/>
  <c r="AY92" i="2"/>
  <c r="AZ92" i="2" s="1"/>
  <c r="AW115" i="2"/>
  <c r="AX115" i="2" s="1"/>
  <c r="AW91" i="2"/>
  <c r="AX91" i="2" s="1"/>
  <c r="AY75" i="2"/>
  <c r="AZ75" i="2" s="1"/>
  <c r="AY115" i="2"/>
  <c r="AZ115" i="2" s="1"/>
  <c r="AY127" i="2"/>
  <c r="AZ127" i="2" s="1"/>
  <c r="AW255" i="2"/>
  <c r="AX255" i="2" s="1"/>
  <c r="AX110" i="2"/>
  <c r="AW111" i="2"/>
  <c r="AZ78" i="2"/>
  <c r="AY79" i="2"/>
  <c r="AY119" i="2"/>
  <c r="AY120" i="2" s="1"/>
  <c r="AZ120" i="2" s="1"/>
  <c r="AX70" i="2"/>
  <c r="AW71" i="2"/>
  <c r="AZ266" i="2"/>
  <c r="AY267" i="2"/>
  <c r="AX126" i="2"/>
  <c r="AW127" i="2"/>
  <c r="AX74" i="2"/>
  <c r="AW75" i="2"/>
  <c r="AX118" i="2"/>
  <c r="AW119" i="2"/>
  <c r="AZ262" i="2"/>
  <c r="AY263" i="2"/>
  <c r="AX258" i="2"/>
  <c r="AW259" i="2"/>
  <c r="AZ122" i="2"/>
  <c r="AY123" i="2"/>
  <c r="AX262" i="2"/>
  <c r="AW263" i="2"/>
  <c r="AW268" i="2"/>
  <c r="AX268" i="2" s="1"/>
  <c r="AX267" i="2"/>
  <c r="AW123" i="2"/>
  <c r="AX122" i="2"/>
  <c r="AZ110" i="2"/>
  <c r="AY111" i="2"/>
  <c r="AZ254" i="2"/>
  <c r="AY255" i="2"/>
  <c r="AX78" i="2"/>
  <c r="AW79" i="2"/>
  <c r="AY116" i="2" l="1"/>
  <c r="AZ116" i="2" s="1"/>
  <c r="AW256" i="2"/>
  <c r="AX256" i="2" s="1"/>
  <c r="AY128" i="2"/>
  <c r="AZ128" i="2" s="1"/>
  <c r="AY72" i="2"/>
  <c r="AZ72" i="2" s="1"/>
  <c r="AW92" i="2"/>
  <c r="AX92" i="2" s="1"/>
  <c r="BA89" i="2" s="1"/>
  <c r="BB89" i="2" s="1" a="1"/>
  <c r="BB89" i="2" s="1"/>
  <c r="BC89" i="2" s="1" a="1"/>
  <c r="BC89" i="2" s="1"/>
  <c r="AW116" i="2"/>
  <c r="AX116" i="2" s="1"/>
  <c r="AZ259" i="2"/>
  <c r="AY76" i="2"/>
  <c r="AZ76" i="2" s="1"/>
  <c r="AZ119" i="2"/>
  <c r="AZ79" i="2"/>
  <c r="AY80" i="2"/>
  <c r="AZ80" i="2" s="1"/>
  <c r="AX111" i="2"/>
  <c r="AW112" i="2"/>
  <c r="AX112" i="2" s="1"/>
  <c r="AX75" i="2"/>
  <c r="AW76" i="2"/>
  <c r="AX76" i="2" s="1"/>
  <c r="AX123" i="2"/>
  <c r="AW124" i="2"/>
  <c r="AX124" i="2" s="1"/>
  <c r="AX127" i="2"/>
  <c r="AW128" i="2"/>
  <c r="AX128" i="2" s="1"/>
  <c r="AX79" i="2"/>
  <c r="AW80" i="2"/>
  <c r="AX80" i="2" s="1"/>
  <c r="AW264" i="2"/>
  <c r="AX264" i="2" s="1"/>
  <c r="AX263" i="2"/>
  <c r="AZ123" i="2"/>
  <c r="AY124" i="2"/>
  <c r="AZ124" i="2" s="1"/>
  <c r="AZ255" i="2"/>
  <c r="AY256" i="2"/>
  <c r="AZ256" i="2" s="1"/>
  <c r="AX259" i="2"/>
  <c r="AW260" i="2"/>
  <c r="AX260" i="2" s="1"/>
  <c r="BA257" i="2" s="1"/>
  <c r="BB257" i="2" s="1" a="1"/>
  <c r="BB257" i="2" s="1"/>
  <c r="BC257" i="2" s="1" a="1"/>
  <c r="BC257" i="2" s="1"/>
  <c r="AZ267" i="2"/>
  <c r="AY268" i="2"/>
  <c r="AZ268" i="2" s="1"/>
  <c r="BA265" i="2" s="1"/>
  <c r="BB265" i="2" s="1" a="1"/>
  <c r="BB265" i="2" s="1"/>
  <c r="BC265" i="2" s="1" a="1"/>
  <c r="BC265" i="2" s="1"/>
  <c r="AZ263" i="2"/>
  <c r="AY264" i="2"/>
  <c r="AZ264" i="2" s="1"/>
  <c r="AX71" i="2"/>
  <c r="AW72" i="2"/>
  <c r="AX72" i="2" s="1"/>
  <c r="AX119" i="2"/>
  <c r="AW120" i="2"/>
  <c r="AX120" i="2" s="1"/>
  <c r="BA117" i="2" s="1"/>
  <c r="BB117" i="2" s="1" a="1"/>
  <c r="BB117" i="2" s="1"/>
  <c r="BC117" i="2" s="1" a="1"/>
  <c r="BC117" i="2" s="1"/>
  <c r="AZ111" i="2"/>
  <c r="AY112" i="2"/>
  <c r="AZ112" i="2" s="1"/>
  <c r="BA253" i="2" l="1"/>
  <c r="BB253" i="2" s="1" a="1"/>
  <c r="BB253" i="2" s="1"/>
  <c r="BC253" i="2" s="1" a="1"/>
  <c r="BC253" i="2" s="1"/>
  <c r="BA113" i="2"/>
  <c r="BB113" i="2" s="1" a="1"/>
  <c r="BB113" i="2" s="1"/>
  <c r="BC113" i="2" s="1" a="1"/>
  <c r="BC113" i="2" s="1"/>
  <c r="BA125" i="2"/>
  <c r="BB125" i="2" s="1" a="1"/>
  <c r="BB125" i="2" s="1"/>
  <c r="BC125" i="2" s="1" a="1"/>
  <c r="BC125" i="2" s="1"/>
  <c r="BA69" i="2"/>
  <c r="BB69" i="2" s="1" a="1"/>
  <c r="BB69" i="2" s="1"/>
  <c r="BC69" i="2" s="1" a="1"/>
  <c r="BC69" i="2" s="1"/>
  <c r="BA77" i="2"/>
  <c r="BB77" i="2" s="1" a="1"/>
  <c r="BB77" i="2" s="1"/>
  <c r="BC77" i="2" s="1" a="1"/>
  <c r="BC77" i="2" s="1"/>
  <c r="BA261" i="2"/>
  <c r="BB261" i="2" s="1" a="1"/>
  <c r="BB261" i="2" s="1"/>
  <c r="BC261" i="2" s="1" a="1"/>
  <c r="BC261" i="2" s="1"/>
  <c r="BA73" i="2"/>
  <c r="BB73" i="2" s="1" a="1"/>
  <c r="BB73" i="2" s="1"/>
  <c r="BC73" i="2" s="1" a="1"/>
  <c r="BC73" i="2" s="1"/>
  <c r="BA109" i="2"/>
  <c r="BB109" i="2" s="1" a="1"/>
  <c r="BB109" i="2" s="1"/>
  <c r="BC109" i="2" s="1" a="1"/>
  <c r="BC109" i="2" s="1"/>
  <c r="BA121" i="2"/>
  <c r="BB121" i="2" s="1" a="1"/>
  <c r="BB121" i="2" s="1"/>
  <c r="BC121" i="2" s="1" a="1"/>
  <c r="BC121" i="2" s="1"/>
  <c r="BH44" i="2" l="1"/>
  <c r="AS44" i="2"/>
  <c r="AQ44" i="2"/>
  <c r="AO44" i="2"/>
  <c r="BH43" i="2"/>
  <c r="AS43" i="2"/>
  <c r="AQ43" i="2"/>
  <c r="AO43" i="2"/>
  <c r="BH42" i="2"/>
  <c r="AS42" i="2"/>
  <c r="AQ42" i="2"/>
  <c r="AO42" i="2"/>
  <c r="BH41" i="2"/>
  <c r="AS41" i="2"/>
  <c r="AQ41" i="2"/>
  <c r="AO41" i="2"/>
  <c r="AG41" i="2"/>
  <c r="AH41" i="2" s="1"/>
  <c r="AD41" i="2"/>
  <c r="W41" i="2"/>
  <c r="Q41" i="2"/>
  <c r="O41" i="2"/>
  <c r="M41" i="2"/>
  <c r="J41" i="2"/>
  <c r="BU41" i="2" l="1"/>
  <c r="AI41" i="2"/>
  <c r="AJ41" i="2" s="1" a="1"/>
  <c r="AJ41" i="2" s="1"/>
  <c r="AE41" i="2"/>
  <c r="AW41" i="2" s="1"/>
  <c r="R41" i="2"/>
  <c r="AK44" i="2"/>
  <c r="BD44" i="2"/>
  <c r="AK42" i="2"/>
  <c r="BD41" i="2"/>
  <c r="AK43" i="2"/>
  <c r="BD42" i="2"/>
  <c r="AK41" i="2"/>
  <c r="BD43" i="2"/>
  <c r="AY41" i="2"/>
  <c r="AZ41" i="2" s="1"/>
  <c r="AY42" i="2" l="1"/>
  <c r="AY43" i="2" s="1"/>
  <c r="AX41" i="2"/>
  <c r="AW42" i="2"/>
  <c r="AX42" i="2" s="1"/>
  <c r="AZ42" i="2" l="1"/>
  <c r="AW43" i="2"/>
  <c r="AX43" i="2" s="1"/>
  <c r="AZ43" i="2"/>
  <c r="AY44" i="2"/>
  <c r="AZ44" i="2" s="1"/>
  <c r="AW44" i="2" l="1"/>
  <c r="AX44" i="2" s="1"/>
  <c r="BA41" i="2" s="1"/>
  <c r="BB41" i="2" s="1" a="1"/>
  <c r="BB41" i="2" s="1"/>
  <c r="BC41" i="2" s="1" a="1"/>
  <c r="BC41" i="2" s="1"/>
  <c r="BH420" i="2" l="1"/>
  <c r="AS420" i="2"/>
  <c r="AQ420" i="2"/>
  <c r="AO420" i="2"/>
  <c r="BH419" i="2"/>
  <c r="AS419" i="2"/>
  <c r="AQ419" i="2"/>
  <c r="AO419" i="2"/>
  <c r="BH418" i="2"/>
  <c r="AS418" i="2"/>
  <c r="AQ418" i="2"/>
  <c r="AO418" i="2"/>
  <c r="BH417" i="2"/>
  <c r="AS417" i="2"/>
  <c r="AQ417" i="2"/>
  <c r="AO417" i="2"/>
  <c r="AG417" i="2"/>
  <c r="AH417" i="2" s="1"/>
  <c r="AC417" i="2"/>
  <c r="W417" i="2"/>
  <c r="Q417" i="2"/>
  <c r="O417" i="2"/>
  <c r="M417" i="2"/>
  <c r="J417" i="2"/>
  <c r="BH416" i="2"/>
  <c r="AS416" i="2"/>
  <c r="AQ416" i="2"/>
  <c r="AO416" i="2"/>
  <c r="BH415" i="2"/>
  <c r="AS415" i="2"/>
  <c r="AQ415" i="2"/>
  <c r="AO415" i="2"/>
  <c r="BH414" i="2"/>
  <c r="AS414" i="2"/>
  <c r="AQ414" i="2"/>
  <c r="AO414" i="2"/>
  <c r="BH413" i="2"/>
  <c r="AS413" i="2"/>
  <c r="AQ413" i="2"/>
  <c r="AO413" i="2"/>
  <c r="AG413" i="2"/>
  <c r="AH413" i="2" s="1"/>
  <c r="AC413" i="2"/>
  <c r="W413" i="2"/>
  <c r="Q413" i="2"/>
  <c r="O413" i="2"/>
  <c r="M413" i="2"/>
  <c r="J413" i="2"/>
  <c r="BH412" i="2"/>
  <c r="AS412" i="2"/>
  <c r="AQ412" i="2"/>
  <c r="AO412" i="2"/>
  <c r="BH411" i="2"/>
  <c r="AS411" i="2"/>
  <c r="AQ411" i="2"/>
  <c r="AO411" i="2"/>
  <c r="BH410" i="2"/>
  <c r="AS410" i="2"/>
  <c r="AQ410" i="2"/>
  <c r="AO410" i="2"/>
  <c r="BH409" i="2"/>
  <c r="AS409" i="2"/>
  <c r="AQ409" i="2"/>
  <c r="AO409" i="2"/>
  <c r="AG409" i="2"/>
  <c r="AH409" i="2" s="1"/>
  <c r="AD409" i="2"/>
  <c r="AE409" i="2" s="1"/>
  <c r="W409" i="2"/>
  <c r="Q409" i="2"/>
  <c r="O409" i="2"/>
  <c r="M409" i="2"/>
  <c r="J409" i="2"/>
  <c r="BH312" i="2"/>
  <c r="AS312" i="2"/>
  <c r="AQ312" i="2"/>
  <c r="AO312" i="2"/>
  <c r="BH311" i="2"/>
  <c r="AS311" i="2"/>
  <c r="AQ311" i="2"/>
  <c r="AO311" i="2"/>
  <c r="BH310" i="2"/>
  <c r="AS310" i="2"/>
  <c r="AQ310" i="2"/>
  <c r="AO310" i="2"/>
  <c r="BH309" i="2"/>
  <c r="AS309" i="2"/>
  <c r="AQ309" i="2"/>
  <c r="AO309" i="2"/>
  <c r="AG309" i="2"/>
  <c r="AH309" i="2" s="1"/>
  <c r="AD309" i="2"/>
  <c r="AE309" i="2" s="1"/>
  <c r="W309" i="2"/>
  <c r="Q309" i="2"/>
  <c r="O309" i="2"/>
  <c r="M309" i="2"/>
  <c r="J309" i="2"/>
  <c r="BH308" i="2"/>
  <c r="AS308" i="2"/>
  <c r="AQ308" i="2"/>
  <c r="AO308" i="2"/>
  <c r="BH307" i="2"/>
  <c r="AS307" i="2"/>
  <c r="AQ307" i="2"/>
  <c r="AO307" i="2"/>
  <c r="BH306" i="2"/>
  <c r="AS306" i="2"/>
  <c r="AQ306" i="2"/>
  <c r="AO306" i="2"/>
  <c r="BH305" i="2"/>
  <c r="AS305" i="2"/>
  <c r="AQ305" i="2"/>
  <c r="AO305" i="2"/>
  <c r="AG305" i="2"/>
  <c r="AD305" i="2"/>
  <c r="AE305" i="2" s="1"/>
  <c r="W305" i="2"/>
  <c r="Q305" i="2"/>
  <c r="O305" i="2"/>
  <c r="M305" i="2"/>
  <c r="J305" i="2"/>
  <c r="AY417" i="2" l="1"/>
  <c r="AZ417" i="2" s="1"/>
  <c r="BU417" i="2"/>
  <c r="BU309" i="2"/>
  <c r="BU413" i="2"/>
  <c r="BU305" i="2"/>
  <c r="AD413" i="2"/>
  <c r="AE413" i="2" s="1"/>
  <c r="AW413" i="2" s="1"/>
  <c r="CL413" i="2"/>
  <c r="AD417" i="2"/>
  <c r="AE417" i="2" s="1"/>
  <c r="AW417" i="2" s="1"/>
  <c r="AX417" i="2" s="1"/>
  <c r="CL417" i="2"/>
  <c r="BU409" i="2"/>
  <c r="AI305" i="2"/>
  <c r="AJ305" i="2" s="1" a="1"/>
  <c r="AJ305" i="2" s="1"/>
  <c r="R309" i="2"/>
  <c r="R417" i="2"/>
  <c r="R409" i="2"/>
  <c r="AI409" i="2"/>
  <c r="AJ409" i="2" s="1" a="1"/>
  <c r="AJ409" i="2" s="1"/>
  <c r="AY409" i="2"/>
  <c r="AZ409" i="2" s="1"/>
  <c r="R305" i="2"/>
  <c r="AI309" i="2"/>
  <c r="AJ309" i="2" s="1" a="1"/>
  <c r="AJ309" i="2" s="1"/>
  <c r="R413" i="2"/>
  <c r="BD312" i="2"/>
  <c r="AK311" i="2"/>
  <c r="BD310" i="2"/>
  <c r="BD311" i="2"/>
  <c r="BD309" i="2"/>
  <c r="AK309" i="2"/>
  <c r="AK312" i="2"/>
  <c r="AK310" i="2"/>
  <c r="BD420" i="2"/>
  <c r="AK419" i="2"/>
  <c r="BD418" i="2"/>
  <c r="AK420" i="2"/>
  <c r="AK418" i="2"/>
  <c r="BD419" i="2"/>
  <c r="BD417" i="2"/>
  <c r="AK417" i="2"/>
  <c r="AK307" i="2"/>
  <c r="BD306" i="2"/>
  <c r="BD307" i="2"/>
  <c r="BD305" i="2"/>
  <c r="AK305" i="2"/>
  <c r="BD308" i="2"/>
  <c r="AK308" i="2"/>
  <c r="AK306" i="2"/>
  <c r="BD416" i="2"/>
  <c r="AK415" i="2"/>
  <c r="BD414" i="2"/>
  <c r="AK416" i="2"/>
  <c r="AK414" i="2"/>
  <c r="BD415" i="2"/>
  <c r="BD413" i="2"/>
  <c r="AK413" i="2"/>
  <c r="BD412" i="2"/>
  <c r="AK411" i="2"/>
  <c r="BD410" i="2"/>
  <c r="BD411" i="2"/>
  <c r="AK410" i="2"/>
  <c r="BD409" i="2"/>
  <c r="AK409" i="2"/>
  <c r="AK412" i="2"/>
  <c r="AH305" i="2"/>
  <c r="AY305" i="2" s="1"/>
  <c r="AZ305" i="2" s="1"/>
  <c r="AY413" i="2"/>
  <c r="AY309" i="2"/>
  <c r="AZ309" i="2" s="1"/>
  <c r="AW409" i="2"/>
  <c r="AX409" i="2" s="1"/>
  <c r="AW309" i="2"/>
  <c r="AX309" i="2" s="1"/>
  <c r="AW305" i="2"/>
  <c r="AX305" i="2" s="1"/>
  <c r="AY418" i="2" l="1"/>
  <c r="D16" i="8"/>
  <c r="F16" i="8" s="1"/>
  <c r="AI413" i="2"/>
  <c r="AJ413" i="2" s="1" a="1"/>
  <c r="AJ413" i="2" s="1"/>
  <c r="AI417" i="2"/>
  <c r="AJ417" i="2" s="1" a="1"/>
  <c r="AJ417" i="2" s="1"/>
  <c r="CM413" i="2"/>
  <c r="CN413" i="2" s="1" a="1"/>
  <c r="CN413" i="2" s="1"/>
  <c r="CM414" i="2"/>
  <c r="CN414" i="2" s="1" a="1"/>
  <c r="CN414" i="2" s="1"/>
  <c r="CM415" i="2"/>
  <c r="CN415" i="2" s="1" a="1"/>
  <c r="CN415" i="2" s="1"/>
  <c r="CM416" i="2"/>
  <c r="CN416" i="2" s="1" a="1"/>
  <c r="CN416" i="2" s="1"/>
  <c r="CM417" i="2"/>
  <c r="CN417" i="2" s="1" a="1"/>
  <c r="CN417" i="2" s="1"/>
  <c r="CM419" i="2"/>
  <c r="CN419" i="2" s="1" a="1"/>
  <c r="CN419" i="2" s="1"/>
  <c r="CM418" i="2"/>
  <c r="CN418" i="2" s="1" a="1"/>
  <c r="CN418" i="2" s="1"/>
  <c r="CM420" i="2"/>
  <c r="CN420" i="2" s="1" a="1"/>
  <c r="CN420" i="2" s="1"/>
  <c r="AW410" i="2"/>
  <c r="AW411" i="2" s="1"/>
  <c r="AY410" i="2"/>
  <c r="AZ410" i="2" s="1"/>
  <c r="AW306" i="2"/>
  <c r="AX306" i="2" s="1"/>
  <c r="AW310" i="2"/>
  <c r="AX310" i="2" s="1"/>
  <c r="AX413" i="2"/>
  <c r="AW414" i="2"/>
  <c r="AZ413" i="2"/>
  <c r="AY414" i="2"/>
  <c r="AY310" i="2"/>
  <c r="AY306" i="2"/>
  <c r="AW418" i="2"/>
  <c r="AZ418" i="2" l="1"/>
  <c r="AY419" i="2"/>
  <c r="AX410" i="2"/>
  <c r="AY411" i="2"/>
  <c r="AY412" i="2" s="1"/>
  <c r="AZ412" i="2" s="1"/>
  <c r="AW311" i="2"/>
  <c r="AX311" i="2" s="1"/>
  <c r="AW307" i="2"/>
  <c r="AX307" i="2" s="1"/>
  <c r="AX418" i="2"/>
  <c r="AW419" i="2"/>
  <c r="AZ306" i="2"/>
  <c r="AY307" i="2"/>
  <c r="AZ310" i="2"/>
  <c r="AY311" i="2"/>
  <c r="AZ414" i="2"/>
  <c r="AY415" i="2"/>
  <c r="AX411" i="2"/>
  <c r="AW412" i="2"/>
  <c r="AX412" i="2" s="1"/>
  <c r="AW415" i="2"/>
  <c r="AX414" i="2"/>
  <c r="AZ419" i="2" l="1"/>
  <c r="AY420" i="2"/>
  <c r="AZ420" i="2" s="1"/>
  <c r="AZ411" i="2"/>
  <c r="AW312" i="2"/>
  <c r="AX312" i="2" s="1"/>
  <c r="AW308" i="2"/>
  <c r="AX308" i="2" s="1"/>
  <c r="BA409" i="2"/>
  <c r="BB409" i="2" s="1" a="1"/>
  <c r="BB409" i="2" s="1"/>
  <c r="BC409" i="2" s="1" a="1"/>
  <c r="BC409" i="2" s="1"/>
  <c r="AZ415" i="2"/>
  <c r="AY416" i="2"/>
  <c r="AZ416" i="2" s="1"/>
  <c r="AZ311" i="2"/>
  <c r="AY312" i="2"/>
  <c r="AZ312" i="2" s="1"/>
  <c r="AZ307" i="2"/>
  <c r="AY308" i="2"/>
  <c r="AZ308" i="2" s="1"/>
  <c r="AX419" i="2"/>
  <c r="AW420" i="2"/>
  <c r="AX420" i="2" s="1"/>
  <c r="AX415" i="2"/>
  <c r="AW416" i="2"/>
  <c r="AX416" i="2" s="1"/>
  <c r="BA417" i="2" l="1"/>
  <c r="BB417" i="2" s="1" a="1"/>
  <c r="BB417" i="2" s="1"/>
  <c r="BC417" i="2" s="1" a="1"/>
  <c r="BC417" i="2" s="1"/>
  <c r="BA413" i="2"/>
  <c r="BB413" i="2" s="1" a="1"/>
  <c r="BB413" i="2" s="1"/>
  <c r="BC413" i="2" s="1" a="1"/>
  <c r="BC413" i="2" s="1"/>
  <c r="BA305" i="2"/>
  <c r="BB305" i="2" s="1" a="1"/>
  <c r="BB305" i="2" s="1"/>
  <c r="BC305" i="2" s="1" a="1"/>
  <c r="BC305" i="2" s="1"/>
  <c r="BA309" i="2"/>
  <c r="BB309" i="2" s="1" a="1"/>
  <c r="BB309" i="2" s="1"/>
  <c r="BC309" i="2" s="1" a="1"/>
  <c r="BC309" i="2" s="1"/>
  <c r="BH164" i="2"/>
  <c r="AS164" i="2"/>
  <c r="AQ164" i="2"/>
  <c r="AO164" i="2"/>
  <c r="BH163" i="2"/>
  <c r="AS163" i="2"/>
  <c r="AQ163" i="2"/>
  <c r="AO163" i="2"/>
  <c r="BH162" i="2"/>
  <c r="AS162" i="2"/>
  <c r="AQ162" i="2"/>
  <c r="AO162" i="2"/>
  <c r="BH161" i="2"/>
  <c r="AS161" i="2"/>
  <c r="AQ161" i="2"/>
  <c r="AO161" i="2"/>
  <c r="AG161" i="2"/>
  <c r="AH161" i="2" s="1"/>
  <c r="AD161" i="2"/>
  <c r="W161" i="2"/>
  <c r="Q161" i="2"/>
  <c r="O161" i="2"/>
  <c r="M161" i="2"/>
  <c r="J161" i="2"/>
  <c r="BH160" i="2"/>
  <c r="AS160" i="2"/>
  <c r="AQ160" i="2"/>
  <c r="AO160" i="2"/>
  <c r="BH159" i="2"/>
  <c r="AS159" i="2"/>
  <c r="AQ159" i="2"/>
  <c r="AO159" i="2"/>
  <c r="BH158" i="2"/>
  <c r="AS158" i="2"/>
  <c r="AQ158" i="2"/>
  <c r="AO158" i="2"/>
  <c r="BH157" i="2"/>
  <c r="AS157" i="2"/>
  <c r="AQ157" i="2"/>
  <c r="AO157" i="2"/>
  <c r="AG157" i="2"/>
  <c r="AD157" i="2"/>
  <c r="AE157" i="2" s="1"/>
  <c r="W157" i="2"/>
  <c r="Q157" i="2"/>
  <c r="O157" i="2"/>
  <c r="M157" i="2"/>
  <c r="J157" i="2"/>
  <c r="BH156" i="2"/>
  <c r="AS156" i="2"/>
  <c r="AQ156" i="2"/>
  <c r="AO156" i="2"/>
  <c r="BH155" i="2"/>
  <c r="AS155" i="2"/>
  <c r="AQ155" i="2"/>
  <c r="AO155" i="2"/>
  <c r="BH154" i="2"/>
  <c r="AS154" i="2"/>
  <c r="AQ154" i="2"/>
  <c r="AO154" i="2"/>
  <c r="BH153" i="2"/>
  <c r="AS153" i="2"/>
  <c r="AQ153" i="2"/>
  <c r="AO153" i="2"/>
  <c r="AG153" i="2"/>
  <c r="AD153" i="2"/>
  <c r="AE153" i="2" s="1"/>
  <c r="W153" i="2"/>
  <c r="Q153" i="2"/>
  <c r="O153" i="2"/>
  <c r="M153" i="2"/>
  <c r="J153" i="2"/>
  <c r="BH152" i="2"/>
  <c r="AS152" i="2"/>
  <c r="AQ152" i="2"/>
  <c r="AO152" i="2"/>
  <c r="BH151" i="2"/>
  <c r="AS151" i="2"/>
  <c r="AQ151" i="2"/>
  <c r="AO151" i="2"/>
  <c r="BH150" i="2"/>
  <c r="AS150" i="2"/>
  <c r="AQ150" i="2"/>
  <c r="AO150" i="2"/>
  <c r="BH149" i="2"/>
  <c r="AS149" i="2"/>
  <c r="AQ149" i="2"/>
  <c r="AO149" i="2"/>
  <c r="AG149" i="2"/>
  <c r="AD149" i="2"/>
  <c r="AE149" i="2" s="1"/>
  <c r="W149" i="2"/>
  <c r="Q149" i="2"/>
  <c r="O149" i="2"/>
  <c r="M149" i="2"/>
  <c r="J149" i="2"/>
  <c r="BH148" i="2"/>
  <c r="AS148" i="2"/>
  <c r="AQ148" i="2"/>
  <c r="AO148" i="2"/>
  <c r="BH147" i="2"/>
  <c r="AS147" i="2"/>
  <c r="AQ147" i="2"/>
  <c r="AO147" i="2"/>
  <c r="BH146" i="2"/>
  <c r="AS146" i="2"/>
  <c r="AQ146" i="2"/>
  <c r="AO146" i="2"/>
  <c r="BH145" i="2"/>
  <c r="AS145" i="2"/>
  <c r="AQ145" i="2"/>
  <c r="AO145" i="2"/>
  <c r="AG145" i="2"/>
  <c r="AH145" i="2" s="1"/>
  <c r="AD145" i="2"/>
  <c r="AE145" i="2" s="1"/>
  <c r="W145" i="2"/>
  <c r="Q145" i="2"/>
  <c r="O145" i="2"/>
  <c r="M145" i="2"/>
  <c r="J145" i="2"/>
  <c r="BH88" i="2"/>
  <c r="AS88" i="2"/>
  <c r="AQ88" i="2"/>
  <c r="AO88" i="2"/>
  <c r="BH87" i="2"/>
  <c r="AS87" i="2"/>
  <c r="AQ87" i="2"/>
  <c r="AO87" i="2"/>
  <c r="BH86" i="2"/>
  <c r="AS86" i="2"/>
  <c r="AQ86" i="2"/>
  <c r="AO86" i="2"/>
  <c r="BH85" i="2"/>
  <c r="AS85" i="2"/>
  <c r="AQ85" i="2"/>
  <c r="AO85" i="2"/>
  <c r="AG85" i="2"/>
  <c r="AH85" i="2" s="1"/>
  <c r="AD85" i="2"/>
  <c r="W85" i="2"/>
  <c r="Q85" i="2"/>
  <c r="O85" i="2"/>
  <c r="M85" i="2"/>
  <c r="J85" i="2"/>
  <c r="BU161" i="2" l="1"/>
  <c r="BU85" i="2"/>
  <c r="BU145" i="2"/>
  <c r="BU157" i="2"/>
  <c r="BU153" i="2"/>
  <c r="BU149" i="2"/>
  <c r="AI85" i="2"/>
  <c r="AJ85" i="2" s="1" a="1"/>
  <c r="AJ85" i="2" s="1"/>
  <c r="R153" i="2"/>
  <c r="R149" i="2"/>
  <c r="AI153" i="2"/>
  <c r="AJ153" i="2" s="1" a="1"/>
  <c r="AJ153" i="2" s="1"/>
  <c r="AY145" i="2"/>
  <c r="AZ145" i="2" s="1"/>
  <c r="R145" i="2"/>
  <c r="AI149" i="2"/>
  <c r="AJ149" i="2" s="1" a="1"/>
  <c r="AJ149" i="2" s="1"/>
  <c r="AI161" i="2"/>
  <c r="AJ161" i="2" s="1" a="1"/>
  <c r="AJ161" i="2" s="1"/>
  <c r="AI157" i="2"/>
  <c r="AJ157" i="2" s="1" a="1"/>
  <c r="AJ157" i="2" s="1"/>
  <c r="AE161" i="2"/>
  <c r="AW161" i="2" s="1"/>
  <c r="AX161" i="2" s="1"/>
  <c r="R157" i="2"/>
  <c r="AH157" i="2"/>
  <c r="AY157" i="2" s="1"/>
  <c r="AZ157" i="2" s="1"/>
  <c r="R161" i="2"/>
  <c r="R85" i="2"/>
  <c r="BD156" i="2"/>
  <c r="AK155" i="2"/>
  <c r="BD154" i="2"/>
  <c r="AK156" i="2"/>
  <c r="BD155" i="2"/>
  <c r="AK153" i="2"/>
  <c r="AK154" i="2"/>
  <c r="BD153" i="2"/>
  <c r="BD146" i="2"/>
  <c r="BD148" i="2"/>
  <c r="AK147" i="2"/>
  <c r="AK148" i="2"/>
  <c r="BD147" i="2"/>
  <c r="AK145" i="2"/>
  <c r="AK146" i="2"/>
  <c r="BD145" i="2"/>
  <c r="BD162" i="2"/>
  <c r="BD164" i="2"/>
  <c r="AK162" i="2"/>
  <c r="AK163" i="2"/>
  <c r="AK164" i="2"/>
  <c r="BD163" i="2"/>
  <c r="AK161" i="2"/>
  <c r="BD161" i="2"/>
  <c r="AY85" i="2"/>
  <c r="AZ85" i="2" s="1"/>
  <c r="BD160" i="2"/>
  <c r="AK159" i="2"/>
  <c r="AK160" i="2"/>
  <c r="BD158" i="2"/>
  <c r="BD159" i="2"/>
  <c r="BD157" i="2"/>
  <c r="AK157" i="2"/>
  <c r="AK158" i="2"/>
  <c r="BD86" i="2"/>
  <c r="AK88" i="2"/>
  <c r="AK86" i="2"/>
  <c r="BD88" i="2"/>
  <c r="BD87" i="2"/>
  <c r="AK85" i="2"/>
  <c r="BD85" i="2"/>
  <c r="AK87" i="2"/>
  <c r="AK151" i="2"/>
  <c r="BD150" i="2"/>
  <c r="AK152" i="2"/>
  <c r="BD151" i="2"/>
  <c r="AK149" i="2"/>
  <c r="BD149" i="2"/>
  <c r="AK150" i="2"/>
  <c r="BD152" i="2"/>
  <c r="AH153" i="2"/>
  <c r="AY153" i="2" s="1"/>
  <c r="AI145" i="2"/>
  <c r="AJ145" i="2" s="1" a="1"/>
  <c r="AJ145" i="2" s="1"/>
  <c r="AE85" i="2"/>
  <c r="AW85" i="2" s="1"/>
  <c r="AX85" i="2" s="1"/>
  <c r="AH149" i="2"/>
  <c r="AY149" i="2" s="1"/>
  <c r="AW157" i="2"/>
  <c r="AX157" i="2" s="1"/>
  <c r="AY161" i="2"/>
  <c r="AZ161" i="2" s="1"/>
  <c r="AW149" i="2"/>
  <c r="AX149" i="2" s="1"/>
  <c r="AY146" i="2"/>
  <c r="AZ146" i="2" s="1"/>
  <c r="AW153" i="2"/>
  <c r="AX153" i="2" s="1"/>
  <c r="AW145" i="2"/>
  <c r="AX145" i="2" s="1"/>
  <c r="D8" i="8" l="1"/>
  <c r="F8" i="8" s="1"/>
  <c r="AW162" i="2"/>
  <c r="AW163" i="2" s="1"/>
  <c r="AY158" i="2"/>
  <c r="AZ158" i="2" s="1"/>
  <c r="AY147" i="2"/>
  <c r="AY148" i="2" s="1"/>
  <c r="AZ148" i="2" s="1"/>
  <c r="AZ153" i="2"/>
  <c r="AY154" i="2"/>
  <c r="AZ154" i="2" s="1"/>
  <c r="AY86" i="2"/>
  <c r="AY87" i="2" s="1"/>
  <c r="AZ149" i="2"/>
  <c r="AY150" i="2"/>
  <c r="AW158" i="2"/>
  <c r="AW86" i="2"/>
  <c r="AY162" i="2"/>
  <c r="AW150" i="2"/>
  <c r="AW146" i="2"/>
  <c r="AW154" i="2"/>
  <c r="AX162" i="2" l="1"/>
  <c r="AY159" i="2"/>
  <c r="AZ159" i="2" s="1"/>
  <c r="AZ86" i="2"/>
  <c r="AY155" i="2"/>
  <c r="AZ155" i="2" s="1"/>
  <c r="AZ147" i="2"/>
  <c r="AX146" i="2"/>
  <c r="AW147" i="2"/>
  <c r="AX150" i="2"/>
  <c r="AW151" i="2"/>
  <c r="AZ162" i="2"/>
  <c r="AY163" i="2"/>
  <c r="AY88" i="2"/>
  <c r="AZ88" i="2" s="1"/>
  <c r="AZ87" i="2"/>
  <c r="AX163" i="2"/>
  <c r="AW164" i="2"/>
  <c r="AX164" i="2" s="1"/>
  <c r="AW87" i="2"/>
  <c r="AX86" i="2"/>
  <c r="AX158" i="2"/>
  <c r="AW159" i="2"/>
  <c r="AZ150" i="2"/>
  <c r="AY151" i="2"/>
  <c r="AX154" i="2"/>
  <c r="AW155" i="2"/>
  <c r="AY160" i="2" l="1"/>
  <c r="AZ160" i="2" s="1"/>
  <c r="AY156" i="2"/>
  <c r="AZ156" i="2" s="1"/>
  <c r="AZ163" i="2"/>
  <c r="AY164" i="2"/>
  <c r="AZ164" i="2" s="1"/>
  <c r="BA161" i="2" s="1"/>
  <c r="BB161" i="2" s="1" a="1"/>
  <c r="BB161" i="2" s="1"/>
  <c r="BC161" i="2" s="1" a="1"/>
  <c r="BC161" i="2" s="1"/>
  <c r="AX87" i="2"/>
  <c r="AW88" i="2"/>
  <c r="AX88" i="2" s="1"/>
  <c r="BA85" i="2" s="1"/>
  <c r="BB85" i="2" s="1" a="1"/>
  <c r="BB85" i="2" s="1"/>
  <c r="BC85" i="2" s="1" a="1"/>
  <c r="BC85" i="2" s="1"/>
  <c r="AX151" i="2"/>
  <c r="AW152" i="2"/>
  <c r="AX152" i="2" s="1"/>
  <c r="AX159" i="2"/>
  <c r="AW160" i="2"/>
  <c r="AX160" i="2" s="1"/>
  <c r="AX155" i="2"/>
  <c r="AW156" i="2"/>
  <c r="AX156" i="2" s="1"/>
  <c r="AZ151" i="2"/>
  <c r="AY152" i="2"/>
  <c r="AZ152" i="2" s="1"/>
  <c r="AX147" i="2"/>
  <c r="AW148" i="2"/>
  <c r="AX148" i="2" s="1"/>
  <c r="BA145" i="2" s="1"/>
  <c r="BB145" i="2" s="1" a="1"/>
  <c r="BB145" i="2" s="1"/>
  <c r="BC145" i="2" s="1" a="1"/>
  <c r="BC145" i="2" s="1"/>
  <c r="BA157" i="2" l="1"/>
  <c r="BB157" i="2" s="1" a="1"/>
  <c r="BB157" i="2" s="1"/>
  <c r="BC157" i="2" s="1" a="1"/>
  <c r="BC157" i="2" s="1"/>
  <c r="BA153" i="2"/>
  <c r="BB153" i="2" s="1" a="1"/>
  <c r="BB153" i="2" s="1"/>
  <c r="BC153" i="2" s="1" a="1"/>
  <c r="BC153" i="2" s="1"/>
  <c r="BA149" i="2"/>
  <c r="BB149" i="2" s="1" a="1"/>
  <c r="BB149" i="2" s="1"/>
  <c r="BC149" i="2" s="1" a="1"/>
  <c r="BC149" i="2" s="1"/>
  <c r="CS484" i="2" l="1"/>
  <c r="CH484" i="2"/>
  <c r="BH484" i="2"/>
  <c r="AS484" i="2"/>
  <c r="AQ484" i="2"/>
  <c r="AO484" i="2"/>
  <c r="CS483" i="2"/>
  <c r="CH483" i="2"/>
  <c r="BH483" i="2"/>
  <c r="AS483" i="2"/>
  <c r="AQ483" i="2"/>
  <c r="AO483" i="2"/>
  <c r="CS482" i="2"/>
  <c r="CH482" i="2"/>
  <c r="BH482" i="2"/>
  <c r="AS482" i="2"/>
  <c r="AQ482" i="2"/>
  <c r="AO482" i="2"/>
  <c r="CS481" i="2"/>
  <c r="CL481" i="2"/>
  <c r="CM481" i="2" s="1"/>
  <c r="CN481" i="2" s="1" a="1"/>
  <c r="CN481" i="2" s="1"/>
  <c r="CH481" i="2"/>
  <c r="BH481" i="2"/>
  <c r="AS481" i="2"/>
  <c r="AQ481" i="2"/>
  <c r="AO481" i="2"/>
  <c r="AG481" i="2"/>
  <c r="AH481" i="2" s="1"/>
  <c r="AD481" i="2"/>
  <c r="AE481" i="2" s="1"/>
  <c r="W481" i="2"/>
  <c r="Q481" i="2"/>
  <c r="O481" i="2"/>
  <c r="M481" i="2"/>
  <c r="J481" i="2"/>
  <c r="AK483" i="2" s="1"/>
  <c r="CS468" i="2"/>
  <c r="CH468" i="2"/>
  <c r="BH468" i="2"/>
  <c r="AS468" i="2"/>
  <c r="AQ468" i="2"/>
  <c r="AO468" i="2"/>
  <c r="CS467" i="2"/>
  <c r="CH467" i="2"/>
  <c r="BH467" i="2"/>
  <c r="AS467" i="2"/>
  <c r="AQ467" i="2"/>
  <c r="AO467" i="2"/>
  <c r="CS466" i="2"/>
  <c r="CH466" i="2"/>
  <c r="BH466" i="2"/>
  <c r="AS466" i="2"/>
  <c r="AQ466" i="2"/>
  <c r="AO466" i="2"/>
  <c r="CS465" i="2"/>
  <c r="CL465" i="2"/>
  <c r="CM465" i="2" s="1"/>
  <c r="CN465" i="2" s="1" a="1"/>
  <c r="CN465" i="2" s="1"/>
  <c r="CH465" i="2"/>
  <c r="BH465" i="2"/>
  <c r="AS465" i="2"/>
  <c r="AQ465" i="2"/>
  <c r="AO465" i="2"/>
  <c r="AG465" i="2"/>
  <c r="AH465" i="2" s="1"/>
  <c r="AD465" i="2"/>
  <c r="W465" i="2"/>
  <c r="Q465" i="2"/>
  <c r="O465" i="2"/>
  <c r="M465" i="2"/>
  <c r="J465" i="2"/>
  <c r="BD467" i="2" s="1"/>
  <c r="CH68" i="2"/>
  <c r="BH68" i="2"/>
  <c r="AS68" i="2"/>
  <c r="AQ68" i="2"/>
  <c r="AO68" i="2"/>
  <c r="CH67" i="2"/>
  <c r="BH67" i="2"/>
  <c r="AS67" i="2"/>
  <c r="AQ67" i="2"/>
  <c r="AO67" i="2"/>
  <c r="CH66" i="2"/>
  <c r="BH66" i="2"/>
  <c r="AS66" i="2"/>
  <c r="AQ66" i="2"/>
  <c r="AO66" i="2"/>
  <c r="CH65" i="2"/>
  <c r="BH65" i="2"/>
  <c r="AS65" i="2"/>
  <c r="AQ65" i="2"/>
  <c r="AO65" i="2"/>
  <c r="AG65" i="2"/>
  <c r="AH65" i="2" s="1"/>
  <c r="AC65" i="2"/>
  <c r="AD65" i="2" s="1"/>
  <c r="W65" i="2"/>
  <c r="Q65" i="2"/>
  <c r="O65" i="2"/>
  <c r="M65" i="2"/>
  <c r="J65" i="2"/>
  <c r="BD68" i="2" s="1"/>
  <c r="CS23" i="2"/>
  <c r="BH23" i="2"/>
  <c r="AS23" i="2"/>
  <c r="AQ23" i="2"/>
  <c r="AO23" i="2"/>
  <c r="CS22" i="2"/>
  <c r="BH22" i="2"/>
  <c r="AS22" i="2"/>
  <c r="AQ22" i="2"/>
  <c r="AO22" i="2"/>
  <c r="CS21" i="2"/>
  <c r="BH21" i="2"/>
  <c r="AS21" i="2"/>
  <c r="AQ21" i="2"/>
  <c r="AO21" i="2"/>
  <c r="CS20" i="2"/>
  <c r="BH20" i="2"/>
  <c r="AS20" i="2"/>
  <c r="AQ20" i="2"/>
  <c r="AO20" i="2"/>
  <c r="AG20" i="2"/>
  <c r="AH20" i="2" s="1"/>
  <c r="AC20" i="2"/>
  <c r="CL20" i="2" s="1"/>
  <c r="W20" i="2"/>
  <c r="Q20" i="2"/>
  <c r="O20" i="2"/>
  <c r="M20" i="2"/>
  <c r="J20" i="2"/>
  <c r="BD23" i="2" s="1"/>
  <c r="CS19" i="2"/>
  <c r="BH19" i="2"/>
  <c r="AS19" i="2"/>
  <c r="AQ19" i="2"/>
  <c r="AO19" i="2"/>
  <c r="CS18" i="2"/>
  <c r="BH18" i="2"/>
  <c r="AS18" i="2"/>
  <c r="AQ18" i="2"/>
  <c r="AO18" i="2"/>
  <c r="CS17" i="2"/>
  <c r="BH17" i="2"/>
  <c r="AS17" i="2"/>
  <c r="AQ17" i="2"/>
  <c r="AO17" i="2"/>
  <c r="CS16" i="2"/>
  <c r="CL16" i="2"/>
  <c r="BH16" i="2"/>
  <c r="AS16" i="2"/>
  <c r="AQ16" i="2"/>
  <c r="AO16" i="2"/>
  <c r="AG16" i="2"/>
  <c r="AH16" i="2" s="1"/>
  <c r="AD16" i="2"/>
  <c r="AE16" i="2" s="1"/>
  <c r="W16" i="2"/>
  <c r="Q16" i="2"/>
  <c r="O16" i="2"/>
  <c r="M16" i="2"/>
  <c r="J16" i="2"/>
  <c r="BD16" i="2" s="1"/>
  <c r="CS15" i="2"/>
  <c r="BH15" i="2"/>
  <c r="AS15" i="2"/>
  <c r="AQ15" i="2"/>
  <c r="AO15" i="2"/>
  <c r="CS14" i="2"/>
  <c r="BH14" i="2"/>
  <c r="AS14" i="2"/>
  <c r="AQ14" i="2"/>
  <c r="AO14" i="2"/>
  <c r="CS13" i="2"/>
  <c r="BH13" i="2"/>
  <c r="AS13" i="2"/>
  <c r="AQ13" i="2"/>
  <c r="AO13" i="2"/>
  <c r="CS12" i="2"/>
  <c r="CL12" i="2"/>
  <c r="CM13" i="2" s="1"/>
  <c r="CN13" i="2" s="1" a="1"/>
  <c r="CN13" i="2" s="1"/>
  <c r="BH12" i="2"/>
  <c r="AS12" i="2"/>
  <c r="AQ12" i="2"/>
  <c r="AO12" i="2"/>
  <c r="AG12" i="2"/>
  <c r="AH12" i="2" s="1"/>
  <c r="AD12" i="2"/>
  <c r="W12" i="2"/>
  <c r="Q12" i="2"/>
  <c r="O12" i="2"/>
  <c r="M12" i="2"/>
  <c r="J12" i="2"/>
  <c r="AK14" i="2" s="1"/>
  <c r="CS11" i="2"/>
  <c r="BH11" i="2"/>
  <c r="AS11" i="2"/>
  <c r="AQ11" i="2"/>
  <c r="AO11" i="2"/>
  <c r="CS10" i="2"/>
  <c r="BH10" i="2"/>
  <c r="AS10" i="2"/>
  <c r="AQ10" i="2"/>
  <c r="AO10" i="2"/>
  <c r="CS9" i="2"/>
  <c r="BH9" i="2"/>
  <c r="AS9" i="2"/>
  <c r="AQ9" i="2"/>
  <c r="AO9" i="2"/>
  <c r="CS8" i="2"/>
  <c r="CH8" i="2"/>
  <c r="BH8" i="2"/>
  <c r="AS8" i="2"/>
  <c r="AQ8" i="2"/>
  <c r="AO8" i="2"/>
  <c r="AG8" i="2"/>
  <c r="AH8" i="2" s="1"/>
  <c r="AC8" i="2"/>
  <c r="CL8" i="2" s="1"/>
  <c r="W8" i="2"/>
  <c r="Q8" i="2"/>
  <c r="O8" i="2"/>
  <c r="M8" i="2"/>
  <c r="K8" i="2"/>
  <c r="I8" i="2" s="1"/>
  <c r="C3" i="8" s="1"/>
  <c r="E3" i="8" l="1"/>
  <c r="J8" i="2"/>
  <c r="AK10" i="2" s="1"/>
  <c r="CL65" i="2"/>
  <c r="CM67" i="2" s="1"/>
  <c r="CN67" i="2" s="1" a="1"/>
  <c r="CN67" i="2" s="1"/>
  <c r="AD20" i="2"/>
  <c r="AI20" i="2" s="1"/>
  <c r="AJ20" i="2" s="1" a="1"/>
  <c r="AJ20" i="2" s="1"/>
  <c r="AI12" i="2"/>
  <c r="AJ12" i="2" s="1" a="1"/>
  <c r="AJ12" i="2" s="1"/>
  <c r="R65" i="2"/>
  <c r="AY8" i="2"/>
  <c r="AY9" i="2" s="1"/>
  <c r="AZ9" i="2" s="1"/>
  <c r="R481" i="2"/>
  <c r="AY481" i="2"/>
  <c r="AZ481" i="2" s="1"/>
  <c r="R465" i="2"/>
  <c r="AW481" i="2"/>
  <c r="AX481" i="2" s="1"/>
  <c r="BD468" i="2"/>
  <c r="BD466" i="2"/>
  <c r="R16" i="2"/>
  <c r="CM468" i="2"/>
  <c r="CN468" i="2" s="1" a="1"/>
  <c r="CN468" i="2" s="1"/>
  <c r="CM466" i="2"/>
  <c r="CN466" i="2" s="1" a="1"/>
  <c r="CN466" i="2" s="1"/>
  <c r="AI16" i="2"/>
  <c r="AJ16" i="2" s="1" a="1"/>
  <c r="AJ16" i="2" s="1"/>
  <c r="R20" i="2"/>
  <c r="AK22" i="2"/>
  <c r="BD465" i="2"/>
  <c r="BU20" i="2"/>
  <c r="BD18" i="2"/>
  <c r="R12" i="2"/>
  <c r="BD13" i="2"/>
  <c r="AI465" i="2"/>
  <c r="AJ465" i="2" s="1" a="1"/>
  <c r="AJ465" i="2" s="1"/>
  <c r="BU65" i="2"/>
  <c r="BU12" i="2"/>
  <c r="BU8" i="2"/>
  <c r="BD17" i="2"/>
  <c r="AK23" i="2"/>
  <c r="AY20" i="2"/>
  <c r="AY21" i="2" s="1"/>
  <c r="AZ21" i="2" s="1"/>
  <c r="AY12" i="2"/>
  <c r="AZ12" i="2" s="1"/>
  <c r="R8" i="2"/>
  <c r="CM467" i="2"/>
  <c r="CN467" i="2" s="1" a="1"/>
  <c r="CN467" i="2" s="1"/>
  <c r="AK67" i="2"/>
  <c r="BU481" i="2"/>
  <c r="CM484" i="2"/>
  <c r="CN484" i="2" s="1" a="1"/>
  <c r="CN484" i="2" s="1"/>
  <c r="AY465" i="2"/>
  <c r="AZ465" i="2" s="1"/>
  <c r="AY65" i="2"/>
  <c r="AZ65" i="2" s="1"/>
  <c r="CM14" i="2"/>
  <c r="CN14" i="2" s="1" a="1"/>
  <c r="CN14" i="2" s="1"/>
  <c r="CM17" i="2"/>
  <c r="CN17" i="2" s="1" a="1"/>
  <c r="CN17" i="2" s="1"/>
  <c r="CM18" i="2"/>
  <c r="CN18" i="2" s="1" a="1"/>
  <c r="CN18" i="2" s="1"/>
  <c r="CM12" i="2"/>
  <c r="CN12" i="2" s="1" a="1"/>
  <c r="CN12" i="2" s="1"/>
  <c r="CM16" i="2"/>
  <c r="CN16" i="2" s="1" a="1"/>
  <c r="CN16" i="2" s="1"/>
  <c r="CM15" i="2"/>
  <c r="CN15" i="2" s="1" a="1"/>
  <c r="CN15" i="2" s="1"/>
  <c r="AW16" i="2"/>
  <c r="AY16" i="2"/>
  <c r="AE465" i="2"/>
  <c r="AW465" i="2" s="1"/>
  <c r="BU16" i="2"/>
  <c r="CM19" i="2"/>
  <c r="CN19" i="2" s="1" a="1"/>
  <c r="CN19" i="2" s="1"/>
  <c r="AE65" i="2"/>
  <c r="AW65" i="2" s="1"/>
  <c r="AX65" i="2" s="1"/>
  <c r="AI65" i="2"/>
  <c r="AJ65" i="2" s="1" a="1"/>
  <c r="AJ65" i="2" s="1"/>
  <c r="BU465" i="2"/>
  <c r="BD482" i="2"/>
  <c r="BD483" i="2"/>
  <c r="BD481" i="2"/>
  <c r="BD484" i="2"/>
  <c r="AK481" i="2"/>
  <c r="BD14" i="2"/>
  <c r="BD12" i="2"/>
  <c r="BD15" i="2"/>
  <c r="AK15" i="2"/>
  <c r="AK484" i="2"/>
  <c r="BD21" i="2"/>
  <c r="BD22" i="2"/>
  <c r="BD20" i="2"/>
  <c r="AK20" i="2"/>
  <c r="AK21" i="2"/>
  <c r="CM8" i="2"/>
  <c r="CN8" i="2" s="1" a="1"/>
  <c r="CN8" i="2" s="1"/>
  <c r="CM9" i="2"/>
  <c r="CN9" i="2" s="1" a="1"/>
  <c r="CN9" i="2" s="1"/>
  <c r="CM11" i="2"/>
  <c r="CN11" i="2" s="1" a="1"/>
  <c r="CN11" i="2" s="1"/>
  <c r="CM10" i="2"/>
  <c r="CN10" i="2" s="1" a="1"/>
  <c r="CN10" i="2" s="1"/>
  <c r="AK65" i="2"/>
  <c r="AK66" i="2"/>
  <c r="BD67" i="2"/>
  <c r="AD8" i="2"/>
  <c r="AK466" i="2"/>
  <c r="AK467" i="2"/>
  <c r="AK468" i="2"/>
  <c r="AK465" i="2"/>
  <c r="AI481" i="2"/>
  <c r="AJ481" i="2" s="1" a="1"/>
  <c r="AJ481" i="2" s="1"/>
  <c r="BD66" i="2"/>
  <c r="AK18" i="2"/>
  <c r="AK17" i="2"/>
  <c r="AK19" i="2"/>
  <c r="AK16" i="2"/>
  <c r="BD19" i="2"/>
  <c r="BD65" i="2"/>
  <c r="AK68" i="2"/>
  <c r="AK12" i="2"/>
  <c r="AK13" i="2"/>
  <c r="CM20" i="2"/>
  <c r="CN20" i="2" s="1" a="1"/>
  <c r="CN20" i="2" s="1"/>
  <c r="CM21" i="2"/>
  <c r="CN21" i="2" s="1" a="1"/>
  <c r="CN21" i="2" s="1"/>
  <c r="CM22" i="2"/>
  <c r="CN22" i="2" s="1" a="1"/>
  <c r="CN22" i="2" s="1"/>
  <c r="CM23" i="2"/>
  <c r="CN23" i="2" s="1" a="1"/>
  <c r="CN23" i="2" s="1"/>
  <c r="AK482" i="2"/>
  <c r="CM483" i="2"/>
  <c r="CN483" i="2" s="1" a="1"/>
  <c r="CN483" i="2" s="1"/>
  <c r="AE12" i="2"/>
  <c r="AW12" i="2" s="1"/>
  <c r="CM482" i="2"/>
  <c r="CN482" i="2" s="1" a="1"/>
  <c r="CN482" i="2" s="1"/>
  <c r="AZ8" i="2" l="1"/>
  <c r="D3" i="8"/>
  <c r="F3" i="8" s="1"/>
  <c r="BD11" i="2"/>
  <c r="AK11" i="2"/>
  <c r="AK9" i="2"/>
  <c r="CM65" i="2"/>
  <c r="CN65" i="2" s="1" a="1"/>
  <c r="CN65" i="2" s="1"/>
  <c r="CM66" i="2"/>
  <c r="CN66" i="2" s="1" a="1"/>
  <c r="CN66" i="2" s="1"/>
  <c r="BD8" i="2"/>
  <c r="CM68" i="2"/>
  <c r="CN68" i="2" s="1" a="1"/>
  <c r="CN68" i="2" s="1"/>
  <c r="AK8" i="2"/>
  <c r="BD10" i="2"/>
  <c r="BD9" i="2"/>
  <c r="AE20" i="2"/>
  <c r="AW20" i="2" s="1"/>
  <c r="AX20" i="2" s="1"/>
  <c r="AY482" i="2"/>
  <c r="AY483" i="2" s="1"/>
  <c r="AW482" i="2"/>
  <c r="AX482" i="2" s="1"/>
  <c r="AY10" i="2"/>
  <c r="AZ10" i="2" s="1"/>
  <c r="AY466" i="2"/>
  <c r="AY467" i="2" s="1"/>
  <c r="AY66" i="2"/>
  <c r="AZ66" i="2" s="1"/>
  <c r="AZ20" i="2"/>
  <c r="AY22" i="2"/>
  <c r="AZ22" i="2" s="1"/>
  <c r="AY13" i="2"/>
  <c r="AX12" i="2"/>
  <c r="AW13" i="2"/>
  <c r="AX465" i="2"/>
  <c r="AW466" i="2"/>
  <c r="AZ16" i="2"/>
  <c r="AY17" i="2"/>
  <c r="AX16" i="2"/>
  <c r="AW17" i="2"/>
  <c r="AW66" i="2"/>
  <c r="AI8" i="2"/>
  <c r="AE8" i="2"/>
  <c r="AW8" i="2" s="1"/>
  <c r="AZ482" i="2" l="1"/>
  <c r="AJ8" i="2" a="1"/>
  <c r="AJ8" i="2" s="1"/>
  <c r="AW483" i="2"/>
  <c r="AX483" i="2" s="1"/>
  <c r="AW21" i="2"/>
  <c r="AW22" i="2" s="1"/>
  <c r="AY11" i="2"/>
  <c r="AZ11" i="2" s="1"/>
  <c r="AY23" i="2"/>
  <c r="AZ23" i="2" s="1"/>
  <c r="AY67" i="2"/>
  <c r="AZ67" i="2" s="1"/>
  <c r="AZ466" i="2"/>
  <c r="AZ13" i="2"/>
  <c r="AY14" i="2"/>
  <c r="AZ483" i="2"/>
  <c r="AY484" i="2"/>
  <c r="AZ484" i="2" s="1"/>
  <c r="AZ467" i="2"/>
  <c r="AY468" i="2"/>
  <c r="AZ468" i="2" s="1"/>
  <c r="AW18" i="2"/>
  <c r="AX17" i="2"/>
  <c r="AY18" i="2"/>
  <c r="AZ17" i="2"/>
  <c r="AX8" i="2"/>
  <c r="AW9" i="2"/>
  <c r="AW467" i="2"/>
  <c r="AX466" i="2"/>
  <c r="AX66" i="2"/>
  <c r="AW67" i="2"/>
  <c r="AX13" i="2"/>
  <c r="AW14" i="2"/>
  <c r="AW484" i="2" l="1"/>
  <c r="AX484" i="2" s="1"/>
  <c r="BA481" i="2" s="1"/>
  <c r="BB481" i="2" s="1" a="1"/>
  <c r="BB481" i="2" s="1"/>
  <c r="BC481" i="2" s="1" a="1"/>
  <c r="BC481" i="2" s="1"/>
  <c r="AY68" i="2"/>
  <c r="AZ68" i="2" s="1"/>
  <c r="AX21" i="2"/>
  <c r="AZ14" i="2"/>
  <c r="AY15" i="2"/>
  <c r="AZ15" i="2" s="1"/>
  <c r="AX467" i="2"/>
  <c r="AW468" i="2"/>
  <c r="AX468" i="2" s="1"/>
  <c r="BA465" i="2" s="1"/>
  <c r="BB465" i="2" s="1" a="1"/>
  <c r="BB465" i="2" s="1"/>
  <c r="BC465" i="2" s="1" a="1"/>
  <c r="BC465" i="2" s="1"/>
  <c r="AX18" i="2"/>
  <c r="AW19" i="2"/>
  <c r="AX19" i="2" s="1"/>
  <c r="AX14" i="2"/>
  <c r="AW15" i="2"/>
  <c r="AX15" i="2" s="1"/>
  <c r="AX9" i="2"/>
  <c r="AW10" i="2"/>
  <c r="AY19" i="2"/>
  <c r="AZ19" i="2" s="1"/>
  <c r="AZ18" i="2"/>
  <c r="AX22" i="2"/>
  <c r="AW23" i="2"/>
  <c r="AX23" i="2" s="1"/>
  <c r="BA20" i="2" s="1"/>
  <c r="BB20" i="2" s="1" a="1"/>
  <c r="BB20" i="2" s="1"/>
  <c r="BC20" i="2" s="1" a="1"/>
  <c r="BC20" i="2" s="1"/>
  <c r="AX67" i="2"/>
  <c r="AW68" i="2"/>
  <c r="AX68" i="2" s="1"/>
  <c r="BA65" i="2" l="1"/>
  <c r="BB65" i="2" s="1" a="1"/>
  <c r="BB65" i="2" s="1"/>
  <c r="BC65" i="2" s="1" a="1"/>
  <c r="BC65" i="2" s="1"/>
  <c r="BA12" i="2"/>
  <c r="BB12" i="2" s="1" a="1"/>
  <c r="BB12" i="2" s="1"/>
  <c r="BC12" i="2" s="1" a="1"/>
  <c r="BC12" i="2" s="1"/>
  <c r="AX10" i="2"/>
  <c r="AW11" i="2"/>
  <c r="AX11" i="2" s="1"/>
  <c r="BA8" i="2" s="1"/>
  <c r="BA16" i="2"/>
  <c r="BB16" i="2" s="1" a="1"/>
  <c r="BB16" i="2" s="1"/>
  <c r="BC16" i="2" s="1" a="1"/>
  <c r="BC16" i="2" s="1"/>
  <c r="BB8" i="2" l="1" a="1"/>
  <c r="BB8" i="2" s="1"/>
  <c r="BC8" i="2" s="1" a="1"/>
  <c r="BC8" i="2" s="1"/>
  <c r="CS480" i="2"/>
  <c r="CH480" i="2"/>
  <c r="BH480" i="2"/>
  <c r="AS480" i="2"/>
  <c r="AQ480" i="2"/>
  <c r="AO480" i="2"/>
  <c r="CS479" i="2"/>
  <c r="CH479" i="2"/>
  <c r="BH479" i="2"/>
  <c r="AS479" i="2"/>
  <c r="AQ479" i="2"/>
  <c r="AO479" i="2"/>
  <c r="CS478" i="2"/>
  <c r="CH478" i="2"/>
  <c r="BH478" i="2"/>
  <c r="AS478" i="2"/>
  <c r="AQ478" i="2"/>
  <c r="AO478" i="2"/>
  <c r="CS477" i="2"/>
  <c r="CL477" i="2"/>
  <c r="CM478" i="2" s="1"/>
  <c r="CN478" i="2" s="1" a="1"/>
  <c r="CN478" i="2" s="1"/>
  <c r="CH477" i="2"/>
  <c r="BH477" i="2"/>
  <c r="AS477" i="2"/>
  <c r="AQ477" i="2"/>
  <c r="AO477" i="2"/>
  <c r="AG477" i="2"/>
  <c r="AH477" i="2" s="1"/>
  <c r="AD477" i="2"/>
  <c r="AE477" i="2" s="1"/>
  <c r="W477" i="2"/>
  <c r="Q477" i="2"/>
  <c r="O477" i="2"/>
  <c r="M477" i="2"/>
  <c r="J477" i="2"/>
  <c r="BD480" i="2" s="1"/>
  <c r="CS476" i="2"/>
  <c r="CH476" i="2"/>
  <c r="BH476" i="2"/>
  <c r="AS476" i="2"/>
  <c r="AQ476" i="2"/>
  <c r="AO476" i="2"/>
  <c r="CS475" i="2"/>
  <c r="CH475" i="2"/>
  <c r="BH475" i="2"/>
  <c r="AS475" i="2"/>
  <c r="AQ475" i="2"/>
  <c r="AO475" i="2"/>
  <c r="CS474" i="2"/>
  <c r="CH474" i="2"/>
  <c r="BH474" i="2"/>
  <c r="AS474" i="2"/>
  <c r="AQ474" i="2"/>
  <c r="AO474" i="2"/>
  <c r="CS473" i="2"/>
  <c r="CL473" i="2"/>
  <c r="CM473" i="2" s="1"/>
  <c r="CN473" i="2" s="1" a="1"/>
  <c r="CN473" i="2" s="1"/>
  <c r="CH473" i="2"/>
  <c r="BH473" i="2"/>
  <c r="AS473" i="2"/>
  <c r="AQ473" i="2"/>
  <c r="AO473" i="2"/>
  <c r="AG473" i="2"/>
  <c r="AH473" i="2" s="1"/>
  <c r="AD473" i="2"/>
  <c r="W473" i="2"/>
  <c r="Q473" i="2"/>
  <c r="O473" i="2"/>
  <c r="M473" i="2"/>
  <c r="J473" i="2"/>
  <c r="AK474" i="2" s="1"/>
  <c r="CS40" i="2"/>
  <c r="CH40" i="2"/>
  <c r="BH40" i="2"/>
  <c r="AS40" i="2"/>
  <c r="AQ40" i="2"/>
  <c r="AO40" i="2"/>
  <c r="BH39" i="2"/>
  <c r="AS39" i="2"/>
  <c r="AQ39" i="2"/>
  <c r="AO39" i="2"/>
  <c r="CS38" i="2"/>
  <c r="BH38" i="2"/>
  <c r="AS38" i="2"/>
  <c r="AQ38" i="2"/>
  <c r="AO38" i="2"/>
  <c r="CS37" i="2"/>
  <c r="BH37" i="2"/>
  <c r="AS37" i="2"/>
  <c r="AQ37" i="2"/>
  <c r="AO37" i="2"/>
  <c r="CS36" i="2"/>
  <c r="CL36" i="2"/>
  <c r="CM37" i="2" s="1"/>
  <c r="CN37" i="2" s="1" a="1"/>
  <c r="CN37" i="2" s="1"/>
  <c r="BH36" i="2"/>
  <c r="AS36" i="2"/>
  <c r="AQ36" i="2"/>
  <c r="AO36" i="2"/>
  <c r="AG36" i="2"/>
  <c r="AH36" i="2" s="1"/>
  <c r="AD36" i="2"/>
  <c r="W36" i="2"/>
  <c r="Q36" i="2"/>
  <c r="O36" i="2"/>
  <c r="M36" i="2"/>
  <c r="J36" i="2"/>
  <c r="AK39" i="2" s="1"/>
  <c r="I36" i="2"/>
  <c r="R473" i="2" l="1"/>
  <c r="AY36" i="2"/>
  <c r="AZ36" i="2" s="1"/>
  <c r="CM477" i="2"/>
  <c r="CN477" i="2" s="1" a="1"/>
  <c r="CN477" i="2" s="1"/>
  <c r="CM476" i="2"/>
  <c r="CN476" i="2" s="1" a="1"/>
  <c r="CN476" i="2" s="1"/>
  <c r="CM479" i="2"/>
  <c r="CN479" i="2" s="1" a="1"/>
  <c r="CN479" i="2" s="1"/>
  <c r="BD40" i="2"/>
  <c r="AK476" i="2"/>
  <c r="BD474" i="2"/>
  <c r="R36" i="2"/>
  <c r="AK40" i="2"/>
  <c r="AK473" i="2"/>
  <c r="BD473" i="2"/>
  <c r="BD475" i="2"/>
  <c r="AK38" i="2"/>
  <c r="BD38" i="2"/>
  <c r="BD476" i="2"/>
  <c r="AK475" i="2"/>
  <c r="AK36" i="2"/>
  <c r="BD36" i="2"/>
  <c r="AW477" i="2"/>
  <c r="AX477" i="2" s="1"/>
  <c r="AY477" i="2"/>
  <c r="AZ477" i="2" s="1"/>
  <c r="AI473" i="2"/>
  <c r="AJ473" i="2" s="1" a="1"/>
  <c r="AJ473" i="2" s="1"/>
  <c r="BU473" i="2"/>
  <c r="BU477" i="2"/>
  <c r="CM36" i="2"/>
  <c r="CN36" i="2" s="1" a="1"/>
  <c r="CN36" i="2" s="1"/>
  <c r="CM38" i="2"/>
  <c r="CN38" i="2" s="1" a="1"/>
  <c r="CN38" i="2" s="1"/>
  <c r="CM475" i="2"/>
  <c r="CN475" i="2" s="1" a="1"/>
  <c r="CN475" i="2" s="1"/>
  <c r="BU36" i="2"/>
  <c r="CM40" i="2"/>
  <c r="CN40" i="2" s="1" a="1"/>
  <c r="CN40" i="2" s="1"/>
  <c r="AK37" i="2"/>
  <c r="AI36" i="2"/>
  <c r="AJ36" i="2" s="1" a="1"/>
  <c r="AJ36" i="2" s="1"/>
  <c r="BD37" i="2"/>
  <c r="BD39" i="2"/>
  <c r="R477" i="2"/>
  <c r="AY473" i="2"/>
  <c r="AZ473" i="2" s="1"/>
  <c r="AK480" i="2"/>
  <c r="AK479" i="2"/>
  <c r="AE473" i="2"/>
  <c r="AW473" i="2" s="1"/>
  <c r="AX473" i="2" s="1"/>
  <c r="AE36" i="2"/>
  <c r="AW36" i="2" s="1"/>
  <c r="AX36" i="2" s="1"/>
  <c r="CM474" i="2"/>
  <c r="CN474" i="2" s="1" a="1"/>
  <c r="CN474" i="2" s="1"/>
  <c r="AI477" i="2"/>
  <c r="AJ477" i="2" s="1" a="1"/>
  <c r="AJ477" i="2" s="1"/>
  <c r="BD477" i="2"/>
  <c r="BD479" i="2"/>
  <c r="BD478" i="2"/>
  <c r="CM480" i="2"/>
  <c r="CN480" i="2" s="1" a="1"/>
  <c r="CN480" i="2" s="1"/>
  <c r="AK477" i="2"/>
  <c r="AK478" i="2"/>
  <c r="AY37" i="2" l="1"/>
  <c r="AZ37" i="2" s="1"/>
  <c r="AW478" i="2"/>
  <c r="AX478" i="2" s="1"/>
  <c r="AY478" i="2"/>
  <c r="AZ478" i="2" s="1"/>
  <c r="AY474" i="2"/>
  <c r="AW37" i="2"/>
  <c r="AW474" i="2"/>
  <c r="AY479" i="2" l="1"/>
  <c r="AZ479" i="2" s="1"/>
  <c r="AY38" i="2"/>
  <c r="AZ38" i="2" s="1"/>
  <c r="AW479" i="2"/>
  <c r="AZ474" i="2"/>
  <c r="AY475" i="2"/>
  <c r="AX474" i="2"/>
  <c r="AW475" i="2"/>
  <c r="AX37" i="2"/>
  <c r="AW38" i="2"/>
  <c r="AY480" i="2" l="1"/>
  <c r="AZ480" i="2" s="1"/>
  <c r="AY39" i="2"/>
  <c r="AZ39" i="2" s="1"/>
  <c r="AX479" i="2"/>
  <c r="AW480" i="2"/>
  <c r="AX480" i="2" s="1"/>
  <c r="AY476" i="2"/>
  <c r="AZ476" i="2" s="1"/>
  <c r="AZ475" i="2"/>
  <c r="AX38" i="2"/>
  <c r="AW39" i="2"/>
  <c r="AX475" i="2"/>
  <c r="AW476" i="2"/>
  <c r="AX476" i="2" s="1"/>
  <c r="BA477" i="2" l="1"/>
  <c r="BB477" i="2" s="1" a="1"/>
  <c r="BB477" i="2" s="1"/>
  <c r="BC477" i="2" s="1" a="1"/>
  <c r="BC477" i="2" s="1"/>
  <c r="AY40" i="2"/>
  <c r="AZ40" i="2" s="1"/>
  <c r="BA473" i="2"/>
  <c r="BB473" i="2" s="1" a="1"/>
  <c r="BB473" i="2" s="1"/>
  <c r="BC473" i="2" s="1" a="1"/>
  <c r="BC473" i="2" s="1"/>
  <c r="AW40" i="2"/>
  <c r="AX40" i="2" s="1"/>
  <c r="AX39" i="2"/>
  <c r="BA36" i="2" l="1"/>
  <c r="BB36" i="2" s="1" a="1"/>
  <c r="BB36" i="2" s="1"/>
  <c r="BC36" i="2" s="1" a="1"/>
  <c r="BC36" i="2" s="1"/>
  <c r="BH461" i="2"/>
  <c r="AO447" i="2" l="1"/>
  <c r="AS446" i="2"/>
  <c r="AQ446" i="2"/>
  <c r="AO445" i="2"/>
  <c r="CS448" i="2" l="1"/>
  <c r="CH448" i="2"/>
  <c r="BH448" i="2"/>
  <c r="AS448" i="2"/>
  <c r="AQ448" i="2"/>
  <c r="AO448" i="2"/>
  <c r="CS447" i="2"/>
  <c r="CH447" i="2"/>
  <c r="BH447" i="2"/>
  <c r="AS447" i="2"/>
  <c r="AQ447" i="2"/>
  <c r="CS446" i="2"/>
  <c r="CH446" i="2"/>
  <c r="BH446" i="2"/>
  <c r="AO446" i="2"/>
  <c r="CS445" i="2"/>
  <c r="CL445" i="2"/>
  <c r="CM447" i="2" s="1"/>
  <c r="CN447" i="2" s="1" a="1"/>
  <c r="CN447" i="2" s="1"/>
  <c r="CH445" i="2"/>
  <c r="BH445" i="2"/>
  <c r="AS445" i="2"/>
  <c r="AQ445" i="2"/>
  <c r="AG445" i="2"/>
  <c r="AH445" i="2" s="1"/>
  <c r="AD445" i="2"/>
  <c r="AE445" i="2" s="1"/>
  <c r="W445" i="2"/>
  <c r="Q445" i="2"/>
  <c r="O445" i="2"/>
  <c r="M445" i="2"/>
  <c r="J445" i="2"/>
  <c r="AK445" i="2" s="1"/>
  <c r="BU445" i="2" l="1"/>
  <c r="R445" i="2"/>
  <c r="AW445" i="2"/>
  <c r="AX445" i="2" s="1"/>
  <c r="CM445" i="2"/>
  <c r="CN445" i="2" s="1" a="1"/>
  <c r="CN445" i="2" s="1"/>
  <c r="AK447" i="2"/>
  <c r="AI445" i="2"/>
  <c r="AJ445" i="2" s="1" a="1"/>
  <c r="AJ445" i="2" s="1"/>
  <c r="BD446" i="2"/>
  <c r="CM446" i="2"/>
  <c r="CN446" i="2" s="1" a="1"/>
  <c r="CN446" i="2" s="1"/>
  <c r="AK448" i="2"/>
  <c r="AY445" i="2"/>
  <c r="AZ445" i="2" s="1"/>
  <c r="BD448" i="2"/>
  <c r="BD445" i="2"/>
  <c r="BD447" i="2"/>
  <c r="CM448" i="2"/>
  <c r="CN448" i="2" s="1" a="1"/>
  <c r="CN448" i="2" s="1"/>
  <c r="AK446" i="2"/>
  <c r="AW446" i="2" l="1"/>
  <c r="AX446" i="2" s="1"/>
  <c r="AY446" i="2"/>
  <c r="AW447" i="2" l="1"/>
  <c r="AW448" i="2" s="1"/>
  <c r="AX448" i="2" s="1"/>
  <c r="AZ446" i="2"/>
  <c r="AY447" i="2"/>
  <c r="AX447" i="2" l="1"/>
  <c r="AZ447" i="2"/>
  <c r="AY448" i="2"/>
  <c r="AZ448" i="2" s="1"/>
  <c r="BA445" i="2" s="1"/>
  <c r="BB445" i="2" s="1" a="1"/>
  <c r="BB445" i="2" s="1"/>
  <c r="BC445" i="2" s="1" a="1"/>
  <c r="BC445" i="2" s="1"/>
  <c r="AO334" i="2" l="1"/>
  <c r="AO335" i="2"/>
  <c r="AS33" i="2" l="1"/>
  <c r="AQ33" i="2"/>
  <c r="AS32" i="2"/>
  <c r="AQ32" i="2"/>
  <c r="BH437" i="2" l="1"/>
  <c r="CS440" i="2" l="1"/>
  <c r="CH440" i="2"/>
  <c r="BH440" i="2"/>
  <c r="AS440" i="2"/>
  <c r="AQ440" i="2"/>
  <c r="AO440" i="2"/>
  <c r="CS439" i="2"/>
  <c r="CH439" i="2"/>
  <c r="BH439" i="2"/>
  <c r="AS439" i="2"/>
  <c r="AQ439" i="2"/>
  <c r="AO439" i="2"/>
  <c r="CS438" i="2"/>
  <c r="CH438" i="2"/>
  <c r="BH438" i="2"/>
  <c r="AS438" i="2"/>
  <c r="AQ438" i="2"/>
  <c r="AO438" i="2"/>
  <c r="CS437" i="2"/>
  <c r="CL437" i="2"/>
  <c r="CM437" i="2" s="1"/>
  <c r="CN437" i="2" s="1" a="1"/>
  <c r="CN437" i="2" s="1"/>
  <c r="CH437" i="2"/>
  <c r="AS437" i="2"/>
  <c r="AQ437" i="2"/>
  <c r="AO437" i="2"/>
  <c r="AG437" i="2"/>
  <c r="AH437" i="2" s="1"/>
  <c r="AD437" i="2"/>
  <c r="AE437" i="2" s="1"/>
  <c r="W437" i="2"/>
  <c r="Q437" i="2"/>
  <c r="O437" i="2"/>
  <c r="M437" i="2"/>
  <c r="M441" i="2"/>
  <c r="O441" i="2"/>
  <c r="Q441" i="2"/>
  <c r="W441" i="2"/>
  <c r="AD441" i="2"/>
  <c r="AE441" i="2" s="1"/>
  <c r="AG441" i="2"/>
  <c r="AH441" i="2" s="1"/>
  <c r="AO441" i="2"/>
  <c r="AQ441" i="2"/>
  <c r="AS441" i="2"/>
  <c r="BH441" i="2"/>
  <c r="CH441" i="2"/>
  <c r="CL441" i="2"/>
  <c r="CM443" i="2" s="1"/>
  <c r="CN443" i="2" s="1" a="1"/>
  <c r="CN443" i="2" s="1"/>
  <c r="CS441" i="2"/>
  <c r="AO442" i="2"/>
  <c r="AQ442" i="2"/>
  <c r="AS442" i="2"/>
  <c r="BH442" i="2"/>
  <c r="CH442" i="2"/>
  <c r="CS442" i="2"/>
  <c r="AO443" i="2"/>
  <c r="AQ443" i="2"/>
  <c r="AS443" i="2"/>
  <c r="BH443" i="2"/>
  <c r="CH443" i="2"/>
  <c r="CS443" i="2"/>
  <c r="AO444" i="2"/>
  <c r="AQ444" i="2"/>
  <c r="AS444" i="2"/>
  <c r="BH444" i="2"/>
  <c r="CH444" i="2"/>
  <c r="CS444" i="2"/>
  <c r="BH385" i="2"/>
  <c r="AS384" i="2"/>
  <c r="AS383" i="2"/>
  <c r="AS382" i="2"/>
  <c r="AS381" i="2"/>
  <c r="AQ384" i="2"/>
  <c r="AQ383" i="2"/>
  <c r="AQ382" i="2"/>
  <c r="AQ381" i="2"/>
  <c r="AO381" i="2"/>
  <c r="AO382" i="2"/>
  <c r="BH382" i="2"/>
  <c r="BH381" i="2"/>
  <c r="BH383" i="2"/>
  <c r="BH384" i="2"/>
  <c r="AO383" i="2"/>
  <c r="AO384" i="2"/>
  <c r="AD381" i="2"/>
  <c r="AE381" i="2" s="1"/>
  <c r="AG381" i="2"/>
  <c r="AH381" i="2" s="1"/>
  <c r="W381" i="2"/>
  <c r="Q381" i="2"/>
  <c r="O381" i="2"/>
  <c r="AY381" i="2" l="1"/>
  <c r="AZ381" i="2" s="1"/>
  <c r="R441" i="2"/>
  <c r="AW381" i="2"/>
  <c r="AX381" i="2" s="1"/>
  <c r="AW437" i="2"/>
  <c r="AX437" i="2" s="1"/>
  <c r="AY437" i="2"/>
  <c r="AZ437" i="2" s="1"/>
  <c r="R437" i="2"/>
  <c r="CM439" i="2"/>
  <c r="CN439" i="2" s="1" a="1"/>
  <c r="CN439" i="2" s="1"/>
  <c r="BU437" i="2"/>
  <c r="AY441" i="2"/>
  <c r="AZ441" i="2" s="1"/>
  <c r="CM444" i="2"/>
  <c r="CN444" i="2" s="1" a="1"/>
  <c r="CN444" i="2" s="1"/>
  <c r="CM440" i="2"/>
  <c r="CN440" i="2" s="1" a="1"/>
  <c r="CN440" i="2" s="1"/>
  <c r="CM441" i="2"/>
  <c r="CN441" i="2" s="1" a="1"/>
  <c r="CN441" i="2" s="1"/>
  <c r="BU441" i="2"/>
  <c r="CM442" i="2"/>
  <c r="CN442" i="2" s="1" a="1"/>
  <c r="CN442" i="2" s="1"/>
  <c r="AI437" i="2"/>
  <c r="AJ437" i="2" s="1" a="1"/>
  <c r="AJ437" i="2" s="1"/>
  <c r="AI441" i="2"/>
  <c r="AJ441" i="2" s="1" a="1"/>
  <c r="AJ441" i="2" s="1"/>
  <c r="AW441" i="2"/>
  <c r="AX441" i="2" s="1"/>
  <c r="CM438" i="2"/>
  <c r="CN438" i="2" s="1" a="1"/>
  <c r="CN438" i="2" s="1"/>
  <c r="R381" i="2"/>
  <c r="AI381" i="2"/>
  <c r="AJ381" i="2" s="1" a="1"/>
  <c r="AJ381" i="2" s="1"/>
  <c r="AY382" i="2" l="1"/>
  <c r="AY383" i="2" s="1"/>
  <c r="AW382" i="2"/>
  <c r="AW383" i="2" s="1"/>
  <c r="AY438" i="2"/>
  <c r="AZ438" i="2" s="1"/>
  <c r="AW438" i="2"/>
  <c r="AX438" i="2" s="1"/>
  <c r="AY442" i="2"/>
  <c r="AZ442" i="2" s="1"/>
  <c r="AW442" i="2"/>
  <c r="AW443" i="2" s="1"/>
  <c r="AZ382" i="2" l="1"/>
  <c r="J437" i="2"/>
  <c r="AK437" i="2" s="1"/>
  <c r="AX382" i="2"/>
  <c r="AY439" i="2"/>
  <c r="AZ439" i="2" s="1"/>
  <c r="AZ383" i="2"/>
  <c r="AY384" i="2"/>
  <c r="AZ384" i="2" s="1"/>
  <c r="AX383" i="2"/>
  <c r="AW384" i="2"/>
  <c r="AX384" i="2" s="1"/>
  <c r="AW439" i="2"/>
  <c r="AX439" i="2" s="1"/>
  <c r="AY443" i="2"/>
  <c r="AY444" i="2" s="1"/>
  <c r="AZ444" i="2" s="1"/>
  <c r="AX442" i="2"/>
  <c r="AX443" i="2"/>
  <c r="AW444" i="2"/>
  <c r="AX444" i="2" s="1"/>
  <c r="BD438" i="2" l="1"/>
  <c r="AK438" i="2"/>
  <c r="BD437" i="2"/>
  <c r="BD440" i="2"/>
  <c r="BD439" i="2"/>
  <c r="AK440" i="2"/>
  <c r="AK439" i="2"/>
  <c r="AY440" i="2"/>
  <c r="AZ440" i="2" s="1"/>
  <c r="AW440" i="2"/>
  <c r="AX440" i="2" s="1"/>
  <c r="AZ443" i="2"/>
  <c r="BA441" i="2"/>
  <c r="BB441" i="2" s="1" a="1"/>
  <c r="BB441" i="2" s="1"/>
  <c r="BC441" i="2" s="1" a="1"/>
  <c r="BC441" i="2" s="1"/>
  <c r="BA437" i="2" l="1"/>
  <c r="BB437" i="2" s="1" a="1"/>
  <c r="BB437" i="2" s="1"/>
  <c r="BC437" i="2" s="1" a="1"/>
  <c r="BC437" i="2" s="1"/>
  <c r="J441" i="2"/>
  <c r="BD443" i="2" s="1"/>
  <c r="AK442" i="2" l="1"/>
  <c r="BD444" i="2"/>
  <c r="AK444" i="2"/>
  <c r="AK441" i="2"/>
  <c r="AK443" i="2"/>
  <c r="BD442" i="2"/>
  <c r="BD441" i="2"/>
  <c r="AO81" i="2"/>
  <c r="AC81" i="2"/>
  <c r="AC32" i="2" l="1"/>
  <c r="BH289" i="2" l="1"/>
  <c r="AS289" i="2"/>
  <c r="AQ289" i="2"/>
  <c r="AO289" i="2"/>
  <c r="AS291" i="2" l="1"/>
  <c r="AQ291" i="2"/>
  <c r="AS290" i="2"/>
  <c r="AQ290" i="2"/>
  <c r="AO294" i="2"/>
  <c r="AS293" i="2"/>
  <c r="AQ293" i="2"/>
  <c r="AO293" i="2"/>
  <c r="AO62" i="2"/>
  <c r="CS472" i="2"/>
  <c r="CH472" i="2"/>
  <c r="BH472" i="2"/>
  <c r="AS472" i="2"/>
  <c r="AQ472" i="2"/>
  <c r="AO472" i="2"/>
  <c r="CS471" i="2"/>
  <c r="CH471" i="2"/>
  <c r="BH471" i="2"/>
  <c r="AS471" i="2"/>
  <c r="AQ471" i="2"/>
  <c r="AO471" i="2"/>
  <c r="CS470" i="2"/>
  <c r="CH470" i="2"/>
  <c r="BH470" i="2"/>
  <c r="AS470" i="2"/>
  <c r="AQ470" i="2"/>
  <c r="AO470" i="2"/>
  <c r="CS469" i="2"/>
  <c r="E17" i="8" s="1"/>
  <c r="CL469" i="2"/>
  <c r="CM471" i="2" s="1"/>
  <c r="CN471" i="2" s="1" a="1"/>
  <c r="CN471" i="2" s="1"/>
  <c r="CH469" i="2"/>
  <c r="BH469" i="2"/>
  <c r="AS469" i="2"/>
  <c r="AQ469" i="2"/>
  <c r="AO469" i="2"/>
  <c r="AG469" i="2"/>
  <c r="AD469" i="2"/>
  <c r="AE469" i="2" s="1"/>
  <c r="W469" i="2"/>
  <c r="Q469" i="2"/>
  <c r="O469" i="2"/>
  <c r="M469" i="2"/>
  <c r="CS464" i="2"/>
  <c r="CH464" i="2"/>
  <c r="BH464" i="2"/>
  <c r="AS464" i="2"/>
  <c r="AQ464" i="2"/>
  <c r="AO464" i="2"/>
  <c r="CS463" i="2"/>
  <c r="CH463" i="2"/>
  <c r="BH463" i="2"/>
  <c r="AS463" i="2"/>
  <c r="AQ463" i="2"/>
  <c r="AO463" i="2"/>
  <c r="CS462" i="2"/>
  <c r="CH462" i="2"/>
  <c r="BH462" i="2"/>
  <c r="AS462" i="2"/>
  <c r="AQ462" i="2"/>
  <c r="AO462" i="2"/>
  <c r="CS461" i="2"/>
  <c r="CL461" i="2"/>
  <c r="CM462" i="2" s="1"/>
  <c r="CN462" i="2" s="1" a="1"/>
  <c r="CN462" i="2" s="1"/>
  <c r="CH461" i="2"/>
  <c r="AS461" i="2"/>
  <c r="AQ461" i="2"/>
  <c r="AO461" i="2"/>
  <c r="AG461" i="2"/>
  <c r="AH461" i="2" s="1"/>
  <c r="AD461" i="2"/>
  <c r="W461" i="2"/>
  <c r="Q461" i="2"/>
  <c r="O461" i="2"/>
  <c r="M461" i="2"/>
  <c r="J461" i="2"/>
  <c r="CS460" i="2"/>
  <c r="CH460" i="2"/>
  <c r="BH460" i="2"/>
  <c r="AS460" i="2"/>
  <c r="AQ460" i="2"/>
  <c r="AO460" i="2"/>
  <c r="CS459" i="2"/>
  <c r="CH459" i="2"/>
  <c r="BH459" i="2"/>
  <c r="AS459" i="2"/>
  <c r="AQ459" i="2"/>
  <c r="AO459" i="2"/>
  <c r="CS458" i="2"/>
  <c r="CH458" i="2"/>
  <c r="BH458" i="2"/>
  <c r="AS458" i="2"/>
  <c r="AQ458" i="2"/>
  <c r="AO458" i="2"/>
  <c r="CS457" i="2"/>
  <c r="CL457" i="2"/>
  <c r="CM458" i="2" s="1"/>
  <c r="CN458" i="2" s="1" a="1"/>
  <c r="CN458" i="2" s="1"/>
  <c r="CH457" i="2"/>
  <c r="BH457" i="2"/>
  <c r="AS457" i="2"/>
  <c r="AQ457" i="2"/>
  <c r="AO457" i="2"/>
  <c r="AG457" i="2"/>
  <c r="AH457" i="2" s="1"/>
  <c r="AD457" i="2"/>
  <c r="W457" i="2"/>
  <c r="Q457" i="2"/>
  <c r="O457" i="2"/>
  <c r="M457" i="2"/>
  <c r="J457" i="2"/>
  <c r="CS456" i="2"/>
  <c r="CH456" i="2"/>
  <c r="BH456" i="2"/>
  <c r="AS456" i="2"/>
  <c r="AQ456" i="2"/>
  <c r="AO456" i="2"/>
  <c r="CS455" i="2"/>
  <c r="CH455" i="2"/>
  <c r="BH455" i="2"/>
  <c r="AS455" i="2"/>
  <c r="AQ455" i="2"/>
  <c r="AO455" i="2"/>
  <c r="CS454" i="2"/>
  <c r="CH454" i="2"/>
  <c r="BH454" i="2"/>
  <c r="AS454" i="2"/>
  <c r="AQ454" i="2"/>
  <c r="AO454" i="2"/>
  <c r="CS453" i="2"/>
  <c r="CL453" i="2"/>
  <c r="CM455" i="2" s="1"/>
  <c r="CN455" i="2" s="1" a="1"/>
  <c r="CN455" i="2" s="1"/>
  <c r="CH453" i="2"/>
  <c r="BH453" i="2"/>
  <c r="AS453" i="2"/>
  <c r="AQ453" i="2"/>
  <c r="AO453" i="2"/>
  <c r="AG453" i="2"/>
  <c r="AH453" i="2" s="1"/>
  <c r="AD453" i="2"/>
  <c r="W453" i="2"/>
  <c r="Q453" i="2"/>
  <c r="O453" i="2"/>
  <c r="M453" i="2"/>
  <c r="J453" i="2"/>
  <c r="CS388" i="2"/>
  <c r="CH388" i="2"/>
  <c r="BH388" i="2"/>
  <c r="AS388" i="2"/>
  <c r="AQ388" i="2"/>
  <c r="AO388" i="2"/>
  <c r="CS387" i="2"/>
  <c r="CH387" i="2"/>
  <c r="BH387" i="2"/>
  <c r="AS387" i="2"/>
  <c r="AQ387" i="2"/>
  <c r="AO387" i="2"/>
  <c r="CS386" i="2"/>
  <c r="CH386" i="2"/>
  <c r="BH386" i="2"/>
  <c r="AS386" i="2"/>
  <c r="AQ386" i="2"/>
  <c r="AO386" i="2"/>
  <c r="CS385" i="2"/>
  <c r="CL385" i="2"/>
  <c r="CM385" i="2" s="1"/>
  <c r="CN385" i="2" s="1" a="1"/>
  <c r="CN385" i="2" s="1"/>
  <c r="CH385" i="2"/>
  <c r="AS385" i="2"/>
  <c r="AQ385" i="2"/>
  <c r="AO385" i="2"/>
  <c r="AG385" i="2"/>
  <c r="AD385" i="2"/>
  <c r="AE385" i="2" s="1"/>
  <c r="W385" i="2"/>
  <c r="Q385" i="2"/>
  <c r="O385" i="2"/>
  <c r="M385" i="2"/>
  <c r="J385" i="2"/>
  <c r="CS384" i="2"/>
  <c r="CH384" i="2"/>
  <c r="CS383" i="2"/>
  <c r="CH383" i="2"/>
  <c r="CS382" i="2"/>
  <c r="CH382" i="2"/>
  <c r="CS381" i="2"/>
  <c r="CL381" i="2"/>
  <c r="CH381" i="2"/>
  <c r="M381" i="2"/>
  <c r="J381" i="2"/>
  <c r="CS336" i="2"/>
  <c r="CH336" i="2"/>
  <c r="BH336" i="2"/>
  <c r="AS336" i="2"/>
  <c r="AQ336" i="2"/>
  <c r="AO336" i="2"/>
  <c r="CS335" i="2"/>
  <c r="CH335" i="2"/>
  <c r="BH335" i="2"/>
  <c r="AS335" i="2"/>
  <c r="AQ335" i="2"/>
  <c r="CS334" i="2"/>
  <c r="CH334" i="2"/>
  <c r="BH334" i="2"/>
  <c r="AS334" i="2"/>
  <c r="AQ334" i="2"/>
  <c r="CS333" i="2"/>
  <c r="CL333" i="2"/>
  <c r="CH333" i="2"/>
  <c r="BH333" i="2"/>
  <c r="AS333" i="2"/>
  <c r="AQ333" i="2"/>
  <c r="AG333" i="2"/>
  <c r="AH333" i="2" s="1"/>
  <c r="AD333" i="2"/>
  <c r="W333" i="2"/>
  <c r="Q333" i="2"/>
  <c r="O333" i="2"/>
  <c r="M333" i="2"/>
  <c r="J333" i="2"/>
  <c r="CS332" i="2"/>
  <c r="CH332" i="2"/>
  <c r="BH332" i="2"/>
  <c r="AS332" i="2"/>
  <c r="AQ332" i="2"/>
  <c r="AO332" i="2"/>
  <c r="CS331" i="2"/>
  <c r="CH331" i="2"/>
  <c r="BH331" i="2"/>
  <c r="AS331" i="2"/>
  <c r="AQ331" i="2"/>
  <c r="AO331" i="2"/>
  <c r="CS330" i="2"/>
  <c r="CH330" i="2"/>
  <c r="BH330" i="2"/>
  <c r="AS330" i="2"/>
  <c r="AQ330" i="2"/>
  <c r="CS329" i="2"/>
  <c r="CL329" i="2"/>
  <c r="CH329" i="2"/>
  <c r="BH329" i="2"/>
  <c r="AS329" i="2"/>
  <c r="AQ329" i="2"/>
  <c r="AG329" i="2"/>
  <c r="AH329" i="2" s="1"/>
  <c r="AD329" i="2"/>
  <c r="W329" i="2"/>
  <c r="Q329" i="2"/>
  <c r="O329" i="2"/>
  <c r="M329" i="2"/>
  <c r="E13" i="8" l="1"/>
  <c r="R461" i="2"/>
  <c r="R457" i="2"/>
  <c r="R453" i="2"/>
  <c r="R333" i="2"/>
  <c r="R329" i="2"/>
  <c r="BD456" i="2"/>
  <c r="BD455" i="2"/>
  <c r="BD454" i="2"/>
  <c r="BD453" i="2"/>
  <c r="BD384" i="2"/>
  <c r="BD383" i="2"/>
  <c r="BD382" i="2"/>
  <c r="BD381" i="2"/>
  <c r="AK333" i="2"/>
  <c r="BD336" i="2"/>
  <c r="BD335" i="2"/>
  <c r="BD334" i="2"/>
  <c r="BD333" i="2"/>
  <c r="BD459" i="2"/>
  <c r="BD458" i="2"/>
  <c r="BD457" i="2"/>
  <c r="BD460" i="2"/>
  <c r="AK388" i="2"/>
  <c r="BD388" i="2"/>
  <c r="BD387" i="2"/>
  <c r="BD386" i="2"/>
  <c r="BD385" i="2"/>
  <c r="BD464" i="2"/>
  <c r="BD463" i="2"/>
  <c r="BD462" i="2"/>
  <c r="BD461" i="2"/>
  <c r="R385" i="2"/>
  <c r="BU381" i="2"/>
  <c r="AK384" i="2"/>
  <c r="AK381" i="2"/>
  <c r="AK383" i="2"/>
  <c r="AK382" i="2"/>
  <c r="R469" i="2"/>
  <c r="AI333" i="2"/>
  <c r="AJ333" i="2" s="1" a="1"/>
  <c r="AJ333" i="2" s="1"/>
  <c r="J469" i="2"/>
  <c r="J329" i="2"/>
  <c r="CM386" i="2"/>
  <c r="CN386" i="2" s="1" a="1"/>
  <c r="CN386" i="2" s="1"/>
  <c r="CM470" i="2"/>
  <c r="CN470" i="2" s="1" a="1"/>
  <c r="CN470" i="2" s="1"/>
  <c r="CM472" i="2"/>
  <c r="CN472" i="2" s="1" a="1"/>
  <c r="CN472" i="2" s="1"/>
  <c r="AY453" i="2"/>
  <c r="AZ453" i="2" s="1"/>
  <c r="CM335" i="2"/>
  <c r="CN335" i="2" s="1" a="1"/>
  <c r="CN335" i="2" s="1"/>
  <c r="CM334" i="2"/>
  <c r="CN334" i="2" s="1" a="1"/>
  <c r="CN334" i="2" s="1"/>
  <c r="CM336" i="2"/>
  <c r="CN336" i="2" s="1" a="1"/>
  <c r="CN336" i="2" s="1"/>
  <c r="CM384" i="2"/>
  <c r="CN384" i="2" s="1" a="1"/>
  <c r="CN384" i="2" s="1"/>
  <c r="CM382" i="2"/>
  <c r="CN382" i="2" s="1" a="1"/>
  <c r="CN382" i="2" s="1"/>
  <c r="AI469" i="2"/>
  <c r="AJ469" i="2" s="1" a="1"/>
  <c r="AJ469" i="2" s="1"/>
  <c r="AY329" i="2"/>
  <c r="AZ329" i="2" s="1"/>
  <c r="CM457" i="2"/>
  <c r="CN457" i="2" s="1" a="1"/>
  <c r="CN457" i="2" s="1"/>
  <c r="CM460" i="2"/>
  <c r="CN460" i="2" s="1" a="1"/>
  <c r="CN460" i="2" s="1"/>
  <c r="AW469" i="2"/>
  <c r="AX469" i="2" s="1"/>
  <c r="BU385" i="2"/>
  <c r="CM330" i="2"/>
  <c r="CN330" i="2" s="1" a="1"/>
  <c r="CN330" i="2" s="1"/>
  <c r="CM332" i="2"/>
  <c r="CN332" i="2" s="1" a="1"/>
  <c r="CN332" i="2" s="1"/>
  <c r="AK463" i="2"/>
  <c r="AK462" i="2"/>
  <c r="AK461" i="2"/>
  <c r="AK464" i="2"/>
  <c r="CM453" i="2"/>
  <c r="CN453" i="2" s="1" a="1"/>
  <c r="CN453" i="2" s="1"/>
  <c r="CM454" i="2"/>
  <c r="CN454" i="2" s="1" a="1"/>
  <c r="CN454" i="2" s="1"/>
  <c r="CM329" i="2"/>
  <c r="CN329" i="2" s="1" a="1"/>
  <c r="CN329" i="2" s="1"/>
  <c r="CM464" i="2"/>
  <c r="CN464" i="2" s="1" a="1"/>
  <c r="CN464" i="2" s="1"/>
  <c r="CM463" i="2"/>
  <c r="CN463" i="2" s="1" a="1"/>
  <c r="CN463" i="2" s="1"/>
  <c r="CM461" i="2"/>
  <c r="CN461" i="2" s="1" a="1"/>
  <c r="CN461" i="2" s="1"/>
  <c r="AY461" i="2"/>
  <c r="AI385" i="2"/>
  <c r="AJ385" i="2" s="1" a="1"/>
  <c r="AJ385" i="2" s="1"/>
  <c r="BU469" i="2"/>
  <c r="D17" i="8" s="1"/>
  <c r="F17" i="8" s="1"/>
  <c r="CM469" i="2"/>
  <c r="CN469" i="2" s="1" a="1"/>
  <c r="CN469" i="2" s="1"/>
  <c r="AE453" i="2"/>
  <c r="AW453" i="2" s="1"/>
  <c r="AX453" i="2" s="1"/>
  <c r="AI453" i="2"/>
  <c r="AJ453" i="2" s="1" a="1"/>
  <c r="AJ453" i="2" s="1"/>
  <c r="CM383" i="2"/>
  <c r="CN383" i="2" s="1" a="1"/>
  <c r="CN383" i="2" s="1"/>
  <c r="AI461" i="2"/>
  <c r="AJ461" i="2" s="1" a="1"/>
  <c r="AJ461" i="2" s="1"/>
  <c r="AK386" i="2"/>
  <c r="AE461" i="2"/>
  <c r="AW461" i="2" s="1"/>
  <c r="CM333" i="2"/>
  <c r="CN333" i="2" s="1" a="1"/>
  <c r="CN333" i="2" s="1"/>
  <c r="CM459" i="2"/>
  <c r="CN459" i="2" s="1" a="1"/>
  <c r="CN459" i="2" s="1"/>
  <c r="AH469" i="2"/>
  <c r="AY469" i="2" s="1"/>
  <c r="AZ469" i="2" s="1"/>
  <c r="AI457" i="2"/>
  <c r="AJ457" i="2" s="1" a="1"/>
  <c r="AJ457" i="2" s="1"/>
  <c r="AK458" i="2"/>
  <c r="AK460" i="2"/>
  <c r="AK459" i="2"/>
  <c r="AK457" i="2"/>
  <c r="AY333" i="2"/>
  <c r="AZ333" i="2" s="1"/>
  <c r="AK334" i="2"/>
  <c r="AK335" i="2"/>
  <c r="AK336" i="2"/>
  <c r="AY457" i="2"/>
  <c r="AZ457" i="2" s="1"/>
  <c r="AK387" i="2"/>
  <c r="AK385" i="2"/>
  <c r="AK453" i="2"/>
  <c r="AK455" i="2"/>
  <c r="AK456" i="2"/>
  <c r="AK454" i="2"/>
  <c r="AH385" i="2"/>
  <c r="AY385" i="2" s="1"/>
  <c r="BU329" i="2"/>
  <c r="CM387" i="2"/>
  <c r="CN387" i="2" s="1" a="1"/>
  <c r="CN387" i="2" s="1"/>
  <c r="CM388" i="2"/>
  <c r="CN388" i="2" s="1" a="1"/>
  <c r="CN388" i="2" s="1"/>
  <c r="BU453" i="2"/>
  <c r="BU457" i="2"/>
  <c r="AI329" i="2"/>
  <c r="AJ329" i="2" s="1" a="1"/>
  <c r="AJ329" i="2" s="1"/>
  <c r="AE329" i="2"/>
  <c r="AW329" i="2" s="1"/>
  <c r="AW385" i="2"/>
  <c r="AX385" i="2" s="1"/>
  <c r="BU333" i="2"/>
  <c r="CM381" i="2"/>
  <c r="CN381" i="2" s="1" a="1"/>
  <c r="CN381" i="2" s="1"/>
  <c r="AE457" i="2"/>
  <c r="AW457" i="2" s="1"/>
  <c r="AX457" i="2" s="1"/>
  <c r="CM456" i="2"/>
  <c r="CN456" i="2" s="1" a="1"/>
  <c r="CN456" i="2" s="1"/>
  <c r="AE333" i="2"/>
  <c r="AW333" i="2" s="1"/>
  <c r="CM331" i="2"/>
  <c r="CN331" i="2" s="1" a="1"/>
  <c r="CN331" i="2" s="1"/>
  <c r="D13" i="8" l="1"/>
  <c r="F13" i="8" s="1"/>
  <c r="AK472" i="2"/>
  <c r="BD472" i="2"/>
  <c r="BD471" i="2"/>
  <c r="BD470" i="2"/>
  <c r="BD469" i="2"/>
  <c r="AK332" i="2"/>
  <c r="BD332" i="2"/>
  <c r="BD331" i="2"/>
  <c r="BD330" i="2"/>
  <c r="BD329" i="2"/>
  <c r="AK469" i="2"/>
  <c r="AK470" i="2"/>
  <c r="AK471" i="2"/>
  <c r="AK330" i="2"/>
  <c r="AK331" i="2"/>
  <c r="AK329" i="2"/>
  <c r="AW470" i="2"/>
  <c r="AX470" i="2" s="1"/>
  <c r="AY454" i="2"/>
  <c r="AZ454" i="2" s="1"/>
  <c r="AY330" i="2"/>
  <c r="AZ330" i="2" s="1"/>
  <c r="AY334" i="2"/>
  <c r="AZ334" i="2" s="1"/>
  <c r="AY470" i="2"/>
  <c r="AW454" i="2"/>
  <c r="AX454" i="2" s="1"/>
  <c r="AZ461" i="2"/>
  <c r="AY462" i="2"/>
  <c r="AX461" i="2"/>
  <c r="AW462" i="2"/>
  <c r="AX329" i="2"/>
  <c r="AW330" i="2"/>
  <c r="AZ385" i="2"/>
  <c r="AY386" i="2"/>
  <c r="AX333" i="2"/>
  <c r="AW334" i="2"/>
  <c r="AW458" i="2"/>
  <c r="AW386" i="2"/>
  <c r="AY458" i="2"/>
  <c r="AY455" i="2" l="1"/>
  <c r="AZ455" i="2" s="1"/>
  <c r="AW455" i="2"/>
  <c r="AW456" i="2" s="1"/>
  <c r="AX456" i="2" s="1"/>
  <c r="AW471" i="2"/>
  <c r="AW472" i="2" s="1"/>
  <c r="AX472" i="2" s="1"/>
  <c r="AY331" i="2"/>
  <c r="AY332" i="2" s="1"/>
  <c r="AZ332" i="2" s="1"/>
  <c r="AY335" i="2"/>
  <c r="AZ335" i="2" s="1"/>
  <c r="AZ462" i="2"/>
  <c r="AY463" i="2"/>
  <c r="AZ470" i="2"/>
  <c r="AY471" i="2"/>
  <c r="AX462" i="2"/>
  <c r="AW463" i="2"/>
  <c r="AZ386" i="2"/>
  <c r="AY387" i="2"/>
  <c r="AX334" i="2"/>
  <c r="AW335" i="2"/>
  <c r="AX386" i="2"/>
  <c r="AW387" i="2"/>
  <c r="AX330" i="2"/>
  <c r="AW331" i="2"/>
  <c r="AZ458" i="2"/>
  <c r="AY459" i="2"/>
  <c r="AX458" i="2"/>
  <c r="AW459" i="2"/>
  <c r="AX471" i="2" l="1"/>
  <c r="AY456" i="2"/>
  <c r="AZ456" i="2" s="1"/>
  <c r="BA453" i="2" s="1"/>
  <c r="BB453" i="2" s="1" a="1"/>
  <c r="BB453" i="2" s="1"/>
  <c r="BC453" i="2" s="1" a="1"/>
  <c r="BC453" i="2" s="1"/>
  <c r="AX455" i="2"/>
  <c r="AZ331" i="2"/>
  <c r="AY336" i="2"/>
  <c r="AZ336" i="2" s="1"/>
  <c r="AZ463" i="2"/>
  <c r="AY464" i="2"/>
  <c r="AZ464" i="2" s="1"/>
  <c r="AX463" i="2"/>
  <c r="AW464" i="2"/>
  <c r="AX464" i="2" s="1"/>
  <c r="AY472" i="2"/>
  <c r="AZ472" i="2" s="1"/>
  <c r="BA469" i="2" s="1"/>
  <c r="BB469" i="2" s="1" a="1"/>
  <c r="BB469" i="2" s="1"/>
  <c r="BC469" i="2" s="1" a="1"/>
  <c r="BC469" i="2" s="1"/>
  <c r="AZ471" i="2"/>
  <c r="AW460" i="2"/>
  <c r="AX460" i="2" s="1"/>
  <c r="AX459" i="2"/>
  <c r="AX387" i="2"/>
  <c r="AW388" i="2"/>
  <c r="AX388" i="2" s="1"/>
  <c r="AZ459" i="2"/>
  <c r="AY460" i="2"/>
  <c r="AZ460" i="2" s="1"/>
  <c r="AZ387" i="2"/>
  <c r="AY388" i="2"/>
  <c r="AZ388" i="2" s="1"/>
  <c r="AX335" i="2"/>
  <c r="AW336" i="2"/>
  <c r="AX336" i="2" s="1"/>
  <c r="AX331" i="2"/>
  <c r="AW332" i="2"/>
  <c r="AX332" i="2" s="1"/>
  <c r="BA329" i="2" s="1"/>
  <c r="BB329" i="2" s="1" a="1"/>
  <c r="BB329" i="2" s="1"/>
  <c r="BC329" i="2" s="1" a="1"/>
  <c r="BC329" i="2" s="1"/>
  <c r="BA461" i="2" l="1"/>
  <c r="BB461" i="2" s="1" a="1"/>
  <c r="BB461" i="2" s="1"/>
  <c r="BC461" i="2" s="1" a="1"/>
  <c r="BC461" i="2" s="1"/>
  <c r="BA333" i="2"/>
  <c r="BB333" i="2" s="1" a="1"/>
  <c r="BB333" i="2" s="1"/>
  <c r="BC333" i="2" s="1" a="1"/>
  <c r="BC333" i="2" s="1"/>
  <c r="BA385" i="2"/>
  <c r="BB385" i="2" s="1" a="1"/>
  <c r="BB385" i="2" s="1"/>
  <c r="BC385" i="2" s="1" a="1"/>
  <c r="BC385" i="2" s="1"/>
  <c r="BA457" i="2"/>
  <c r="BB457" i="2" s="1" a="1"/>
  <c r="BB457" i="2" s="1"/>
  <c r="BC457" i="2" s="1" a="1"/>
  <c r="BC457" i="2" s="1"/>
  <c r="BH358" i="2" l="1"/>
  <c r="BH359" i="2"/>
  <c r="BH360" i="2"/>
  <c r="BH361" i="2"/>
  <c r="BH362" i="2"/>
  <c r="BH363" i="2"/>
  <c r="BH364" i="2"/>
  <c r="BH365" i="2"/>
  <c r="BH366" i="2"/>
  <c r="BH367" i="2"/>
  <c r="BH368" i="2"/>
  <c r="BH245" i="2"/>
  <c r="BH246" i="2"/>
  <c r="BH247" i="2"/>
  <c r="BH248" i="2"/>
  <c r="BH249" i="2"/>
  <c r="BH250" i="2"/>
  <c r="BH251" i="2"/>
  <c r="BH252" i="2"/>
  <c r="BH61" i="2"/>
  <c r="BH62" i="2"/>
  <c r="BH63" i="2"/>
  <c r="BH64" i="2"/>
  <c r="BH290" i="2"/>
  <c r="BH291" i="2"/>
  <c r="BH292" i="2"/>
  <c r="BH293" i="2"/>
  <c r="BH294" i="2"/>
  <c r="BH295" i="2"/>
  <c r="BH296" i="2"/>
  <c r="BH297" i="2"/>
  <c r="BH298" i="2"/>
  <c r="BH299" i="2"/>
  <c r="BH300" i="2"/>
  <c r="BH301" i="2"/>
  <c r="BH302" i="2"/>
  <c r="BH303" i="2"/>
  <c r="BH304" i="2"/>
  <c r="BH369" i="2"/>
  <c r="BH370" i="2"/>
  <c r="BH371" i="2"/>
  <c r="BH372" i="2"/>
  <c r="BH373" i="2"/>
  <c r="BH374" i="2"/>
  <c r="BH375" i="2"/>
  <c r="BH376" i="2"/>
  <c r="BH377" i="2"/>
  <c r="BH378" i="2"/>
  <c r="BH379" i="2"/>
  <c r="BH380" i="2"/>
  <c r="BH433" i="2"/>
  <c r="BH434" i="2"/>
  <c r="BH435" i="2"/>
  <c r="BH436" i="2"/>
  <c r="BH449" i="2"/>
  <c r="BH450" i="2"/>
  <c r="BH451" i="2"/>
  <c r="BH452" i="2"/>
  <c r="O433" i="2"/>
  <c r="O449" i="2"/>
  <c r="CH84" i="2"/>
  <c r="BH84" i="2"/>
  <c r="AS84" i="2"/>
  <c r="AQ84" i="2"/>
  <c r="AO84" i="2"/>
  <c r="CH83" i="2"/>
  <c r="BH83" i="2"/>
  <c r="AS81" i="2"/>
  <c r="AQ81" i="2"/>
  <c r="CH82" i="2"/>
  <c r="BH82" i="2"/>
  <c r="AS83" i="2"/>
  <c r="AQ83" i="2"/>
  <c r="AO83" i="2"/>
  <c r="E6" i="8"/>
  <c r="CL81" i="2"/>
  <c r="CH81" i="2"/>
  <c r="BH81" i="2"/>
  <c r="AS82" i="2"/>
  <c r="AQ82" i="2"/>
  <c r="AO82" i="2"/>
  <c r="AG81" i="2"/>
  <c r="AD81" i="2"/>
  <c r="AE81" i="2" s="1"/>
  <c r="W81" i="2"/>
  <c r="Q81" i="2"/>
  <c r="O81" i="2"/>
  <c r="M81" i="2"/>
  <c r="J81" i="2"/>
  <c r="CS452" i="2"/>
  <c r="CH452" i="2"/>
  <c r="AS452" i="2"/>
  <c r="AQ452" i="2"/>
  <c r="AO452" i="2"/>
  <c r="CS451" i="2"/>
  <c r="CH451" i="2"/>
  <c r="AS451" i="2"/>
  <c r="AQ451" i="2"/>
  <c r="AO451" i="2"/>
  <c r="CS450" i="2"/>
  <c r="CH450" i="2"/>
  <c r="AS450" i="2"/>
  <c r="AQ450" i="2"/>
  <c r="AO450" i="2"/>
  <c r="CS449" i="2"/>
  <c r="CL449" i="2"/>
  <c r="CM449" i="2" s="1"/>
  <c r="CN449" i="2" s="1" a="1"/>
  <c r="CN449" i="2" s="1"/>
  <c r="CH449" i="2"/>
  <c r="AS449" i="2"/>
  <c r="AQ449" i="2"/>
  <c r="AO449" i="2"/>
  <c r="AG449" i="2"/>
  <c r="AH449" i="2" s="1"/>
  <c r="AD449" i="2"/>
  <c r="AE449" i="2" s="1"/>
  <c r="W449" i="2"/>
  <c r="Q449" i="2"/>
  <c r="M449" i="2"/>
  <c r="J449" i="2"/>
  <c r="CS436" i="2"/>
  <c r="CH436" i="2"/>
  <c r="AS436" i="2"/>
  <c r="AQ436" i="2"/>
  <c r="AO436" i="2"/>
  <c r="CS435" i="2"/>
  <c r="CH435" i="2"/>
  <c r="AS435" i="2"/>
  <c r="AQ435" i="2"/>
  <c r="AO435" i="2"/>
  <c r="CS434" i="2"/>
  <c r="CH434" i="2"/>
  <c r="AS434" i="2"/>
  <c r="AQ434" i="2"/>
  <c r="AO434" i="2"/>
  <c r="CS433" i="2"/>
  <c r="CL433" i="2"/>
  <c r="CM433" i="2" s="1"/>
  <c r="CN433" i="2" s="1" a="1"/>
  <c r="CN433" i="2" s="1"/>
  <c r="CH433" i="2"/>
  <c r="AS433" i="2"/>
  <c r="AQ433" i="2"/>
  <c r="AO433" i="2"/>
  <c r="AG433" i="2"/>
  <c r="AH433" i="2" s="1"/>
  <c r="AD433" i="2"/>
  <c r="W433" i="2"/>
  <c r="Q433" i="2"/>
  <c r="M433" i="2"/>
  <c r="J433" i="2"/>
  <c r="CK83" i="2" l="1"/>
  <c r="CK82" i="2"/>
  <c r="CM82" i="2" s="1"/>
  <c r="CN82" i="2" s="1" a="1"/>
  <c r="CN82" i="2" s="1"/>
  <c r="CK81" i="2"/>
  <c r="E15" i="8"/>
  <c r="BU289" i="2"/>
  <c r="AK81" i="2"/>
  <c r="BD84" i="2"/>
  <c r="BD83" i="2"/>
  <c r="BD82" i="2"/>
  <c r="BD81" i="2"/>
  <c r="BD452" i="2"/>
  <c r="BD451" i="2"/>
  <c r="BD450" i="2"/>
  <c r="BD449" i="2"/>
  <c r="BD434" i="2"/>
  <c r="BD433" i="2"/>
  <c r="BD436" i="2"/>
  <c r="BD435" i="2"/>
  <c r="R81" i="2"/>
  <c r="R449" i="2"/>
  <c r="R433" i="2"/>
  <c r="AI449" i="2"/>
  <c r="AJ449" i="2" s="1" a="1"/>
  <c r="AJ449" i="2" s="1"/>
  <c r="AI433" i="2"/>
  <c r="AJ433" i="2" s="1" a="1"/>
  <c r="AJ433" i="2" s="1"/>
  <c r="CM81" i="2"/>
  <c r="CN81" i="2" s="1" a="1"/>
  <c r="CN81" i="2" s="1"/>
  <c r="AK82" i="2"/>
  <c r="BU433" i="2"/>
  <c r="CM452" i="2"/>
  <c r="CN452" i="2" s="1" a="1"/>
  <c r="CN452" i="2" s="1"/>
  <c r="BU449" i="2"/>
  <c r="AK84" i="2"/>
  <c r="AI81" i="2"/>
  <c r="AJ81" i="2" s="1" a="1"/>
  <c r="AJ81" i="2" s="1"/>
  <c r="AH81" i="2"/>
  <c r="AY81" i="2" s="1"/>
  <c r="AK83" i="2"/>
  <c r="AK452" i="2"/>
  <c r="AK449" i="2"/>
  <c r="BU81" i="2"/>
  <c r="D6" i="8" s="1"/>
  <c r="F6" i="8" s="1"/>
  <c r="CM84" i="2"/>
  <c r="CN84" i="2" s="1" a="1"/>
  <c r="CN84" i="2" s="1"/>
  <c r="CM83" i="2"/>
  <c r="CN83" i="2" s="1" a="1"/>
  <c r="CN83" i="2" s="1"/>
  <c r="AW81" i="2"/>
  <c r="AX81" i="2" s="1"/>
  <c r="AY433" i="2"/>
  <c r="AZ433" i="2" s="1"/>
  <c r="CM451" i="2"/>
  <c r="CN451" i="2" s="1" a="1"/>
  <c r="CN451" i="2" s="1"/>
  <c r="AK435" i="2"/>
  <c r="AK434" i="2"/>
  <c r="AK436" i="2"/>
  <c r="AK433" i="2"/>
  <c r="AW449" i="2"/>
  <c r="AX449" i="2" s="1"/>
  <c r="AE433" i="2"/>
  <c r="AW433" i="2" s="1"/>
  <c r="CM436" i="2"/>
  <c r="CN436" i="2" s="1" a="1"/>
  <c r="CN436" i="2" s="1"/>
  <c r="AK451" i="2"/>
  <c r="CM435" i="2"/>
  <c r="CN435" i="2" s="1" a="1"/>
  <c r="CN435" i="2" s="1"/>
  <c r="AY449" i="2"/>
  <c r="AK450" i="2"/>
  <c r="CM450" i="2"/>
  <c r="CN450" i="2" s="1" a="1"/>
  <c r="CN450" i="2" s="1"/>
  <c r="CM434" i="2"/>
  <c r="CN434" i="2" s="1" a="1"/>
  <c r="CN434" i="2" s="1"/>
  <c r="D15" i="8" l="1"/>
  <c r="F15" i="8" s="1"/>
  <c r="BA381" i="2"/>
  <c r="BB381" i="2" s="1" a="1"/>
  <c r="BB381" i="2" s="1"/>
  <c r="BC381" i="2" s="1" a="1"/>
  <c r="BC381" i="2" s="1"/>
  <c r="AW82" i="2"/>
  <c r="AX82" i="2" s="1"/>
  <c r="AY434" i="2"/>
  <c r="AZ434" i="2" s="1"/>
  <c r="AW450" i="2"/>
  <c r="AX450" i="2" s="1"/>
  <c r="AZ81" i="2"/>
  <c r="AY82" i="2"/>
  <c r="AX433" i="2"/>
  <c r="AW434" i="2"/>
  <c r="AZ449" i="2"/>
  <c r="AY450" i="2"/>
  <c r="AW83" i="2" l="1"/>
  <c r="AX83" i="2" s="1"/>
  <c r="AY435" i="2"/>
  <c r="AZ435" i="2" s="1"/>
  <c r="AW451" i="2"/>
  <c r="AW452" i="2" s="1"/>
  <c r="AX452" i="2" s="1"/>
  <c r="AZ82" i="2"/>
  <c r="AY83" i="2"/>
  <c r="AZ450" i="2"/>
  <c r="AY451" i="2"/>
  <c r="AX434" i="2"/>
  <c r="AW435" i="2"/>
  <c r="AY436" i="2" l="1"/>
  <c r="AZ436" i="2" s="1"/>
  <c r="AW84" i="2"/>
  <c r="AX84" i="2" s="1"/>
  <c r="AX451" i="2"/>
  <c r="AZ83" i="2"/>
  <c r="AY84" i="2"/>
  <c r="AZ84" i="2" s="1"/>
  <c r="AX435" i="2"/>
  <c r="AW436" i="2"/>
  <c r="AX436" i="2" s="1"/>
  <c r="AY452" i="2"/>
  <c r="AZ452" i="2" s="1"/>
  <c r="BA449" i="2" s="1"/>
  <c r="BB449" i="2" s="1" a="1"/>
  <c r="BB449" i="2" s="1"/>
  <c r="BC449" i="2" s="1" a="1"/>
  <c r="BC449" i="2" s="1"/>
  <c r="AZ451" i="2"/>
  <c r="BA433" i="2" l="1"/>
  <c r="BB433" i="2" s="1" a="1"/>
  <c r="BB433" i="2" s="1"/>
  <c r="BC433" i="2" s="1" a="1"/>
  <c r="BC433" i="2" s="1"/>
  <c r="BA81" i="2"/>
  <c r="BB81" i="2" s="1" a="1"/>
  <c r="BB81" i="2" s="1"/>
  <c r="BC81" i="2" s="1" a="1"/>
  <c r="BC81" i="2" s="1"/>
  <c r="AS380" i="2" l="1"/>
  <c r="AQ380" i="2"/>
  <c r="AS379" i="2"/>
  <c r="AQ379" i="2"/>
  <c r="AS378" i="2"/>
  <c r="AQ378" i="2"/>
  <c r="AS377" i="2"/>
  <c r="AQ377" i="2"/>
  <c r="AS376" i="2"/>
  <c r="AQ376" i="2"/>
  <c r="AS375" i="2"/>
  <c r="AQ375" i="2"/>
  <c r="AS374" i="2"/>
  <c r="AQ374" i="2"/>
  <c r="AS373" i="2"/>
  <c r="AQ373" i="2"/>
  <c r="AS372" i="2"/>
  <c r="AQ372" i="2"/>
  <c r="AS371" i="2"/>
  <c r="AQ371" i="2"/>
  <c r="AS370" i="2"/>
  <c r="AQ370" i="2"/>
  <c r="AS369" i="2"/>
  <c r="AQ369" i="2"/>
  <c r="AS302" i="2"/>
  <c r="AQ302" i="2"/>
  <c r="AS301" i="2"/>
  <c r="AQ301" i="2"/>
  <c r="AS300" i="2"/>
  <c r="AQ300" i="2"/>
  <c r="AS299" i="2"/>
  <c r="AQ299" i="2"/>
  <c r="AS298" i="2"/>
  <c r="AQ298" i="2"/>
  <c r="AS297" i="2"/>
  <c r="AQ297" i="2"/>
  <c r="AS295" i="2"/>
  <c r="AQ295" i="2"/>
  <c r="AS294" i="2"/>
  <c r="AQ294" i="2"/>
  <c r="AS292" i="2"/>
  <c r="AQ292" i="2"/>
  <c r="AC377" i="2" l="1"/>
  <c r="AD377" i="2" s="1"/>
  <c r="AC373" i="2"/>
  <c r="CL373" i="2" s="1"/>
  <c r="CM373" i="2" s="1"/>
  <c r="CN373" i="2" s="1" a="1"/>
  <c r="CN373" i="2" s="1"/>
  <c r="AC369" i="2"/>
  <c r="O369" i="2"/>
  <c r="Q369" i="2"/>
  <c r="O373" i="2"/>
  <c r="Q373" i="2"/>
  <c r="O377" i="2"/>
  <c r="Q377" i="2"/>
  <c r="CS35" i="2"/>
  <c r="BH35" i="2"/>
  <c r="AS35" i="2"/>
  <c r="AQ35" i="2"/>
  <c r="AO35" i="2"/>
  <c r="CS34" i="2"/>
  <c r="BH34" i="2"/>
  <c r="AS34" i="2"/>
  <c r="AQ34" i="2"/>
  <c r="AO34" i="2"/>
  <c r="CS33" i="2"/>
  <c r="BH33" i="2"/>
  <c r="AO33" i="2"/>
  <c r="E4" i="8"/>
  <c r="CL32" i="2"/>
  <c r="CM32" i="2" s="1"/>
  <c r="CN32" i="2" s="1" a="1"/>
  <c r="CN32" i="2" s="1"/>
  <c r="BH32" i="2"/>
  <c r="AO32" i="2"/>
  <c r="AG32" i="2"/>
  <c r="AH32" i="2" s="1"/>
  <c r="AD32" i="2"/>
  <c r="AE32" i="2" s="1"/>
  <c r="W32" i="2"/>
  <c r="Q32" i="2"/>
  <c r="O32" i="2"/>
  <c r="M32" i="2"/>
  <c r="I32" i="2"/>
  <c r="C4" i="8" s="1"/>
  <c r="J32" i="2"/>
  <c r="CS380" i="2"/>
  <c r="CH380" i="2"/>
  <c r="AO380" i="2"/>
  <c r="CS379" i="2"/>
  <c r="CH379" i="2"/>
  <c r="AO379" i="2"/>
  <c r="CS378" i="2"/>
  <c r="CH378" i="2"/>
  <c r="AO378" i="2"/>
  <c r="CS377" i="2"/>
  <c r="CH377" i="2"/>
  <c r="AO377" i="2"/>
  <c r="AG377" i="2"/>
  <c r="AH377" i="2" s="1"/>
  <c r="AY377" i="2" s="1"/>
  <c r="AZ377" i="2" s="1"/>
  <c r="W377" i="2"/>
  <c r="M377" i="2"/>
  <c r="J377" i="2"/>
  <c r="CS376" i="2"/>
  <c r="CH376" i="2"/>
  <c r="AO376" i="2"/>
  <c r="CS375" i="2"/>
  <c r="CH375" i="2"/>
  <c r="AO375" i="2"/>
  <c r="CS374" i="2"/>
  <c r="CH374" i="2"/>
  <c r="AO374" i="2"/>
  <c r="CS373" i="2"/>
  <c r="CH373" i="2"/>
  <c r="AO373" i="2"/>
  <c r="AG373" i="2"/>
  <c r="AH373" i="2" s="1"/>
  <c r="AY373" i="2" s="1"/>
  <c r="AZ373" i="2" s="1"/>
  <c r="W373" i="2"/>
  <c r="M373" i="2"/>
  <c r="J373" i="2"/>
  <c r="W361" i="2"/>
  <c r="W365" i="2"/>
  <c r="W245" i="2"/>
  <c r="W249" i="2"/>
  <c r="W61" i="2"/>
  <c r="W289" i="2"/>
  <c r="W293" i="2"/>
  <c r="W297" i="2"/>
  <c r="W301" i="2"/>
  <c r="W369" i="2"/>
  <c r="W357" i="2"/>
  <c r="C19" i="8" l="1"/>
  <c r="CL377" i="2"/>
  <c r="CM377" i="2" s="1"/>
  <c r="CN377" i="2" s="1" a="1"/>
  <c r="CN377" i="2" s="1"/>
  <c r="AK32" i="2"/>
  <c r="BD33" i="2"/>
  <c r="BD32" i="2"/>
  <c r="BD35" i="2"/>
  <c r="BD34" i="2"/>
  <c r="BD376" i="2"/>
  <c r="BD375" i="2"/>
  <c r="BD374" i="2"/>
  <c r="BD373" i="2"/>
  <c r="AK377" i="2"/>
  <c r="BD378" i="2"/>
  <c r="BD377" i="2"/>
  <c r="BD380" i="2"/>
  <c r="BD379" i="2"/>
  <c r="R32" i="2"/>
  <c r="AD373" i="2"/>
  <c r="AE373" i="2" s="1"/>
  <c r="AW373" i="2" s="1"/>
  <c r="AX373" i="2" s="1"/>
  <c r="AW32" i="2"/>
  <c r="AX32" i="2" s="1"/>
  <c r="CM35" i="2"/>
  <c r="CN35" i="2" s="1" a="1"/>
  <c r="CN35" i="2" s="1"/>
  <c r="AY32" i="2"/>
  <c r="AZ32" i="2" s="1"/>
  <c r="BU373" i="2"/>
  <c r="BU377" i="2"/>
  <c r="BU32" i="2"/>
  <c r="D4" i="8" s="1"/>
  <c r="F4" i="8" s="1"/>
  <c r="CM375" i="2"/>
  <c r="CN375" i="2" s="1" a="1"/>
  <c r="CN375" i="2" s="1"/>
  <c r="CM34" i="2"/>
  <c r="CN34" i="2" s="1" a="1"/>
  <c r="CN34" i="2" s="1"/>
  <c r="R377" i="2"/>
  <c r="R373" i="2"/>
  <c r="AK33" i="2"/>
  <c r="AI32" i="2"/>
  <c r="AI377" i="2"/>
  <c r="AJ377" i="2" s="1" a="1"/>
  <c r="AJ377" i="2" s="1"/>
  <c r="AK35" i="2"/>
  <c r="CM33" i="2"/>
  <c r="CN33" i="2" s="1" a="1"/>
  <c r="CN33" i="2" s="1"/>
  <c r="AK34" i="2"/>
  <c r="AY378" i="2"/>
  <c r="AZ378" i="2" s="1"/>
  <c r="AK379" i="2"/>
  <c r="AE377" i="2"/>
  <c r="AW377" i="2" s="1"/>
  <c r="AX377" i="2" s="1"/>
  <c r="CM376" i="2"/>
  <c r="CN376" i="2" s="1" a="1"/>
  <c r="CN376" i="2" s="1"/>
  <c r="AK380" i="2"/>
  <c r="AK378" i="2"/>
  <c r="AK373" i="2"/>
  <c r="AK374" i="2"/>
  <c r="AK376" i="2"/>
  <c r="AK375" i="2"/>
  <c r="AY374" i="2"/>
  <c r="AZ374" i="2" s="1"/>
  <c r="CM374" i="2"/>
  <c r="CN374" i="2" s="1" a="1"/>
  <c r="CN374" i="2" s="1"/>
  <c r="AJ32" i="2" l="1" a="1"/>
  <c r="AJ32" i="2" s="1"/>
  <c r="CM379" i="2"/>
  <c r="CN379" i="2" s="1" a="1"/>
  <c r="CN379" i="2" s="1"/>
  <c r="CM380" i="2"/>
  <c r="CN380" i="2" s="1" a="1"/>
  <c r="CN380" i="2" s="1"/>
  <c r="CM378" i="2"/>
  <c r="CN378" i="2" s="1" a="1"/>
  <c r="CN378" i="2" s="1"/>
  <c r="AI373" i="2"/>
  <c r="AJ373" i="2" s="1" a="1"/>
  <c r="AJ373" i="2" s="1"/>
  <c r="AW33" i="2"/>
  <c r="AY33" i="2"/>
  <c r="AZ33" i="2" s="1"/>
  <c r="AW378" i="2"/>
  <c r="AX378" i="2" s="1"/>
  <c r="AY375" i="2"/>
  <c r="AZ375" i="2" s="1"/>
  <c r="AY379" i="2"/>
  <c r="AW374" i="2"/>
  <c r="AW379" i="2" l="1"/>
  <c r="AW380" i="2" s="1"/>
  <c r="AX380" i="2" s="1"/>
  <c r="AY34" i="2"/>
  <c r="AZ34" i="2" s="1"/>
  <c r="AX33" i="2"/>
  <c r="AW34" i="2"/>
  <c r="AY376" i="2"/>
  <c r="AZ376" i="2" s="1"/>
  <c r="AZ379" i="2"/>
  <c r="AY380" i="2"/>
  <c r="AZ380" i="2" s="1"/>
  <c r="AX374" i="2"/>
  <c r="AW375" i="2"/>
  <c r="AX379" i="2" l="1"/>
  <c r="AY35" i="2"/>
  <c r="AZ35" i="2" s="1"/>
  <c r="AX34" i="2"/>
  <c r="AW35" i="2"/>
  <c r="AX35" i="2" s="1"/>
  <c r="BA377" i="2"/>
  <c r="BB377" i="2" s="1" a="1"/>
  <c r="BB377" i="2" s="1"/>
  <c r="BC377" i="2" s="1" a="1"/>
  <c r="BC377" i="2" s="1"/>
  <c r="AX375" i="2"/>
  <c r="AW376" i="2"/>
  <c r="AX376" i="2" s="1"/>
  <c r="BA373" i="2" s="1"/>
  <c r="BB373" i="2" s="1" a="1"/>
  <c r="BB373" i="2" s="1"/>
  <c r="BC373" i="2" s="1" a="1"/>
  <c r="BC373" i="2" s="1"/>
  <c r="BA32" i="2" l="1"/>
  <c r="AS304" i="2"/>
  <c r="AQ304" i="2"/>
  <c r="AS303" i="2"/>
  <c r="AQ303" i="2"/>
  <c r="AS296" i="2"/>
  <c r="AQ296" i="2"/>
  <c r="CS372" i="2"/>
  <c r="CH372" i="2"/>
  <c r="AO372" i="2"/>
  <c r="CS371" i="2"/>
  <c r="CH371" i="2"/>
  <c r="AO371" i="2"/>
  <c r="CS370" i="2"/>
  <c r="CH370" i="2"/>
  <c r="AO370" i="2"/>
  <c r="CS369" i="2"/>
  <c r="CL369" i="2"/>
  <c r="CM370" i="2" s="1"/>
  <c r="CN370" i="2" s="1" a="1"/>
  <c r="CN370" i="2" s="1"/>
  <c r="CH369" i="2"/>
  <c r="AO369" i="2"/>
  <c r="AG369" i="2"/>
  <c r="AH369" i="2" s="1"/>
  <c r="AD369" i="2"/>
  <c r="R369" i="2"/>
  <c r="M369" i="2"/>
  <c r="J369" i="2"/>
  <c r="CS304" i="2"/>
  <c r="CH304" i="2"/>
  <c r="AO304" i="2"/>
  <c r="CS303" i="2"/>
  <c r="CH303" i="2"/>
  <c r="AO303" i="2"/>
  <c r="CS302" i="2"/>
  <c r="CH302" i="2"/>
  <c r="AO302" i="2"/>
  <c r="CS301" i="2"/>
  <c r="CL301" i="2"/>
  <c r="CM301" i="2" s="1"/>
  <c r="CN301" i="2" s="1" a="1"/>
  <c r="CN301" i="2" s="1"/>
  <c r="CH301" i="2"/>
  <c r="AO301" i="2"/>
  <c r="AG301" i="2"/>
  <c r="AH301" i="2" s="1"/>
  <c r="AD301" i="2"/>
  <c r="Q301" i="2"/>
  <c r="O301" i="2"/>
  <c r="M301" i="2"/>
  <c r="J301" i="2"/>
  <c r="CS300" i="2"/>
  <c r="CH300" i="2"/>
  <c r="AO300" i="2"/>
  <c r="CS299" i="2"/>
  <c r="CH299" i="2"/>
  <c r="AO299" i="2"/>
  <c r="CS298" i="2"/>
  <c r="CH298" i="2"/>
  <c r="AO298" i="2"/>
  <c r="CS297" i="2"/>
  <c r="CL297" i="2"/>
  <c r="CM297" i="2" s="1"/>
  <c r="CN297" i="2" s="1" a="1"/>
  <c r="CN297" i="2" s="1"/>
  <c r="CH297" i="2"/>
  <c r="AO297" i="2"/>
  <c r="AG297" i="2"/>
  <c r="AH297" i="2" s="1"/>
  <c r="AD297" i="2"/>
  <c r="Q297" i="2"/>
  <c r="O297" i="2"/>
  <c r="M297" i="2"/>
  <c r="J297" i="2"/>
  <c r="CS296" i="2"/>
  <c r="CH296" i="2"/>
  <c r="AO296" i="2"/>
  <c r="CS295" i="2"/>
  <c r="CH295" i="2"/>
  <c r="AO295" i="2"/>
  <c r="CS294" i="2"/>
  <c r="CH294" i="2"/>
  <c r="CS293" i="2"/>
  <c r="CL293" i="2"/>
  <c r="CM294" i="2" s="1"/>
  <c r="CN294" i="2" s="1" a="1"/>
  <c r="CN294" i="2" s="1"/>
  <c r="CH293" i="2"/>
  <c r="AG293" i="2"/>
  <c r="AH293" i="2" s="1"/>
  <c r="AD293" i="2"/>
  <c r="AE293" i="2" s="1"/>
  <c r="Q293" i="2"/>
  <c r="O293" i="2"/>
  <c r="M293" i="2"/>
  <c r="J293" i="2"/>
  <c r="AC61" i="2"/>
  <c r="AO292" i="2"/>
  <c r="AO291" i="2"/>
  <c r="AO290" i="2"/>
  <c r="AG289" i="2"/>
  <c r="AH289" i="2" s="1"/>
  <c r="AY289" i="2" s="1"/>
  <c r="AZ289" i="2" s="1"/>
  <c r="AD289" i="2"/>
  <c r="AE289" i="2" s="1"/>
  <c r="AW289" i="2" s="1"/>
  <c r="AX289" i="2" s="1"/>
  <c r="Q289" i="2"/>
  <c r="O289" i="2"/>
  <c r="M289" i="2"/>
  <c r="J289" i="2"/>
  <c r="E12" i="8" l="1"/>
  <c r="BB32" i="2" a="1"/>
  <c r="BB32" i="2" s="1"/>
  <c r="BC32" i="2" s="1" a="1"/>
  <c r="BC32" i="2" s="1"/>
  <c r="AK294" i="2"/>
  <c r="BD294" i="2"/>
  <c r="BD293" i="2"/>
  <c r="BD296" i="2"/>
  <c r="BD295" i="2"/>
  <c r="AK371" i="2"/>
  <c r="BD370" i="2"/>
  <c r="BD369" i="2"/>
  <c r="BD372" i="2"/>
  <c r="BD371" i="2"/>
  <c r="BD300" i="2"/>
  <c r="BD299" i="2"/>
  <c r="BD298" i="2"/>
  <c r="BD297" i="2"/>
  <c r="AK290" i="2"/>
  <c r="BD292" i="2"/>
  <c r="BD291" i="2"/>
  <c r="BD290" i="2"/>
  <c r="BD289" i="2"/>
  <c r="BD302" i="2"/>
  <c r="BD301" i="2"/>
  <c r="BD304" i="2"/>
  <c r="BD303" i="2"/>
  <c r="CM304" i="2"/>
  <c r="CN304" i="2" s="1" a="1"/>
  <c r="CN304" i="2" s="1"/>
  <c r="CM299" i="2"/>
  <c r="CN299" i="2" s="1" a="1"/>
  <c r="CN299" i="2" s="1"/>
  <c r="BU301" i="2"/>
  <c r="AI301" i="2"/>
  <c r="AJ301" i="2" s="1" a="1"/>
  <c r="AJ301" i="2" s="1"/>
  <c r="CM369" i="2"/>
  <c r="CN369" i="2" s="1" a="1"/>
  <c r="CN369" i="2" s="1"/>
  <c r="AY297" i="2"/>
  <c r="AZ297" i="2" s="1"/>
  <c r="CM371" i="2"/>
  <c r="CN371" i="2" s="1" a="1"/>
  <c r="CN371" i="2" s="1"/>
  <c r="AI369" i="2"/>
  <c r="AJ369" i="2" s="1" a="1"/>
  <c r="AJ369" i="2" s="1"/>
  <c r="AY369" i="2"/>
  <c r="AZ369" i="2" s="1"/>
  <c r="CM303" i="2"/>
  <c r="CN303" i="2" s="1" a="1"/>
  <c r="CN303" i="2" s="1"/>
  <c r="CM372" i="2"/>
  <c r="CN372" i="2" s="1" a="1"/>
  <c r="CN372" i="2" s="1"/>
  <c r="BU369" i="2"/>
  <c r="AI297" i="2"/>
  <c r="AJ297" i="2" s="1" a="1"/>
  <c r="AJ297" i="2" s="1"/>
  <c r="CM300" i="2"/>
  <c r="CN300" i="2" s="1" a="1"/>
  <c r="CN300" i="2" s="1"/>
  <c r="R293" i="2"/>
  <c r="R297" i="2"/>
  <c r="R301" i="2"/>
  <c r="R289" i="2"/>
  <c r="AY301" i="2"/>
  <c r="AZ301" i="2" s="1"/>
  <c r="AK302" i="2"/>
  <c r="AK303" i="2"/>
  <c r="AK301" i="2"/>
  <c r="AK304" i="2"/>
  <c r="AK372" i="2"/>
  <c r="AK370" i="2"/>
  <c r="AE369" i="2"/>
  <c r="AW369" i="2" s="1"/>
  <c r="AX369" i="2" s="1"/>
  <c r="AK369" i="2"/>
  <c r="AE301" i="2"/>
  <c r="AW301" i="2" s="1"/>
  <c r="BU297" i="2"/>
  <c r="CM302" i="2"/>
  <c r="CN302" i="2" s="1" a="1"/>
  <c r="CN302" i="2" s="1"/>
  <c r="AK299" i="2"/>
  <c r="AK297" i="2"/>
  <c r="CM298" i="2"/>
  <c r="CN298" i="2" s="1" a="1"/>
  <c r="CN298" i="2" s="1"/>
  <c r="AK300" i="2"/>
  <c r="AK298" i="2"/>
  <c r="AE297" i="2"/>
  <c r="AW297" i="2" s="1"/>
  <c r="AX297" i="2" s="1"/>
  <c r="CM295" i="2"/>
  <c r="CN295" i="2" s="1" a="1"/>
  <c r="CN295" i="2" s="1"/>
  <c r="AW293" i="2"/>
  <c r="AX293" i="2" s="1"/>
  <c r="CM296" i="2"/>
  <c r="CN296" i="2" s="1" a="1"/>
  <c r="CN296" i="2" s="1"/>
  <c r="CM293" i="2"/>
  <c r="CN293" i="2" s="1" a="1"/>
  <c r="CN293" i="2" s="1"/>
  <c r="BU293" i="2"/>
  <c r="AY293" i="2"/>
  <c r="AZ293" i="2" s="1"/>
  <c r="AI293" i="2"/>
  <c r="AJ293" i="2" s="1" a="1"/>
  <c r="AJ293" i="2" s="1"/>
  <c r="AK293" i="2"/>
  <c r="AK295" i="2"/>
  <c r="AK296" i="2"/>
  <c r="AY290" i="2"/>
  <c r="AZ290" i="2" s="1"/>
  <c r="AW290" i="2"/>
  <c r="AX290" i="2" s="1"/>
  <c r="AI289" i="2"/>
  <c r="AJ289" i="2" s="1" a="1"/>
  <c r="AJ289" i="2" s="1"/>
  <c r="AK291" i="2"/>
  <c r="AK289" i="2"/>
  <c r="AK292" i="2"/>
  <c r="D12" i="8" l="1"/>
  <c r="F12" i="8" s="1"/>
  <c r="AY298" i="2"/>
  <c r="AZ298" i="2" s="1"/>
  <c r="AW370" i="2"/>
  <c r="AX370" i="2" s="1"/>
  <c r="AY294" i="2"/>
  <c r="AZ294" i="2" s="1"/>
  <c r="AY302" i="2"/>
  <c r="AZ302" i="2" s="1"/>
  <c r="AY370" i="2"/>
  <c r="AW298" i="2"/>
  <c r="AX298" i="2" s="1"/>
  <c r="AX301" i="2"/>
  <c r="AW302" i="2"/>
  <c r="AW294" i="2"/>
  <c r="AW291" i="2"/>
  <c r="AX291" i="2" s="1"/>
  <c r="AY291" i="2"/>
  <c r="AW299" i="2" l="1"/>
  <c r="AX299" i="2" s="1"/>
  <c r="AY303" i="2"/>
  <c r="AZ303" i="2" s="1"/>
  <c r="AY295" i="2"/>
  <c r="AZ295" i="2" s="1"/>
  <c r="AY299" i="2"/>
  <c r="AZ299" i="2" s="1"/>
  <c r="AW292" i="2"/>
  <c r="AX292" i="2" s="1"/>
  <c r="AW371" i="2"/>
  <c r="AX371" i="2" s="1"/>
  <c r="AZ370" i="2"/>
  <c r="AY371" i="2"/>
  <c r="AX302" i="2"/>
  <c r="AW303" i="2"/>
  <c r="AX294" i="2"/>
  <c r="AW295" i="2"/>
  <c r="AZ291" i="2"/>
  <c r="AY292" i="2"/>
  <c r="AZ292" i="2" s="1"/>
  <c r="AW300" i="2" l="1"/>
  <c r="AX300" i="2" s="1"/>
  <c r="AY304" i="2"/>
  <c r="AZ304" i="2" s="1"/>
  <c r="AY296" i="2"/>
  <c r="AZ296" i="2" s="1"/>
  <c r="AW372" i="2"/>
  <c r="AX372" i="2" s="1"/>
  <c r="AY300" i="2"/>
  <c r="AZ300" i="2" s="1"/>
  <c r="BA289" i="2"/>
  <c r="BB289" i="2" s="1" a="1"/>
  <c r="BB289" i="2" s="1"/>
  <c r="BC289" i="2" s="1" a="1"/>
  <c r="BC289" i="2" s="1"/>
  <c r="AZ371" i="2"/>
  <c r="AY372" i="2"/>
  <c r="AZ372" i="2" s="1"/>
  <c r="AX303" i="2"/>
  <c r="AW304" i="2"/>
  <c r="AX304" i="2" s="1"/>
  <c r="AX295" i="2"/>
  <c r="AW296" i="2"/>
  <c r="AX296" i="2" s="1"/>
  <c r="BA293" i="2" l="1"/>
  <c r="BB293" i="2" s="1" a="1"/>
  <c r="BB293" i="2" s="1"/>
  <c r="BC293" i="2" s="1" a="1"/>
  <c r="BC293" i="2" s="1"/>
  <c r="BA297" i="2"/>
  <c r="BB297" i="2" s="1" a="1"/>
  <c r="BB297" i="2" s="1"/>
  <c r="BC297" i="2" s="1" a="1"/>
  <c r="BC297" i="2" s="1"/>
  <c r="BA301" i="2"/>
  <c r="BB301" i="2" s="1" a="1"/>
  <c r="BB301" i="2" s="1"/>
  <c r="BC301" i="2" s="1" a="1"/>
  <c r="BC301" i="2" s="1"/>
  <c r="BA369" i="2"/>
  <c r="BB369" i="2" s="1" a="1"/>
  <c r="BB369" i="2" s="1"/>
  <c r="BC369" i="2" s="1" a="1"/>
  <c r="BC369" i="2" s="1"/>
  <c r="AC245" i="2"/>
  <c r="AC365" i="2" l="1"/>
  <c r="AC361" i="2"/>
  <c r="AC357" i="2"/>
  <c r="CJ8" i="23" l="1"/>
  <c r="CJ9" i="23"/>
  <c r="CD8" i="23"/>
  <c r="CD9" i="23"/>
  <c r="BX8" i="23"/>
  <c r="BX9" i="23"/>
  <c r="BR8" i="23"/>
  <c r="BR9" i="23"/>
  <c r="BL8" i="23"/>
  <c r="BL9" i="23"/>
  <c r="BF8" i="23"/>
  <c r="BF9" i="23"/>
  <c r="AZ8" i="23"/>
  <c r="AZ9" i="23"/>
  <c r="AT8" i="23"/>
  <c r="AT9" i="23"/>
  <c r="AN8" i="23"/>
  <c r="AN9" i="23"/>
  <c r="CL357" i="2"/>
  <c r="CL361" i="2"/>
  <c r="CL61" i="2"/>
  <c r="CL365" i="2"/>
  <c r="CL245" i="2"/>
  <c r="CL249" i="2"/>
  <c r="J361" i="2"/>
  <c r="J365" i="2"/>
  <c r="J245" i="2"/>
  <c r="J249" i="2"/>
  <c r="J61" i="2"/>
  <c r="J357" i="2"/>
  <c r="AK360" i="2" l="1"/>
  <c r="AK359" i="2"/>
  <c r="AK358" i="2"/>
  <c r="AK357" i="2"/>
  <c r="BD62" i="2"/>
  <c r="BD61" i="2"/>
  <c r="BD64" i="2"/>
  <c r="BD63" i="2"/>
  <c r="AK248" i="2"/>
  <c r="BD246" i="2"/>
  <c r="BD245" i="2"/>
  <c r="BD248" i="2"/>
  <c r="BD247" i="2"/>
  <c r="BD362" i="2"/>
  <c r="BD361" i="2"/>
  <c r="BD364" i="2"/>
  <c r="BD363" i="2"/>
  <c r="BD360" i="2"/>
  <c r="BD359" i="2"/>
  <c r="BD358" i="2"/>
  <c r="BD357" i="2"/>
  <c r="BD252" i="2"/>
  <c r="BD251" i="2"/>
  <c r="BD250" i="2"/>
  <c r="BD249" i="2"/>
  <c r="AK365" i="2"/>
  <c r="BD368" i="2"/>
  <c r="BD367" i="2"/>
  <c r="BD366" i="2"/>
  <c r="BD365" i="2"/>
  <c r="AK368" i="2"/>
  <c r="AK366" i="2"/>
  <c r="AK367" i="2"/>
  <c r="AK251" i="2"/>
  <c r="AK62" i="2"/>
  <c r="AK252" i="2"/>
  <c r="AK361" i="2"/>
  <c r="AK63" i="2"/>
  <c r="AK362" i="2"/>
  <c r="AK64" i="2"/>
  <c r="AK249" i="2"/>
  <c r="AK61" i="2"/>
  <c r="AK363" i="2"/>
  <c r="AK250" i="2"/>
  <c r="AK364" i="2"/>
  <c r="AK245" i="2"/>
  <c r="AK246" i="2"/>
  <c r="AK247" i="2"/>
  <c r="AO64" i="2" l="1"/>
  <c r="AO63" i="2"/>
  <c r="AO61" i="2"/>
  <c r="AO252" i="2"/>
  <c r="AO251" i="2"/>
  <c r="AO250" i="2"/>
  <c r="AO249" i="2"/>
  <c r="AO248" i="2"/>
  <c r="AO247" i="2"/>
  <c r="AO246" i="2"/>
  <c r="AO245" i="2"/>
  <c r="AO368" i="2"/>
  <c r="AO367" i="2"/>
  <c r="AO366" i="2"/>
  <c r="AO365" i="2"/>
  <c r="AO364" i="2"/>
  <c r="AO363" i="2"/>
  <c r="AO362" i="2"/>
  <c r="AO361" i="2"/>
  <c r="AO360" i="2"/>
  <c r="AO359" i="2"/>
  <c r="AO358" i="2"/>
  <c r="AO357" i="2"/>
  <c r="CS358" i="2" l="1"/>
  <c r="CS359" i="2"/>
  <c r="CS360" i="2"/>
  <c r="CS361" i="2"/>
  <c r="CS362" i="2"/>
  <c r="CS363" i="2"/>
  <c r="CS364" i="2"/>
  <c r="CS365" i="2"/>
  <c r="CS366" i="2"/>
  <c r="CS367" i="2"/>
  <c r="CS368" i="2"/>
  <c r="CS245" i="2"/>
  <c r="CS246" i="2"/>
  <c r="CS247" i="2"/>
  <c r="CS248" i="2"/>
  <c r="CS249" i="2"/>
  <c r="CS250" i="2"/>
  <c r="CS251" i="2"/>
  <c r="CS252" i="2"/>
  <c r="E5" i="8"/>
  <c r="CS357" i="2"/>
  <c r="L8" i="24"/>
  <c r="L9" i="24"/>
  <c r="L10" i="24"/>
  <c r="L11" i="24"/>
  <c r="L12" i="24"/>
  <c r="L13" i="24"/>
  <c r="L14" i="24"/>
  <c r="L15" i="24"/>
  <c r="L16" i="24"/>
  <c r="L17" i="24"/>
  <c r="L18" i="24"/>
  <c r="L19" i="24"/>
  <c r="L20" i="24"/>
  <c r="L21" i="24"/>
  <c r="L22" i="24"/>
  <c r="L23" i="24"/>
  <c r="L24" i="24"/>
  <c r="L25" i="24"/>
  <c r="L26" i="24"/>
  <c r="L27" i="24"/>
  <c r="L28" i="24"/>
  <c r="L29" i="24"/>
  <c r="L30" i="24"/>
  <c r="L7" i="24"/>
  <c r="E14" i="8" l="1"/>
  <c r="E11" i="8"/>
  <c r="F31" i="25"/>
  <c r="F30" i="25"/>
  <c r="F29" i="25"/>
  <c r="F28" i="25"/>
  <c r="F27" i="25"/>
  <c r="F26" i="25"/>
  <c r="F25" i="25"/>
  <c r="F24" i="25"/>
  <c r="F23" i="25"/>
  <c r="F22" i="25"/>
  <c r="F21" i="25"/>
  <c r="F20" i="25"/>
  <c r="F19" i="25"/>
  <c r="F18" i="25"/>
  <c r="F17" i="25"/>
  <c r="F16" i="25"/>
  <c r="F15" i="25"/>
  <c r="F14" i="25"/>
  <c r="F13" i="25"/>
  <c r="F12" i="25"/>
  <c r="F11" i="25"/>
  <c r="F10" i="25"/>
  <c r="F9" i="25"/>
  <c r="F8" i="25"/>
  <c r="E19" i="8" l="1"/>
  <c r="F8" i="24"/>
  <c r="F9" i="24"/>
  <c r="F10" i="24"/>
  <c r="F11" i="24"/>
  <c r="F12" i="24"/>
  <c r="G12" i="24" s="1" a="1"/>
  <c r="G12" i="24" s="1"/>
  <c r="F13" i="24"/>
  <c r="G13" i="24" s="1" a="1"/>
  <c r="G13" i="24" s="1"/>
  <c r="F14" i="24"/>
  <c r="F15" i="24"/>
  <c r="G15" i="24" s="1" a="1"/>
  <c r="G15" i="24" s="1"/>
  <c r="F16" i="24"/>
  <c r="G16" i="24" s="1" a="1"/>
  <c r="G16" i="24" s="1"/>
  <c r="F17" i="24"/>
  <c r="G17" i="24" s="1" a="1"/>
  <c r="G17" i="24" s="1"/>
  <c r="F18" i="24"/>
  <c r="G18" i="24" s="1" a="1"/>
  <c r="G18" i="24" s="1"/>
  <c r="F19" i="24"/>
  <c r="G19" i="24" s="1" a="1"/>
  <c r="G19" i="24" s="1"/>
  <c r="F20" i="24"/>
  <c r="G20" i="24" s="1" a="1"/>
  <c r="G20" i="24" s="1"/>
  <c r="F21" i="24"/>
  <c r="G21" i="24" s="1" a="1"/>
  <c r="G21" i="24" s="1"/>
  <c r="F22" i="24"/>
  <c r="G22" i="24" s="1" a="1"/>
  <c r="G22" i="24" s="1"/>
  <c r="F23" i="24"/>
  <c r="G23" i="24" s="1" a="1"/>
  <c r="G23" i="24" s="1"/>
  <c r="F24" i="24"/>
  <c r="F25" i="24"/>
  <c r="F26" i="24"/>
  <c r="F27" i="24"/>
  <c r="F28" i="24"/>
  <c r="G28" i="24" s="1" a="1"/>
  <c r="G28" i="24" s="1"/>
  <c r="F29" i="24"/>
  <c r="G29" i="24" s="1" a="1"/>
  <c r="G29" i="24" s="1"/>
  <c r="F30" i="24"/>
  <c r="G30" i="24" s="1" a="1"/>
  <c r="G30" i="24" s="1"/>
  <c r="F7" i="24"/>
  <c r="G7" i="24" s="1" a="1"/>
  <c r="G7" i="24" s="1"/>
  <c r="G14" i="24" a="1"/>
  <c r="G14" i="24" s="1"/>
  <c r="G24" i="24" a="1"/>
  <c r="G24" i="24" s="1"/>
  <c r="G25" i="24" a="1"/>
  <c r="G25" i="24" s="1"/>
  <c r="G26" i="24" a="1"/>
  <c r="G26" i="24" s="1"/>
  <c r="CM361" i="2"/>
  <c r="CM362" i="2"/>
  <c r="CM363" i="2"/>
  <c r="CM364" i="2"/>
  <c r="CM365" i="2"/>
  <c r="CM366" i="2"/>
  <c r="CM367" i="2"/>
  <c r="CM368" i="2"/>
  <c r="CM245" i="2"/>
  <c r="CM246" i="2"/>
  <c r="CM247" i="2"/>
  <c r="CM248" i="2"/>
  <c r="CM249" i="2"/>
  <c r="CM250" i="2"/>
  <c r="CM251" i="2"/>
  <c r="CM252" i="2"/>
  <c r="CM61" i="2"/>
  <c r="CM62" i="2"/>
  <c r="CM63" i="2"/>
  <c r="CM64" i="2"/>
  <c r="CM360" i="2"/>
  <c r="CM359" i="2"/>
  <c r="CM358" i="2"/>
  <c r="CM357" i="2"/>
  <c r="G27" i="24" a="1"/>
  <c r="G27" i="24" s="1"/>
  <c r="G11" i="24" a="1"/>
  <c r="G11" i="24" s="1"/>
  <c r="G10" i="24" a="1"/>
  <c r="G10" i="24" s="1"/>
  <c r="G9" i="24" a="1"/>
  <c r="G9" i="24" s="1"/>
  <c r="G8" i="24" a="1"/>
  <c r="G8" i="24" s="1"/>
  <c r="CN8" i="23"/>
  <c r="CO8" i="23"/>
  <c r="CP8" i="23"/>
  <c r="CQ8" i="23"/>
  <c r="CR8" i="23"/>
  <c r="CS8" i="23"/>
  <c r="CT8" i="23"/>
  <c r="CU8" i="23"/>
  <c r="CV8" i="23"/>
  <c r="CW8" i="23"/>
  <c r="CX8" i="23"/>
  <c r="CY8" i="23"/>
  <c r="CN9" i="23"/>
  <c r="CO9" i="23"/>
  <c r="CP9" i="23"/>
  <c r="CQ9" i="23"/>
  <c r="CR9" i="23"/>
  <c r="CS9" i="23"/>
  <c r="CT9" i="23"/>
  <c r="CU9" i="23"/>
  <c r="CV9" i="23"/>
  <c r="CW9" i="23"/>
  <c r="CX9" i="23"/>
  <c r="CY9" i="23"/>
  <c r="CY7" i="23"/>
  <c r="CX7" i="23"/>
  <c r="CW7" i="23"/>
  <c r="CV7" i="23"/>
  <c r="CU7" i="23"/>
  <c r="CT7" i="23"/>
  <c r="CS7" i="23"/>
  <c r="CR7" i="23"/>
  <c r="CQ7" i="23"/>
  <c r="CP7" i="23"/>
  <c r="CO7" i="23"/>
  <c r="CN7" i="23"/>
  <c r="CJ7" i="23"/>
  <c r="CD7" i="23"/>
  <c r="BX7" i="23"/>
  <c r="BR7" i="23"/>
  <c r="BL7" i="23"/>
  <c r="BF7" i="23"/>
  <c r="AZ7" i="23"/>
  <c r="AT7" i="23"/>
  <c r="AN7" i="23"/>
  <c r="AH8" i="23"/>
  <c r="AH9" i="23"/>
  <c r="AH7" i="23"/>
  <c r="AB8" i="23"/>
  <c r="AB9" i="23"/>
  <c r="AB7" i="23"/>
  <c r="W7" i="23"/>
  <c r="AC7" i="23" s="1"/>
  <c r="AI7" i="23" s="1"/>
  <c r="AO7" i="23" s="1"/>
  <c r="AU7" i="23" s="1"/>
  <c r="BA7" i="23" s="1"/>
  <c r="BG7" i="23" s="1"/>
  <c r="BM7" i="23" s="1"/>
  <c r="BS7" i="23" s="1"/>
  <c r="BY7" i="23" s="1"/>
  <c r="CE7" i="23" s="1"/>
  <c r="CK7" i="23" s="1"/>
  <c r="W8" i="23"/>
  <c r="AC8" i="23" s="1"/>
  <c r="AI8" i="23" s="1"/>
  <c r="AO8" i="23" s="1"/>
  <c r="AU8" i="23" s="1"/>
  <c r="BA8" i="23" s="1"/>
  <c r="BG8" i="23" s="1"/>
  <c r="BM8" i="23" s="1"/>
  <c r="BS8" i="23" s="1"/>
  <c r="BY8" i="23" s="1"/>
  <c r="CE8" i="23" s="1"/>
  <c r="CK8" i="23" s="1"/>
  <c r="W9" i="23"/>
  <c r="V8" i="23"/>
  <c r="V9" i="23"/>
  <c r="V7" i="23"/>
  <c r="CH250" i="2" l="1"/>
  <c r="CH366" i="2"/>
  <c r="CH358" i="2"/>
  <c r="CH360" i="2"/>
  <c r="CH63" i="2"/>
  <c r="CH363" i="2"/>
  <c r="CH368" i="2"/>
  <c r="CZ8" i="23"/>
  <c r="CH249" i="2"/>
  <c r="CH248" i="2"/>
  <c r="CH364" i="2"/>
  <c r="CH61" i="2"/>
  <c r="CH362" i="2"/>
  <c r="CZ9" i="23"/>
  <c r="CH245" i="2"/>
  <c r="CH247" i="2"/>
  <c r="CH64" i="2"/>
  <c r="CH252" i="2"/>
  <c r="AC9" i="23"/>
  <c r="AI9" i="23" s="1"/>
  <c r="AO9" i="23" s="1"/>
  <c r="AU9" i="23" s="1"/>
  <c r="BA9" i="23" s="1"/>
  <c r="BG9" i="23" s="1"/>
  <c r="BM9" i="23" s="1"/>
  <c r="BS9" i="23" s="1"/>
  <c r="BY9" i="23" s="1"/>
  <c r="CE9" i="23" s="1"/>
  <c r="CK9" i="23" s="1"/>
  <c r="CH365" i="2"/>
  <c r="CH62" i="2"/>
  <c r="CH361" i="2"/>
  <c r="CH251" i="2"/>
  <c r="CH367" i="2"/>
  <c r="CH359" i="2"/>
  <c r="CH246" i="2"/>
  <c r="CZ7" i="23"/>
  <c r="AS64" i="2"/>
  <c r="AQ64" i="2"/>
  <c r="AS63" i="2"/>
  <c r="AQ63" i="2"/>
  <c r="AS62" i="2"/>
  <c r="AQ62" i="2"/>
  <c r="AS61" i="2"/>
  <c r="AQ61" i="2"/>
  <c r="AG61" i="2"/>
  <c r="AH61" i="2" s="1"/>
  <c r="AD61" i="2"/>
  <c r="Q61" i="2"/>
  <c r="O61" i="2"/>
  <c r="M61" i="2"/>
  <c r="AS252" i="2"/>
  <c r="AQ252" i="2"/>
  <c r="AS251" i="2"/>
  <c r="AQ251" i="2"/>
  <c r="AS250" i="2"/>
  <c r="AQ250" i="2"/>
  <c r="AS249" i="2"/>
  <c r="AQ249" i="2"/>
  <c r="AG249" i="2"/>
  <c r="AH249" i="2" s="1"/>
  <c r="AD249" i="2"/>
  <c r="AE249" i="2" s="1"/>
  <c r="Q249" i="2"/>
  <c r="O249" i="2"/>
  <c r="M249" i="2"/>
  <c r="AS248" i="2"/>
  <c r="AQ248" i="2"/>
  <c r="AS247" i="2"/>
  <c r="AQ247" i="2"/>
  <c r="AS246" i="2"/>
  <c r="AQ246" i="2"/>
  <c r="AS245" i="2"/>
  <c r="AQ245" i="2"/>
  <c r="AG245" i="2"/>
  <c r="AD245" i="2"/>
  <c r="AE245" i="2" s="1"/>
  <c r="Q245" i="2"/>
  <c r="O245" i="2"/>
  <c r="M245" i="2"/>
  <c r="AS368" i="2"/>
  <c r="AQ368" i="2"/>
  <c r="AS367" i="2"/>
  <c r="AQ367" i="2"/>
  <c r="AS366" i="2"/>
  <c r="AQ366" i="2"/>
  <c r="AS365" i="2"/>
  <c r="AQ365" i="2"/>
  <c r="AG365" i="2"/>
  <c r="AH365" i="2" s="1"/>
  <c r="AD365" i="2"/>
  <c r="Q365" i="2"/>
  <c r="O365" i="2"/>
  <c r="M365" i="2"/>
  <c r="AS364" i="2"/>
  <c r="AQ364" i="2"/>
  <c r="AS363" i="2"/>
  <c r="AQ363" i="2"/>
  <c r="AS362" i="2"/>
  <c r="AQ362" i="2"/>
  <c r="AS361" i="2"/>
  <c r="AQ361" i="2"/>
  <c r="AG361" i="2"/>
  <c r="AD361" i="2"/>
  <c r="AE361" i="2" s="1"/>
  <c r="Q361" i="2"/>
  <c r="O361" i="2"/>
  <c r="M361" i="2"/>
  <c r="BU249" i="2" l="1"/>
  <c r="AY365" i="2"/>
  <c r="AZ365" i="2" s="1"/>
  <c r="BU245" i="2"/>
  <c r="BU361" i="2"/>
  <c r="BU61" i="2"/>
  <c r="D5" i="8" s="1"/>
  <c r="F5" i="8" s="1"/>
  <c r="BU365" i="2"/>
  <c r="AI61" i="2"/>
  <c r="AY61" i="2"/>
  <c r="AZ61" i="2" s="1"/>
  <c r="AI365" i="2"/>
  <c r="AJ365" i="2" s="1" a="1"/>
  <c r="AJ365" i="2" s="1"/>
  <c r="R245" i="2"/>
  <c r="R249" i="2"/>
  <c r="R365" i="2"/>
  <c r="R361" i="2"/>
  <c r="AY249" i="2"/>
  <c r="AZ249" i="2" s="1"/>
  <c r="R61" i="2"/>
  <c r="AI249" i="2"/>
  <c r="AJ249" i="2" s="1" a="1"/>
  <c r="AJ249" i="2" s="1"/>
  <c r="AI245" i="2"/>
  <c r="AJ245" i="2" s="1" a="1"/>
  <c r="AJ245" i="2" s="1"/>
  <c r="AI361" i="2"/>
  <c r="AJ361" i="2" s="1" a="1"/>
  <c r="AJ361" i="2" s="1"/>
  <c r="AH245" i="2"/>
  <c r="AY245" i="2" s="1"/>
  <c r="AH361" i="2"/>
  <c r="AY361" i="2" s="1"/>
  <c r="AW249" i="2"/>
  <c r="AX249" i="2" s="1"/>
  <c r="AE365" i="2"/>
  <c r="AW365" i="2" s="1"/>
  <c r="AW245" i="2"/>
  <c r="AW361" i="2"/>
  <c r="AW362" i="2" s="1"/>
  <c r="AE61" i="2"/>
  <c r="AW61" i="2" s="1"/>
  <c r="D11" i="8" l="1"/>
  <c r="F11" i="8" s="1"/>
  <c r="AJ61" i="2" a="1"/>
  <c r="AJ61" i="2" s="1"/>
  <c r="AY366" i="2"/>
  <c r="AZ366" i="2" s="1"/>
  <c r="AY62" i="2"/>
  <c r="AZ62" i="2" s="1"/>
  <c r="AY250" i="2"/>
  <c r="AZ250" i="2" s="1"/>
  <c r="AX361" i="2"/>
  <c r="AX365" i="2"/>
  <c r="AW366" i="2"/>
  <c r="AZ361" i="2"/>
  <c r="AY362" i="2"/>
  <c r="AZ245" i="2"/>
  <c r="AY246" i="2"/>
  <c r="AX61" i="2"/>
  <c r="AW62" i="2"/>
  <c r="AX245" i="2"/>
  <c r="AW246" i="2"/>
  <c r="AX362" i="2"/>
  <c r="AW363" i="2"/>
  <c r="AW250" i="2"/>
  <c r="AY367" i="2" l="1"/>
  <c r="AZ367" i="2" s="1"/>
  <c r="AY63" i="2"/>
  <c r="AY64" i="2" s="1"/>
  <c r="AZ64" i="2" s="1"/>
  <c r="AY251" i="2"/>
  <c r="AZ251" i="2" s="1"/>
  <c r="AW63" i="2"/>
  <c r="AX62" i="2"/>
  <c r="AZ246" i="2"/>
  <c r="AY247" i="2"/>
  <c r="AX250" i="2"/>
  <c r="AW251" i="2"/>
  <c r="AX363" i="2"/>
  <c r="AW364" i="2"/>
  <c r="AX364" i="2" s="1"/>
  <c r="AZ362" i="2"/>
  <c r="AY363" i="2"/>
  <c r="AX366" i="2"/>
  <c r="AW367" i="2"/>
  <c r="AX246" i="2"/>
  <c r="AW247" i="2"/>
  <c r="AY252" i="2" l="1"/>
  <c r="AZ252" i="2" s="1"/>
  <c r="AY368" i="2"/>
  <c r="AZ368" i="2" s="1"/>
  <c r="AZ63" i="2"/>
  <c r="AX247" i="2"/>
  <c r="AW248" i="2"/>
  <c r="AX248" i="2" s="1"/>
  <c r="AW64" i="2"/>
  <c r="AX64" i="2" s="1"/>
  <c r="BA61" i="2" s="1"/>
  <c r="AX63" i="2"/>
  <c r="AZ363" i="2"/>
  <c r="AY364" i="2"/>
  <c r="AZ364" i="2" s="1"/>
  <c r="BA361" i="2" s="1"/>
  <c r="AX251" i="2"/>
  <c r="AW252" i="2"/>
  <c r="AX252" i="2" s="1"/>
  <c r="AZ247" i="2"/>
  <c r="AY248" i="2"/>
  <c r="AZ248" i="2" s="1"/>
  <c r="AW368" i="2"/>
  <c r="AX368" i="2" s="1"/>
  <c r="AX367" i="2"/>
  <c r="BB61" i="2" l="1" a="1"/>
  <c r="BB61" i="2" s="1"/>
  <c r="BC61" i="2" s="1" a="1"/>
  <c r="BC61" i="2" s="1"/>
  <c r="BA249" i="2"/>
  <c r="BB249" i="2" s="1" a="1"/>
  <c r="BB249" i="2" s="1"/>
  <c r="BC249" i="2" s="1" a="1"/>
  <c r="BC249" i="2" s="1"/>
  <c r="BA365" i="2"/>
  <c r="BB365" i="2" s="1" a="1"/>
  <c r="BB365" i="2" s="1"/>
  <c r="BC365" i="2" s="1" a="1"/>
  <c r="BC365" i="2" s="1"/>
  <c r="BB361" i="2" a="1"/>
  <c r="BB361" i="2" s="1"/>
  <c r="BC361" i="2" s="1" a="1"/>
  <c r="BC361" i="2" s="1"/>
  <c r="BA245" i="2"/>
  <c r="BB245" i="2" s="1" a="1"/>
  <c r="BB245" i="2" s="1"/>
  <c r="BC245" i="2" s="1" a="1"/>
  <c r="BC245" i="2" s="1"/>
  <c r="M357" i="2" l="1"/>
  <c r="CH357" i="2"/>
  <c r="BH357" i="2"/>
  <c r="BU357" i="2" l="1"/>
  <c r="D14" i="8" s="1"/>
  <c r="F14" i="8" s="1"/>
  <c r="CN62" i="2" a="1"/>
  <c r="CN62" i="2" s="1"/>
  <c r="CN249" i="2" a="1"/>
  <c r="CN249" i="2" s="1"/>
  <c r="CN248" i="2" a="1"/>
  <c r="CN248" i="2" s="1"/>
  <c r="CN366" i="2" a="1"/>
  <c r="CN366" i="2" s="1"/>
  <c r="CN363" i="2" a="1"/>
  <c r="CN363" i="2" s="1"/>
  <c r="CN251" i="2" a="1"/>
  <c r="CN251" i="2" s="1"/>
  <c r="CN361" i="2" a="1"/>
  <c r="CN361" i="2" s="1"/>
  <c r="CN246" i="2" a="1"/>
  <c r="CN246" i="2" s="1"/>
  <c r="CN64" i="2" a="1"/>
  <c r="CN64" i="2" s="1"/>
  <c r="CN245" i="2" a="1"/>
  <c r="CN245" i="2" s="1"/>
  <c r="CN368" i="2" a="1"/>
  <c r="CN368" i="2" s="1"/>
  <c r="CN247" i="2" a="1"/>
  <c r="CN247" i="2" s="1"/>
  <c r="CN362" i="2" a="1"/>
  <c r="CN362" i="2" s="1"/>
  <c r="CN365" i="2" a="1"/>
  <c r="CN365" i="2" s="1"/>
  <c r="CN61" i="2" a="1"/>
  <c r="CN61" i="2" s="1"/>
  <c r="CN250" i="2" a="1"/>
  <c r="CN250" i="2" s="1"/>
  <c r="CN63" i="2" a="1"/>
  <c r="CN63" i="2" s="1"/>
  <c r="CN252" i="2" a="1"/>
  <c r="CN252" i="2" s="1"/>
  <c r="CN367" i="2" a="1"/>
  <c r="CN367" i="2" s="1"/>
  <c r="CN364" i="2" a="1"/>
  <c r="CN364" i="2" s="1"/>
  <c r="CN358" i="2" a="1"/>
  <c r="CN358" i="2" s="1"/>
  <c r="CN357" i="2" a="1"/>
  <c r="CN357" i="2" s="1"/>
  <c r="CN360" i="2" a="1"/>
  <c r="CN360" i="2" s="1"/>
  <c r="CN359" i="2" a="1"/>
  <c r="CN359" i="2" s="1"/>
  <c r="D19" i="8" l="1"/>
  <c r="F19" i="8"/>
  <c r="Q357" i="2"/>
  <c r="O357" i="2"/>
  <c r="R357" i="2" l="1"/>
  <c r="AS358" i="2" l="1"/>
  <c r="AS359" i="2"/>
  <c r="AS360" i="2"/>
  <c r="AQ358" i="2"/>
  <c r="AQ359" i="2"/>
  <c r="AQ360" i="2"/>
  <c r="AS357" i="2"/>
  <c r="AQ357" i="2"/>
  <c r="AG357" i="2"/>
  <c r="AH357" i="2" s="1"/>
  <c r="AD357" i="2"/>
  <c r="AY357" i="2" l="1"/>
  <c r="AZ357" i="2" s="1"/>
  <c r="AI357" i="2"/>
  <c r="AE357" i="2"/>
  <c r="K9" i="8" l="1"/>
  <c r="H10" i="8"/>
  <c r="H6" i="8"/>
  <c r="I12" i="8"/>
  <c r="J16" i="8"/>
  <c r="H14" i="8"/>
  <c r="I9" i="8"/>
  <c r="J14" i="8"/>
  <c r="K6" i="8"/>
  <c r="I4" i="8"/>
  <c r="H15" i="8"/>
  <c r="K5" i="8"/>
  <c r="J17" i="8"/>
  <c r="J3" i="8"/>
  <c r="I5" i="8"/>
  <c r="I16" i="8"/>
  <c r="K4" i="8"/>
  <c r="H16" i="8"/>
  <c r="H4" i="8"/>
  <c r="J4" i="8"/>
  <c r="K15" i="8"/>
  <c r="H5" i="8"/>
  <c r="J7" i="8"/>
  <c r="J12" i="8"/>
  <c r="I17" i="8"/>
  <c r="K11" i="8"/>
  <c r="K12" i="8"/>
  <c r="H9" i="8"/>
  <c r="K3" i="8"/>
  <c r="J9" i="8"/>
  <c r="I11" i="8"/>
  <c r="H17" i="8"/>
  <c r="I3" i="8"/>
  <c r="H3" i="8"/>
  <c r="I8" i="8"/>
  <c r="J15" i="8"/>
  <c r="H8" i="8"/>
  <c r="K16" i="8"/>
  <c r="J10" i="8"/>
  <c r="J5" i="8"/>
  <c r="K14" i="8"/>
  <c r="I14" i="8"/>
  <c r="I10" i="8"/>
  <c r="K10" i="8"/>
  <c r="J8" i="8"/>
  <c r="K7" i="8"/>
  <c r="H7" i="8"/>
  <c r="H13" i="8"/>
  <c r="K13" i="8"/>
  <c r="K8" i="8"/>
  <c r="J6" i="8"/>
  <c r="J13" i="8"/>
  <c r="H12" i="8"/>
  <c r="K17" i="8"/>
  <c r="J11" i="8"/>
  <c r="I6" i="8"/>
  <c r="H11" i="8"/>
  <c r="I13" i="8"/>
  <c r="I15" i="8"/>
  <c r="I7" i="8"/>
  <c r="AJ357" i="2" a="1"/>
  <c r="AJ357" i="2" s="1"/>
  <c r="AY358" i="2"/>
  <c r="AY359" i="2" s="1"/>
  <c r="AY360" i="2" s="1"/>
  <c r="AW357" i="2"/>
  <c r="H18" i="8" l="1"/>
  <c r="J18" i="8"/>
  <c r="I18" i="8"/>
  <c r="K18" i="8"/>
  <c r="L11" i="8"/>
  <c r="M11" i="8" s="1"/>
  <c r="L9" i="8"/>
  <c r="M9" i="8" s="1"/>
  <c r="L7" i="8"/>
  <c r="M7" i="8" s="1"/>
  <c r="L10" i="8"/>
  <c r="M10" i="8" s="1"/>
  <c r="L12" i="8"/>
  <c r="M12" i="8" s="1"/>
  <c r="L6" i="8"/>
  <c r="M6" i="8" s="1"/>
  <c r="L16" i="8"/>
  <c r="M16" i="8" s="1"/>
  <c r="L14" i="8"/>
  <c r="M14" i="8" s="1"/>
  <c r="L8" i="8"/>
  <c r="M8" i="8" s="1"/>
  <c r="L5" i="8"/>
  <c r="M5" i="8" s="1"/>
  <c r="L17" i="8"/>
  <c r="M17" i="8" s="1"/>
  <c r="L13" i="8"/>
  <c r="M13" i="8" s="1"/>
  <c r="L4" i="8"/>
  <c r="L15" i="8"/>
  <c r="M15" i="8" s="1"/>
  <c r="L3" i="8"/>
  <c r="M3" i="8" s="1"/>
  <c r="AW358" i="2"/>
  <c r="AW359" i="2" s="1"/>
  <c r="AW360" i="2" s="1"/>
  <c r="AZ358" i="2"/>
  <c r="AZ359" i="2"/>
  <c r="AX357" i="2"/>
  <c r="AZ360" i="2"/>
  <c r="M4" i="8" l="1"/>
  <c r="L18" i="8"/>
  <c r="AX358" i="2"/>
  <c r="AX360" i="2"/>
  <c r="BA357" i="2" s="1"/>
  <c r="AX359" i="2"/>
  <c r="O5" i="8" l="1"/>
  <c r="O12" i="8"/>
  <c r="P14" i="8"/>
  <c r="Q10" i="8"/>
  <c r="P16" i="8"/>
  <c r="Q13" i="8"/>
  <c r="P9" i="8"/>
  <c r="O7" i="8"/>
  <c r="O11" i="8"/>
  <c r="N11" i="8"/>
  <c r="Q3" i="8"/>
  <c r="O3" i="8"/>
  <c r="N7" i="8"/>
  <c r="P10" i="8"/>
  <c r="N12" i="8"/>
  <c r="Q8" i="8"/>
  <c r="O6" i="8"/>
  <c r="O8" i="8"/>
  <c r="N5" i="8"/>
  <c r="Q4" i="8"/>
  <c r="O9" i="8"/>
  <c r="P8" i="8"/>
  <c r="N16" i="8"/>
  <c r="Q16" i="8"/>
  <c r="N15" i="8"/>
  <c r="O16" i="8"/>
  <c r="O17" i="8"/>
  <c r="P17" i="8"/>
  <c r="P6" i="8"/>
  <c r="O4" i="8"/>
  <c r="O14" i="8"/>
  <c r="Q14" i="8"/>
  <c r="N8" i="8"/>
  <c r="N14" i="8"/>
  <c r="N10" i="8"/>
  <c r="N17" i="8"/>
  <c r="Q12" i="8"/>
  <c r="O10" i="8"/>
  <c r="N9" i="8"/>
  <c r="Q6" i="8"/>
  <c r="P15" i="8"/>
  <c r="N6" i="8"/>
  <c r="P4" i="8"/>
  <c r="Q11" i="8"/>
  <c r="P11" i="8"/>
  <c r="N3" i="8"/>
  <c r="P12" i="8"/>
  <c r="Q7" i="8"/>
  <c r="Q9" i="8"/>
  <c r="Q15" i="8"/>
  <c r="P3" i="8"/>
  <c r="Q17" i="8"/>
  <c r="P13" i="8"/>
  <c r="N4" i="8"/>
  <c r="O15" i="8"/>
  <c r="Q5" i="8"/>
  <c r="O13" i="8"/>
  <c r="N13" i="8"/>
  <c r="P7" i="8"/>
  <c r="P5" i="8"/>
  <c r="BB357" i="2" a="1"/>
  <c r="BB357" i="2" s="1"/>
  <c r="BC357" i="2" s="1" a="1"/>
  <c r="BC357" i="2" s="1"/>
  <c r="O18" i="8" l="1"/>
  <c r="Q18" i="8"/>
  <c r="N18" i="8"/>
  <c r="P18" i="8"/>
  <c r="R12" i="8"/>
  <c r="S12" i="8" s="1"/>
  <c r="R5" i="8"/>
  <c r="S5" i="8" s="1"/>
  <c r="R13" i="8"/>
  <c r="S13" i="8" s="1"/>
  <c r="R7" i="8"/>
  <c r="S7" i="8" s="1"/>
  <c r="R4" i="8"/>
  <c r="R15" i="8"/>
  <c r="S15" i="8" s="1"/>
  <c r="R6" i="8"/>
  <c r="S6" i="8" s="1"/>
  <c r="R9" i="8"/>
  <c r="S9" i="8" s="1"/>
  <c r="R16" i="8"/>
  <c r="S16" i="8" s="1"/>
  <c r="R11" i="8"/>
  <c r="S11" i="8" s="1"/>
  <c r="R8" i="8"/>
  <c r="S8" i="8" s="1"/>
  <c r="R17" i="8"/>
  <c r="S17" i="8" s="1"/>
  <c r="R10" i="8"/>
  <c r="S10" i="8" s="1"/>
  <c r="R14" i="8"/>
  <c r="S14" i="8" s="1"/>
  <c r="R3" i="8"/>
  <c r="S3" i="8" s="1"/>
  <c r="S4" i="8" l="1"/>
  <c r="R18"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<sst xmlns="http://schemas.openxmlformats.org/spreadsheetml/2006/main" count="10107" uniqueCount="1790">
  <si>
    <t>afectación económica o presupuestal</t>
  </si>
  <si>
    <t>Documentado</t>
  </si>
  <si>
    <t>Continua</t>
  </si>
  <si>
    <t>Con registro</t>
  </si>
  <si>
    <t>pérdida reputacional</t>
  </si>
  <si>
    <t>Sin documentar</t>
  </si>
  <si>
    <t>Aleatoria</t>
  </si>
  <si>
    <t>Sin registro</t>
  </si>
  <si>
    <t>NIVELES PARA CALIFICAR EL IMPACTO</t>
  </si>
  <si>
    <t>IMPACTO</t>
  </si>
  <si>
    <t>PROBABILIDAD</t>
  </si>
  <si>
    <t>NIVEL</t>
  </si>
  <si>
    <t>Nivel</t>
  </si>
  <si>
    <t>Afectación Económica</t>
  </si>
  <si>
    <t>Pérdida Reputacional</t>
  </si>
  <si>
    <t>Catastrófico 100%</t>
  </si>
  <si>
    <t>Muy Alta 100%</t>
  </si>
  <si>
    <t>EXTREMO</t>
  </si>
  <si>
    <t>Leve 20%</t>
  </si>
  <si>
    <t>Afectación menor a 10 SMLMV</t>
  </si>
  <si>
    <t>El riesgo afecta la imagen de alguna área de la organización</t>
  </si>
  <si>
    <t>Alta 80%</t>
  </si>
  <si>
    <t>Menor 40%</t>
  </si>
  <si>
    <t>Entre 10 y menor a 50 SMLMV</t>
  </si>
  <si>
    <t>El riesgo afecta la imagen de la entidad internamente, de conocimiento general, nivel interno, de junta directiva y accionistas y/o de proveedores</t>
  </si>
  <si>
    <t>Media 60%</t>
  </si>
  <si>
    <t>Moderado 60%</t>
  </si>
  <si>
    <t>Entre 50 y menor a 100 SMLMV</t>
  </si>
  <si>
    <t>El riesgo afecta la imagen de la entidad con algunos usuarios de relevancia frente al logro de los objetivos</t>
  </si>
  <si>
    <t>Baja 40%</t>
  </si>
  <si>
    <t>Mayor 80%</t>
  </si>
  <si>
    <t>Entre 100 y menor a 500 SMLMV</t>
  </si>
  <si>
    <t>El riesgo afecta la imagen de  la entidad con efecto publicitario sostenido a nivel de sector administrativo, nivel departamental o municipal</t>
  </si>
  <si>
    <t>Muy Baja 20%</t>
  </si>
  <si>
    <t>Desde los 500 SMLMV</t>
  </si>
  <si>
    <t>El riesgo afecta la imagen de la entidad a nivel nacional, con efecto publicitarios sostenible a nivel país</t>
  </si>
  <si>
    <t>ALTO</t>
  </si>
  <si>
    <t>NIVELES PARA CALIFICAR FRECUENCIA (PROBABILIDAD)</t>
  </si>
  <si>
    <t>Probabilidad</t>
  </si>
  <si>
    <t>Frecuencia de la Acción</t>
  </si>
  <si>
    <t>Muy Baja</t>
  </si>
  <si>
    <t>La acción que conlleva el riesgo se ejecute como máximo 2 veces por año</t>
  </si>
  <si>
    <t>Baja</t>
  </si>
  <si>
    <t>La acción que conlleva el riesgo se ejecute de 3 a 24 veces por año</t>
  </si>
  <si>
    <t>Media</t>
  </si>
  <si>
    <t>La acción que conlleva el riesgo se ejecute de 25 a 500 veces por año</t>
  </si>
  <si>
    <t>Alta</t>
  </si>
  <si>
    <t>La acción que conlleva el riesgo se ejecute de mínimo 501 veces al año y máximo 5000 veces por año</t>
  </si>
  <si>
    <t>MODERADO</t>
  </si>
  <si>
    <t>Muy Alta</t>
  </si>
  <si>
    <t>La acción que conlleva el riesgo se ejecute más de 5000 veces por año</t>
  </si>
  <si>
    <t>Afectación Económica o presupuestal</t>
  </si>
  <si>
    <t>BAJO</t>
  </si>
  <si>
    <t>Preventivo</t>
  </si>
  <si>
    <t>Detectivo</t>
  </si>
  <si>
    <t>Correctivo</t>
  </si>
  <si>
    <t>Manual</t>
  </si>
  <si>
    <t>Automático</t>
  </si>
  <si>
    <t>En curso</t>
  </si>
  <si>
    <t>Finalizado</t>
  </si>
  <si>
    <t>Si</t>
  </si>
  <si>
    <t>NIVELES DE RIESGO</t>
  </si>
  <si>
    <t>Extremo</t>
  </si>
  <si>
    <t>Alto</t>
  </si>
  <si>
    <t>Moderado</t>
  </si>
  <si>
    <t>Bajo</t>
  </si>
  <si>
    <t>PROCESOS</t>
  </si>
  <si>
    <t>Indicador de identificación del Riesgo por proceso</t>
  </si>
  <si>
    <t>Cantidad de riesgos Extremos</t>
  </si>
  <si>
    <t>Cantidad de riesgos Altos</t>
  </si>
  <si>
    <t>Cantidad de riesgos Moderados</t>
  </si>
  <si>
    <t>Cantidad de riesgos Bajos</t>
  </si>
  <si>
    <t>Total de riesgos inherentes</t>
  </si>
  <si>
    <t>Nivel de exposición del riesgo inherente del proceso</t>
  </si>
  <si>
    <t>Total de riesgos residuales</t>
  </si>
  <si>
    <t>Nivel de exposición del riesgo residual del proceso</t>
  </si>
  <si>
    <t xml:space="preserve">FORMA </t>
  </si>
  <si>
    <t>MAPA DE RIESGOS DE GESTIÓN</t>
  </si>
  <si>
    <t xml:space="preserve">CÓDIGO </t>
  </si>
  <si>
    <t>DEST-F-001</t>
  </si>
  <si>
    <t>ACTIVIDAD</t>
  </si>
  <si>
    <t xml:space="preserve"> GESTIÓN DE RIESGOS Y OPORTUNIDADES</t>
  </si>
  <si>
    <t>VERSIÓN</t>
  </si>
  <si>
    <t>PROCESO</t>
  </si>
  <si>
    <t>DIRECCIONAMIENTO ESTRATÉGICO</t>
  </si>
  <si>
    <t>FECHA</t>
  </si>
  <si>
    <t>Anexo 1 Solicitud de Modificación</t>
  </si>
  <si>
    <t>N°</t>
  </si>
  <si>
    <t>DEPENDENCIA SOLICITANTE (responsable del riesgo)</t>
  </si>
  <si>
    <t>TIPO DE SOLICITUD</t>
  </si>
  <si>
    <t>DESCRIPCIÓN DE MODIFICACIÓN</t>
  </si>
  <si>
    <t>JUSTIFICACIÓN DE LA MODIFICACIÓN</t>
  </si>
  <si>
    <t>OBSERVACIÓN OFICINA DE PLANEACIÓN</t>
  </si>
  <si>
    <t>Crear</t>
  </si>
  <si>
    <t>Actualizar</t>
  </si>
  <si>
    <t>Eliminar</t>
  </si>
  <si>
    <t>Acepta</t>
  </si>
  <si>
    <t>Rechaza</t>
  </si>
  <si>
    <t>Anexo 2 Reporte de Materialización del Riesgo</t>
  </si>
  <si>
    <t>N° RIESGO</t>
  </si>
  <si>
    <r>
      <t xml:space="preserve">¿Hay Materialización del Riesgo?
</t>
    </r>
    <r>
      <rPr>
        <sz val="11"/>
        <rFont val="Arial Narrow"/>
        <family val="2"/>
      </rPr>
      <t>Si responde "SI", debe responder las demás casillas para mostrar el valor del indicador</t>
    </r>
  </si>
  <si>
    <r>
      <t xml:space="preserve">Número de eventos
</t>
    </r>
    <r>
      <rPr>
        <sz val="11"/>
        <rFont val="Arial Narrow"/>
        <family val="2"/>
      </rPr>
      <t>Evento= es un riesgo materializado</t>
    </r>
  </si>
  <si>
    <r>
      <t xml:space="preserve">Frecuencia del Riesgo
</t>
    </r>
    <r>
      <rPr>
        <sz val="11"/>
        <rFont val="Arial Narrow"/>
        <family val="2"/>
      </rPr>
      <t>Número de veces que se realiza la acción</t>
    </r>
  </si>
  <si>
    <r>
      <t xml:space="preserve">Desempeño del Control
</t>
    </r>
    <r>
      <rPr>
        <sz val="11"/>
        <rFont val="Arial Narrow"/>
        <family val="2"/>
      </rPr>
      <t>Número de eventos: # de eventos (Evento= es un riesgo materializado)
Frecuencia del riesgo: Número de veces que se realiza la acción (# de veces que se realiza la acción)</t>
    </r>
  </si>
  <si>
    <t>¿Existe reporte de Materialización del Riesgo?</t>
  </si>
  <si>
    <t>¿Activó el control correctivo relacionado?</t>
  </si>
  <si>
    <t>¿Mitigó la materialización del riesgo?</t>
  </si>
  <si>
    <t>¿Existe evidencia del control correctivo?</t>
  </si>
  <si>
    <t>Indicador de Control Correctivo 
(No Materialización del Riesgo)</t>
  </si>
  <si>
    <t>Formulación de Acciones Preventivas</t>
  </si>
  <si>
    <t>Número de la acción Preventiva</t>
  </si>
  <si>
    <r>
      <t xml:space="preserve">RESPONSABLE DE LA ACCIÓN PREVENTIVA
</t>
    </r>
    <r>
      <rPr>
        <sz val="11"/>
        <color theme="0"/>
        <rFont val="Arial Narrow"/>
        <family val="2"/>
      </rPr>
      <t xml:space="preserve">
Identifica el nombre de la dependencia</t>
    </r>
  </si>
  <si>
    <t>DESCRIPCIÓN DELA ACCIÓN PREVENTIVA</t>
  </si>
  <si>
    <t>Evidencia o entregable de la acción preventiva (indicador)</t>
  </si>
  <si>
    <t>Cantidad Programa</t>
  </si>
  <si>
    <t>Enero</t>
  </si>
  <si>
    <t>Febrero</t>
  </si>
  <si>
    <t>Marzo</t>
  </si>
  <si>
    <t>Abril</t>
  </si>
  <si>
    <t>Mayo</t>
  </si>
  <si>
    <t>Junio</t>
  </si>
  <si>
    <t>Julio</t>
  </si>
  <si>
    <t>Agosto</t>
  </si>
  <si>
    <t>Septiembre</t>
  </si>
  <si>
    <t>Octubre</t>
  </si>
  <si>
    <t>Noviembre</t>
  </si>
  <si>
    <t>Diciembre</t>
  </si>
  <si>
    <t>Anexo 4 Seguimiento a las Acciones Preventivas</t>
  </si>
  <si>
    <t>Proceso</t>
  </si>
  <si>
    <r>
      <t xml:space="preserve">RESPONSABLE DE LA ACCIÓN PREVENTIVA
</t>
    </r>
    <r>
      <rPr>
        <sz val="11"/>
        <rFont val="Arial Narrow"/>
        <family val="2"/>
      </rPr>
      <t xml:space="preserve">
Identifica el nombre de la dependencia</t>
    </r>
  </si>
  <si>
    <t>MES</t>
  </si>
  <si>
    <t>Cumplimiento Programado</t>
  </si>
  <si>
    <t>Avance acumulado</t>
  </si>
  <si>
    <t>Descripción del avance</t>
  </si>
  <si>
    <t>Evidencia (URL o enlace)</t>
  </si>
  <si>
    <t>Ejecución</t>
  </si>
  <si>
    <t>Indicador de Identificación del Riesgo</t>
  </si>
  <si>
    <t>Indicador de Reducción del Riesgo</t>
  </si>
  <si>
    <t>DEST</t>
  </si>
  <si>
    <t>COGGI</t>
  </si>
  <si>
    <t>INTELIGENCIA DE LA INFORMACIÓN</t>
  </si>
  <si>
    <t>INTI</t>
  </si>
  <si>
    <t>GESTIÓN DEL MODELO DE ATENCIÓN</t>
  </si>
  <si>
    <t>GEMA</t>
  </si>
  <si>
    <t>PLANIFICACIÓN DEL ORDENAMIENTO SOCIAL DE LA PROPIEDAD</t>
  </si>
  <si>
    <t>POSPR</t>
  </si>
  <si>
    <t>SEGURIDAD JURÍDICA SOBRE LA TITULARIDAD DE LA TIERRA Y LOS TERRITORIOS</t>
  </si>
  <si>
    <t>SEJUT</t>
  </si>
  <si>
    <t>ACCESO A LA PROPIEDAD DE LA TIERRA Y LOS TERRITORIOS</t>
  </si>
  <si>
    <t>ACCTI</t>
  </si>
  <si>
    <t>ADMINISTRACIÓN DE TIERRAS</t>
  </si>
  <si>
    <t>ADMTI</t>
  </si>
  <si>
    <t>GESTIÓN DE LA INFORMACIÓN</t>
  </si>
  <si>
    <t>GINFO</t>
  </si>
  <si>
    <t>GESTIÓN DEL TALENTO HUMANO</t>
  </si>
  <si>
    <t>GTHU</t>
  </si>
  <si>
    <t>ADQUISICIÓN DE BIENES Y SERVICIOS</t>
  </si>
  <si>
    <t>ADQBS</t>
  </si>
  <si>
    <t>ADMINISTRACIÓN DE BIENES Y SERVICIOS</t>
  </si>
  <si>
    <t>ADMBS</t>
  </si>
  <si>
    <t>GESTIÓN FINANCIERA</t>
  </si>
  <si>
    <t>GEFIN</t>
  </si>
  <si>
    <t>APOYO JURÍDICO</t>
  </si>
  <si>
    <t>APJUR</t>
  </si>
  <si>
    <t>SEGUIMIENTO, EVALUACIÓN Y MEJORA</t>
  </si>
  <si>
    <t>SEYM</t>
  </si>
  <si>
    <t>Identificación del Riesgo</t>
  </si>
  <si>
    <t>Valoración de Controles</t>
  </si>
  <si>
    <t>Ejecución de Plan de Acciones Preventivas</t>
  </si>
  <si>
    <t>Reporte de Materialización del Riesgo</t>
  </si>
  <si>
    <t>Actividad (es) de la caracterización actual</t>
  </si>
  <si>
    <t>Responsable del Riesgo</t>
  </si>
  <si>
    <t>N° del Riesgo</t>
  </si>
  <si>
    <t>Fecha Creación o actualización del Riesgo</t>
  </si>
  <si>
    <t>Antigüedad del riesgo</t>
  </si>
  <si>
    <t>Afectación económica</t>
  </si>
  <si>
    <t>Porcentaje</t>
  </si>
  <si>
    <t>Reputacional</t>
  </si>
  <si>
    <r>
      <t xml:space="preserve">IMPACTO DEL RIESGO 
</t>
    </r>
    <r>
      <rPr>
        <sz val="10"/>
        <color theme="0"/>
        <rFont val="Arial Narrow"/>
        <family val="2"/>
      </rPr>
      <t xml:space="preserve">
¿Qué pasa?</t>
    </r>
  </si>
  <si>
    <t>Descripción del Riesgo</t>
  </si>
  <si>
    <r>
      <t xml:space="preserve">Frecuencia con la cual se realiza la acción por año
</t>
    </r>
    <r>
      <rPr>
        <sz val="10"/>
        <color theme="0"/>
        <rFont val="Arial Narrow"/>
        <family val="2"/>
      </rPr>
      <t xml:space="preserve">
Número de veces que se pasa por el punto de riesgo en el periodo de 1 año</t>
    </r>
  </si>
  <si>
    <t>Probabilidad Inherente</t>
  </si>
  <si>
    <t>Porcentaje (%) de Probabilidad</t>
  </si>
  <si>
    <r>
      <t xml:space="preserve">Criterios de impacto
</t>
    </r>
    <r>
      <rPr>
        <sz val="10"/>
        <color theme="0"/>
        <rFont val="Arial Narrow"/>
        <family val="2"/>
      </rPr>
      <t xml:space="preserve">
1. Si el impacto del riesgo es Afectación económica, debe seleccionar algún criterio que hace referencia
2. Si el impacto del riesgo es Pérdida Reputacional, debe seleccionar algún criterio que hace referencia</t>
    </r>
  </si>
  <si>
    <t>Impacto Inherente</t>
  </si>
  <si>
    <t>Porcentaje (%) de Impacto</t>
  </si>
  <si>
    <r>
      <t xml:space="preserve">Zona de Riesgo Inherente
</t>
    </r>
    <r>
      <rPr>
        <sz val="10"/>
        <color theme="0"/>
        <rFont val="Arial Narrow"/>
        <family val="2"/>
      </rPr>
      <t xml:space="preserve">
(Exposición en Mapa de Calor Inherente)</t>
    </r>
  </si>
  <si>
    <t>Tratamiento al riesgo inherente</t>
  </si>
  <si>
    <t>Número del control</t>
  </si>
  <si>
    <r>
      <t xml:space="preserve">Tipo de Control 
Señale el tipo de control 
</t>
    </r>
    <r>
      <rPr>
        <sz val="10"/>
        <color theme="0"/>
        <rFont val="Arial Narrow"/>
        <family val="2"/>
      </rPr>
      <t xml:space="preserve">
- Mínimo debe existir un control preventivo o detectivo y un control correctivo
Preventivo: peso 25%
Detectivo: peso 15%
Correctivo: peso 10%</t>
    </r>
  </si>
  <si>
    <r>
      <t xml:space="preserve">Afectación
</t>
    </r>
    <r>
      <rPr>
        <sz val="10"/>
        <color theme="0"/>
        <rFont val="Arial Narrow"/>
        <family val="2"/>
      </rPr>
      <t xml:space="preserve">
Probabilidad o Impacto</t>
    </r>
  </si>
  <si>
    <r>
      <t xml:space="preserve">Implementación
</t>
    </r>
    <r>
      <rPr>
        <sz val="10"/>
        <color theme="0"/>
        <rFont val="Arial Narrow"/>
        <family val="2"/>
      </rPr>
      <t xml:space="preserve">
Automático: peso 25%
Manual: peso 15%</t>
    </r>
  </si>
  <si>
    <r>
      <t xml:space="preserve">Calificación
</t>
    </r>
    <r>
      <rPr>
        <sz val="10"/>
        <color theme="0"/>
        <rFont val="Arial Narrow"/>
        <family val="2"/>
      </rPr>
      <t>(Suma de los porcentajes de Atributos de Eficiencia)
La columna O es una operación y no debe diligenciarse</t>
    </r>
  </si>
  <si>
    <r>
      <t xml:space="preserve">Documentación
</t>
    </r>
    <r>
      <rPr>
        <sz val="10"/>
        <color theme="0"/>
        <rFont val="Arial Narrow"/>
        <family val="2"/>
      </rPr>
      <t>° Documentado
° Sin documentar</t>
    </r>
  </si>
  <si>
    <r>
      <t xml:space="preserve">Frecuencia
</t>
    </r>
    <r>
      <rPr>
        <sz val="10"/>
        <color theme="0"/>
        <rFont val="Arial Narrow"/>
        <family val="2"/>
      </rPr>
      <t xml:space="preserve">
Continua: El control se aplica siempre que se realiza la actividad que conlleva el riesgo
Aleatoria: El control se aplica aleatoriamente a la actividad que conlleva el riesgo</t>
    </r>
  </si>
  <si>
    <r>
      <t xml:space="preserve">Evidencia
</t>
    </r>
    <r>
      <rPr>
        <sz val="10"/>
        <color theme="0"/>
        <rFont val="Arial Narrow"/>
        <family val="2"/>
      </rPr>
      <t xml:space="preserve">
° Con registro
° Sin Registro</t>
    </r>
  </si>
  <si>
    <r>
      <t xml:space="preserve">Probabilidad Residual
</t>
    </r>
    <r>
      <rPr>
        <sz val="10"/>
        <color theme="0"/>
        <rFont val="Arial Narrow"/>
        <family val="2"/>
      </rPr>
      <t xml:space="preserve">
Porcentaje (%)</t>
    </r>
  </si>
  <si>
    <t>Probabilidad Residual Final</t>
  </si>
  <si>
    <r>
      <t xml:space="preserve">Impacto Residual
</t>
    </r>
    <r>
      <rPr>
        <sz val="10"/>
        <color theme="0"/>
        <rFont val="Arial Narrow"/>
        <family val="2"/>
      </rPr>
      <t xml:space="preserve">
Porcentaje (%)</t>
    </r>
  </si>
  <si>
    <t>Impacto Residual Final</t>
  </si>
  <si>
    <r>
      <t xml:space="preserve">Zona de Riesgo Final
</t>
    </r>
    <r>
      <rPr>
        <sz val="10"/>
        <color theme="0"/>
        <rFont val="Arial Narrow"/>
        <family val="2"/>
      </rPr>
      <t xml:space="preserve">
(Exposición en Mapa de Calor Residual)</t>
    </r>
  </si>
  <si>
    <r>
      <t xml:space="preserve">OPCIÓN DE MANEJO
</t>
    </r>
    <r>
      <rPr>
        <sz val="10"/>
        <color theme="0"/>
        <rFont val="Arial Narrow"/>
        <family val="2"/>
      </rPr>
      <t xml:space="preserve">
Tratamiento </t>
    </r>
  </si>
  <si>
    <t>Se requiere Formulación de Plan de Acciones Preventivas</t>
  </si>
  <si>
    <r>
      <t xml:space="preserve">RESPONSABLE DE LA ACCIÓN PREVENTIVA
</t>
    </r>
    <r>
      <rPr>
        <sz val="10"/>
        <color theme="0"/>
        <rFont val="Arial Narrow"/>
        <family val="2"/>
      </rPr>
      <t xml:space="preserve">
Identifica el nombre de la dependencia</t>
    </r>
  </si>
  <si>
    <t>Estado de ejecución</t>
  </si>
  <si>
    <r>
      <t xml:space="preserve">Número de eventos
</t>
    </r>
    <r>
      <rPr>
        <sz val="10"/>
        <color theme="0"/>
        <rFont val="Arial Narrow"/>
        <family val="2"/>
      </rPr>
      <t>Evento= es un riesgo materializado</t>
    </r>
  </si>
  <si>
    <r>
      <t xml:space="preserve">Frecuencia del Riesgo
</t>
    </r>
    <r>
      <rPr>
        <sz val="10"/>
        <color theme="0"/>
        <rFont val="Arial Narrow"/>
        <family val="2"/>
      </rPr>
      <t>Número de veces que se realiza la acción</t>
    </r>
  </si>
  <si>
    <r>
      <t xml:space="preserve">Desempeño del Control
</t>
    </r>
    <r>
      <rPr>
        <sz val="10"/>
        <color theme="0"/>
        <rFont val="Arial Narrow"/>
        <family val="2"/>
      </rPr>
      <t>Número de eventos: # de eventos (Evento= es un riesgo materializado)
Frecuencia del riesgo: Número de veces que se realiza la acción (# de veces que se realiza la acción)</t>
    </r>
  </si>
  <si>
    <t>COMUNICACIÓN Y GESTIÓN CON GRUPOS DE INTERÉS</t>
  </si>
  <si>
    <t>No</t>
  </si>
  <si>
    <r>
      <t xml:space="preserve">¿CÓMO SUCEDE EL IMPACTO? - CONSECUENCIA
</t>
    </r>
    <r>
      <rPr>
        <sz val="10"/>
        <color theme="0"/>
        <rFont val="Arial Narrow"/>
        <family val="2"/>
      </rPr>
      <t xml:space="preserve">
¿qué consecuencia tiene?; Causa inmediata: circunstancia o situación más evidente sobre las cuales se presenta el riesgo, la misma no constituyen la causa principal o base para que se presente el riesgo.</t>
    </r>
  </si>
  <si>
    <r>
      <t xml:space="preserve">¿PORQUÉ OCURRE? - CAUSA RAÍZ
</t>
    </r>
    <r>
      <rPr>
        <sz val="10"/>
        <color theme="0"/>
        <rFont val="Arial Narrow"/>
        <family val="2"/>
      </rPr>
      <t xml:space="preserve">
Causa raíz: es la causa principal o básica, corresponde a las razón (es) por la cual se puede presentar el riesgo, es la base para la definición de los controles en la etapa de valoración del riesgo.</t>
    </r>
  </si>
  <si>
    <t>DESCRIPCIÓN DEL CONTROL</t>
  </si>
  <si>
    <r>
      <t xml:space="preserve">RESPONSABLE DE LA ACTIVIDAD DE CONTROL
</t>
    </r>
    <r>
      <rPr>
        <sz val="10"/>
        <color theme="0"/>
        <rFont val="Arial Narrow"/>
        <family val="2"/>
      </rPr>
      <t xml:space="preserve">
Identifica el cargo del servidor que ejecuta el control o el nombre de la dependencia, en caso de que sean controles automáticos se identificará el sistema que realiza la actividad.</t>
    </r>
    <r>
      <rPr>
        <b/>
        <sz val="10"/>
        <color theme="0"/>
        <rFont val="Arial Narrow"/>
        <family val="2"/>
      </rPr>
      <t xml:space="preserve">
Debe colocar el o la</t>
    </r>
  </si>
  <si>
    <t>Anexo 3 Formulación de Acciones Preventivas</t>
  </si>
  <si>
    <r>
      <t xml:space="preserve">COMPLEMENTO DEL CONTROL
</t>
    </r>
    <r>
      <rPr>
        <sz val="10"/>
        <color theme="0"/>
        <rFont val="Arial Narrow"/>
        <family val="2"/>
      </rPr>
      <t>iniciando con " a través de" ; debe contener periocidad y observación o desviación)
corresponde a los detalles que permiten identificar claramente el objeto del control</t>
    </r>
  </si>
  <si>
    <r>
      <t xml:space="preserve">TIPO DE RIESGO
</t>
    </r>
    <r>
      <rPr>
        <sz val="10"/>
        <color theme="0"/>
        <rFont val="Arial Narrow"/>
        <family val="2"/>
      </rPr>
      <t xml:space="preserve">
Se escoge el tipo de riesgo determinado con la metodología anterior, en caso de ser un nuevo riesgo, escoger el tipo con base a las descripciones presentadas a continuación:
1. Estratégicos: Posibilidad de ocurrencia de eventos que afecten los objetivos estratégicos de la organización pública y por tanto impactan toda la entidad
2. Gerenciales: Posibilidad de ocurrencia de eventos que afecten los procesos gerenciales y/o la alta dirección
3. Operativos: Posibilidad de ocurrencia de eventos que afecten los procesos misionales de la entidad
4. Financieros: Posibilidad de ocurrencia de eventos que afecten los estados financieros y todas aquellas áreas involucradas con el proceso financiero como presupuesto, tesorería, contabilidad, cartera, central de cuentas, costos, etc.
5. Tecnológicos: Posibilidad de ocurrencia de eventos que afecten la totalidad o parte de la infraestructura tecnológica (hardware, software, redes, etc.) de una entidad.
6. De Cumplimiento: Posibilidad de ocurrencia de eventos que afecten la situación jurídica o contractual de la organización debido a su incumplimiento o desacato a la normatividad legal y las obligaciones contractuales
7. De imagen: Posibilidad de ocurrencia de un evento que afecte la imagen, buen nombre o reputación de una organización ante sus clientes y partes interesadas
8. Satisfacción del cliente: Posibilidad de ocurrencia de un servicio o producto afecte la integridad, bienestar o seguridad de un cliente o usuario </t>
    </r>
  </si>
  <si>
    <r>
      <t xml:space="preserve">OBJETIVO ESTRATÉGICO RELACIONADO
</t>
    </r>
    <r>
      <rPr>
        <sz val="10"/>
        <color theme="0"/>
        <rFont val="Arial Narrow"/>
        <family val="2"/>
      </rPr>
      <t>Se relaciona el riesgo con el objetivo estratégico del Plan Estratégico Institucional  2023-2026, analizando si el riesgo identificado se puede relacionar con algún de los tres objetivos específicos, si en caso dado, aplica a más de uno, se escoge el que mayor incidencia tenga:
Plan Estratégico Institucional ANT 2023-2026, con los siguientes objetivos específicos:
1. Entregar 1,5 millones de hectáreas a través del fondo de tierras a población rural sin tierra o con tierra insuficiente
2. Formalizar 3,9 millones de hectáreas de tierras de pequeña y mediana propiedad rural
3. Avanzar en el Ordenamiento Social del Territorio para la ejecución de procesos de formalización y acceso a tierras</t>
    </r>
  </si>
  <si>
    <t>¿Cuál impacta más?</t>
  </si>
  <si>
    <t>Estratégicos</t>
  </si>
  <si>
    <t>Gerenciales</t>
  </si>
  <si>
    <t>Operativos</t>
  </si>
  <si>
    <t>Financieros</t>
  </si>
  <si>
    <t>Tecnológicos</t>
  </si>
  <si>
    <t>De Cumplimiento</t>
  </si>
  <si>
    <t>De imagen</t>
  </si>
  <si>
    <t>Satisfacción del cliente</t>
  </si>
  <si>
    <t>Ejecución y administración de procesos</t>
  </si>
  <si>
    <t>Relaciones laborales</t>
  </si>
  <si>
    <t>Usuarios, productos y prácticas</t>
  </si>
  <si>
    <t>Daños a activos fijos/ eventos externos</t>
  </si>
  <si>
    <t>Planes de acción 2025</t>
  </si>
  <si>
    <t>Plan Anual de Vacantes</t>
  </si>
  <si>
    <t>Plan de Previsión de Recursos Humanos</t>
  </si>
  <si>
    <t>Plan Estratégico de Talento Humano</t>
  </si>
  <si>
    <t>Plan Anual de Adquisiciones PAA</t>
  </si>
  <si>
    <t>Plan Institucional de Capacitación PIC</t>
  </si>
  <si>
    <t>Plan Institucional de Archivo PINAR</t>
  </si>
  <si>
    <t xml:space="preserve">Plan de Trabajo Anual de Seguridad y Salud en Trabajo </t>
  </si>
  <si>
    <t>Plan de Tratamiento de Riesgos de Seguridad y Privacidad de la Información</t>
  </si>
  <si>
    <t>Plan de Seguridad y Privacidad de la Información</t>
  </si>
  <si>
    <t>Programa de Transparencia y Ética Pública PTEP</t>
  </si>
  <si>
    <t>Plan Estratégico de Tecnologías de la Información y las Comunicaciones PETI</t>
  </si>
  <si>
    <r>
      <rPr>
        <b/>
        <sz val="10"/>
        <color theme="0"/>
        <rFont val="Arial Narrow"/>
        <family val="2"/>
      </rPr>
      <t>PROYECTOS DE INVERSIÓN</t>
    </r>
    <r>
      <rPr>
        <sz val="10"/>
        <color theme="0"/>
        <rFont val="Arial Narrow"/>
        <family val="2"/>
      </rPr>
      <t xml:space="preserve">
Se relaciona el riesgo con el o los Proyecto (s) de inversión del año vigente que tenga incidencia:
Implementación del programa de formalización de tierras y fomento al desarrollo rural para comunidades indígenas a nivel nacional
Implementación del programa de formalización de tierras y fomento al desarrollo rural para comunidades negras a nivel nacional
Fortalecimiento de las soluciones tecnológicas para la transformación digital de los procesos institucionales a nivel nacional
Fortalecimiento del ordenamiento social de la propiedad rural nacional
Incremento de la formalización de predios privados rurales y procesos agrarios a nivel nacional
Fortalecimiento del sistema integral de gestión y administración documental de la ANT nacional
Fortalecimiento del programa de reforma agraria y reforma rural integral nacional
Fortalecimiento del desempeño del modelo integrado de planeación y gestión de la ANT nacional</t>
    </r>
  </si>
  <si>
    <t>Nombre del Proceso</t>
  </si>
  <si>
    <t>Objetivo de Procesos</t>
  </si>
  <si>
    <t>Posible riesgo del proceso 
- No cumplimiento del objetivo del proceso -</t>
  </si>
  <si>
    <t>Alcance del proceso</t>
  </si>
  <si>
    <r>
      <t xml:space="preserve">ACCIÓN DEL CONTROL
</t>
    </r>
    <r>
      <rPr>
        <sz val="10"/>
        <color theme="0"/>
        <rFont val="Arial Narrow"/>
        <family val="2"/>
      </rPr>
      <t>Debe contener la acción de que hace (verbo), que ataca la causa descrita en el riesgo
(se determina mediante verbos que indican la acción que deben realizar como parte del control)</t>
    </r>
  </si>
  <si>
    <t>Nombre general del Riesgo a describir</t>
  </si>
  <si>
    <r>
      <t xml:space="preserve">¿Hay Materialización del Riesgo?
</t>
    </r>
    <r>
      <rPr>
        <sz val="10"/>
        <color theme="0"/>
        <rFont val="Arial Narrow"/>
        <family val="2"/>
      </rPr>
      <t>Si responde</t>
    </r>
    <r>
      <rPr>
        <b/>
        <sz val="10"/>
        <color theme="0"/>
        <rFont val="Arial Narrow"/>
        <family val="2"/>
      </rPr>
      <t xml:space="preserve"> "SI"</t>
    </r>
    <r>
      <rPr>
        <sz val="10"/>
        <color theme="0"/>
        <rFont val="Arial Narrow"/>
        <family val="2"/>
      </rPr>
      <t>, debe responder las demás casillas para mostrar el valor del indicador</t>
    </r>
    <r>
      <rPr>
        <b/>
        <sz val="10"/>
        <color theme="0"/>
        <rFont val="Arial Narrow"/>
        <family val="2"/>
      </rPr>
      <t xml:space="preserve">
</t>
    </r>
    <r>
      <rPr>
        <sz val="10"/>
        <color theme="0"/>
        <rFont val="Arial Narrow"/>
        <family val="2"/>
      </rPr>
      <t>Toda materialización del riesgo generará un plan de mejoramiento ante el riesgo identificado y materializado</t>
    </r>
  </si>
  <si>
    <r>
      <t xml:space="preserve">CLASIFICACIÓN DEL RIESGO
</t>
    </r>
    <r>
      <rPr>
        <sz val="10"/>
        <color theme="0"/>
        <rFont val="Arial Narrow"/>
        <family val="2"/>
      </rPr>
      <t xml:space="preserve">
Se escoge la clasificación del riesgo que más incidencia tenga el riesgo identificado:
</t>
    </r>
    <r>
      <rPr>
        <b/>
        <sz val="10"/>
        <color theme="0"/>
        <rFont val="Arial Narrow"/>
        <family val="2"/>
      </rPr>
      <t>Ejecución y administración de procesos</t>
    </r>
    <r>
      <rPr>
        <sz val="10"/>
        <color theme="0"/>
        <rFont val="Arial Narrow"/>
        <family val="2"/>
      </rPr>
      <t xml:space="preserve">: Pérdidas derivadas de errores en la ejecución y administración de procesos.
</t>
    </r>
    <r>
      <rPr>
        <b/>
        <sz val="10"/>
        <color theme="0"/>
        <rFont val="Arial Narrow"/>
        <family val="2"/>
      </rPr>
      <t>Relaciones laborales</t>
    </r>
    <r>
      <rPr>
        <sz val="10"/>
        <color theme="0"/>
        <rFont val="Arial Narrow"/>
        <family val="2"/>
      </rPr>
      <t xml:space="preserve">: Pérdidas que surgen de acciones contrarias a las leyes o acuerdos de empleo, salud o seguridad, del pago de demandas por daños personales o de discriminación.
</t>
    </r>
    <r>
      <rPr>
        <b/>
        <sz val="10"/>
        <color theme="0"/>
        <rFont val="Arial Narrow"/>
        <family val="2"/>
      </rPr>
      <t>Usuarios, productos y prácticas</t>
    </r>
    <r>
      <rPr>
        <sz val="10"/>
        <color theme="0"/>
        <rFont val="Arial Narrow"/>
        <family val="2"/>
      </rPr>
      <t xml:space="preserve">: Fallas negligentes o involuntarias de las obligaciones frente a los usuarios y que impiden satisfacer una obligación profesional frente a éstos.
</t>
    </r>
    <r>
      <rPr>
        <b/>
        <sz val="10"/>
        <color theme="0"/>
        <rFont val="Arial Narrow"/>
        <family val="2"/>
      </rPr>
      <t>Daños a activos fijos/ eventos externos</t>
    </r>
    <r>
      <rPr>
        <sz val="10"/>
        <color theme="0"/>
        <rFont val="Arial Narrow"/>
        <family val="2"/>
      </rPr>
      <t>: Pérdida por daños o extravíos de los activos fijos por desastres naturales u otros riesgos/eventos externos como atentados, vandalismo, orden público.</t>
    </r>
  </si>
  <si>
    <t>CALIFICACIÓN A LA SOLICITUD</t>
  </si>
  <si>
    <r>
      <t xml:space="preserve">Revisión del Control
</t>
    </r>
    <r>
      <rPr>
        <sz val="11"/>
        <rFont val="Arial Narrow"/>
        <family val="2"/>
      </rPr>
      <t>¿Debe modificarse el control preventivo o detectivo?</t>
    </r>
    <r>
      <rPr>
        <b/>
        <sz val="11"/>
        <rFont val="Arial Narrow"/>
        <family val="2"/>
      </rPr>
      <t xml:space="preserve">
</t>
    </r>
    <r>
      <rPr>
        <sz val="11"/>
        <rFont val="Arial Narrow"/>
        <family val="2"/>
      </rPr>
      <t xml:space="preserve">1. Si el valor del resultado es mayor al 90%, no se revisa el control - </t>
    </r>
    <r>
      <rPr>
        <b/>
        <sz val="11"/>
        <rFont val="Arial Narrow"/>
        <family val="2"/>
      </rPr>
      <t>(Se mantiene)</t>
    </r>
    <r>
      <rPr>
        <sz val="11"/>
        <rFont val="Arial Narrow"/>
        <family val="2"/>
      </rPr>
      <t xml:space="preserve">
2. Si el valor del resultado se encuentra entre el 90% y 80%, es potestad de la dependencia revisar el control - </t>
    </r>
    <r>
      <rPr>
        <b/>
        <sz val="11"/>
        <rFont val="Arial Narrow"/>
        <family val="2"/>
      </rPr>
      <t>(Revisión de control)</t>
    </r>
    <r>
      <rPr>
        <sz val="11"/>
        <rFont val="Arial Narrow"/>
        <family val="2"/>
      </rPr>
      <t xml:space="preserve">
3. Si el valor del resultado es inferior al 80%, se debe revisar el control para realizar ajustes</t>
    </r>
    <r>
      <rPr>
        <b/>
        <sz val="11"/>
        <rFont val="Arial Narrow"/>
        <family val="2"/>
      </rPr>
      <t xml:space="preserve"> (Cambio)
Toda materialización generará un plan de mejoramiento, utilizar la forma del proceso SEYM-F-002</t>
    </r>
  </si>
  <si>
    <r>
      <t xml:space="preserve">Revisión del Control
</t>
    </r>
    <r>
      <rPr>
        <sz val="10"/>
        <color theme="0"/>
        <rFont val="Arial Narrow"/>
        <family val="2"/>
      </rPr>
      <t>¿Debe modificarse el control preventivo o detectivo?</t>
    </r>
    <r>
      <rPr>
        <b/>
        <sz val="10"/>
        <color theme="0"/>
        <rFont val="Arial Narrow"/>
        <family val="2"/>
      </rPr>
      <t xml:space="preserve">
</t>
    </r>
    <r>
      <rPr>
        <sz val="10"/>
        <color theme="0"/>
        <rFont val="Arial Narrow"/>
        <family val="2"/>
      </rPr>
      <t xml:space="preserve">1. Si el valor del resultado es mayor al 90%, no se revisa el control - </t>
    </r>
    <r>
      <rPr>
        <b/>
        <sz val="10"/>
        <color theme="0"/>
        <rFont val="Arial Narrow"/>
        <family val="2"/>
      </rPr>
      <t xml:space="preserve">(Se mantiene)
</t>
    </r>
    <r>
      <rPr>
        <sz val="10"/>
        <color theme="0"/>
        <rFont val="Arial Narrow"/>
        <family val="2"/>
      </rPr>
      <t xml:space="preserve">
2. Si el valor del resultado se encuentra entre el 90% y 80%, es potestad de la dependencia revisar el control - </t>
    </r>
    <r>
      <rPr>
        <b/>
        <sz val="10"/>
        <color theme="0"/>
        <rFont val="Arial Narrow"/>
        <family val="2"/>
      </rPr>
      <t>(Revisión de control)</t>
    </r>
    <r>
      <rPr>
        <sz val="10"/>
        <color theme="0"/>
        <rFont val="Arial Narrow"/>
        <family val="2"/>
      </rPr>
      <t xml:space="preserve">
3. Si el valor del resultado es inferior al 80%, se debe revisar el control para realizar ajustes</t>
    </r>
    <r>
      <rPr>
        <b/>
        <sz val="10"/>
        <color theme="0"/>
        <rFont val="Arial Narrow"/>
        <family val="2"/>
      </rPr>
      <t xml:space="preserve"> (Cambio)
"Toda materialización generará un plan de mejoramiento, utilizar la forma del proceso SEYM-F-002"</t>
    </r>
  </si>
  <si>
    <t>Cantidad reportada</t>
  </si>
  <si>
    <t>Código del Proceso</t>
  </si>
  <si>
    <t>Código del Riesgo</t>
  </si>
  <si>
    <r>
      <t xml:space="preserve">PLAN DE ACCIÓN
</t>
    </r>
    <r>
      <rPr>
        <sz val="10"/>
        <color theme="0"/>
        <rFont val="Arial Narrow"/>
        <family val="2"/>
      </rPr>
      <t xml:space="preserve">Se relaciona el riesgo con el Plan o Planes de Acción del año vigente que tenga incidencia:
Plan de Acción Institucional
Plan Institucional de Archivo PINAR
Plan Anual de Adquisiciones PAA
Plan Anual de Vacantes
Plan de Previsión de Recursos Humanos
Plan Estratégico de Talento Humano
Plan Institucional de Capacitación PIC
Plan de Trabajo Anual de Seguridad y Salud en Trabajo 
Plan Estratégico de Tecnologías de la Información y las Comunicaciones PETI
Plan de Tratamiento de Riesgos de Seguridad y Privacidad de la Información
Plan de Seguridad y Privacidad de la Información
Programa de Transparencia y Ética Pública PTEP
</t>
    </r>
  </si>
  <si>
    <t>NOMBRE DEL PROCESO</t>
  </si>
  <si>
    <t>OBJETIVO DEL PROCESO</t>
  </si>
  <si>
    <t>ALCANCE DEL PROCESO</t>
  </si>
  <si>
    <t>Desde el reporte y análisis de información y datos, la determinación de las causas probables de lo sin cumplimientos y tendencias negativas hasta la formulación de acciones correctivas, preventivas y de mejora.</t>
  </si>
  <si>
    <t>Definir e implementar  políticas, lineamientos, modelos y estándares de gestión, manejo, control y análisis de la Información, asegurando su confiabilidad y alineación de los objetivos estratégicos de TI con los objetivos estratégicos institucionales y sectoriales para el logro del ordenamiento social de la propiedad rural.</t>
  </si>
  <si>
    <t>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t>
  </si>
  <si>
    <t>Establecer lineamientos para la comunicación y coordinación intra e interinstitucional, que proporcione a los grupos de interés información veraz, objetiva y oportuna de la misión, objetivos y gestión de la Agencia Nacional de Tierras.</t>
  </si>
  <si>
    <t>Desde la formulación de lineamientos de comunicación interna y externa, hasta la articulación con los grupos de interés y organismos de control.</t>
  </si>
  <si>
    <t>Desde la comprensión del contexto interno y externo, hasta la formulación de planes, programas y proyectos relacionados con el cumplimiento de las funciones de la entidad.</t>
  </si>
  <si>
    <t>Asegurar la atención al ciudadano, mediante los modelos de atención por oferta, demanda y descongestión, que permita detectar las necesidades de ordenamiento social de la propiedad rural</t>
  </si>
  <si>
    <t>Inicia con la recepción del rezago documental y finaliza con la identificación y respuesta de las Peticiones, Quejas, Reclamos, Denuncias y Felicitaciones que recibe la Agencia Nacional de Tierras</t>
  </si>
  <si>
    <t>Determinar las acciones necesarias a cargo de la Entidad para consolidar el Ordenamiento Social de la Propiedad Rural considerando los modelos de atención por oferta, demanda y descongestión</t>
  </si>
  <si>
    <t>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t>
  </si>
  <si>
    <t>Prestar servicios de tecnologías de información y comunicaciones, y geografía y topografía oportunos para la operación y la toma de decisiones de la Agencia</t>
  </si>
  <si>
    <t>Desde la conceptualización de los servicios de tecnología de información y comunicaciones, y gestión de la información de geografía y topografía de la Entidad hasta el uso, administración y soporte.</t>
  </si>
  <si>
    <t>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t>
  </si>
  <si>
    <t>Inicia con el análisis de la ruta jurídica y termina con la decisión final del expediente</t>
  </si>
  <si>
    <t>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t>
  </si>
  <si>
    <t>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t>
  </si>
  <si>
    <t>Adelantar la adquisición de bienes y/o servicios de la Agencia a través de los mecanismos definidos para la selección, elaboración, celebración, formalización, ejecución, terminación y/o liquidación de los contratos.</t>
  </si>
  <si>
    <t>Desde la programación y análisis de las necesidades de la Agencia hasta la terminación y/o liquidación del contrato</t>
  </si>
  <si>
    <t>Gestionar la administración y mantenimiento de bienes y servicios necesarios para la ejecución de los procesos de la entidad</t>
  </si>
  <si>
    <t>Desde la recepción de los bienes y servicios, hasta la disposición final de los bienes y el recibido a satisfacción de los servicios</t>
  </si>
  <si>
    <t>GESTIÓN AMBIENTAL</t>
  </si>
  <si>
    <t>Incumplimiento del Plan de Gestión Integral de Residuos Peligrosos (PGIRESPEL)</t>
  </si>
  <si>
    <t>por sanciones legales de los entes de control</t>
  </si>
  <si>
    <t>al desconocimiento en la normatividad ambiental aplicable en el  Plan de Gestión Integral de Residuos Peligrosos - PGIRESPEL</t>
  </si>
  <si>
    <t>3. Avanzar en el Ordenamiento Social del Territorio para la ejecución de procesos de formalización y acceso a tierras</t>
  </si>
  <si>
    <t>Implementación del programa de formalización de tierras y fomento al desarrollo rural para comunidades indígenas a nivel nacional
Implementación del programa de formalización de tierras y fomento al desarrollo rural para comunidades negras a nivel nacional
Fortalecimiento de las soluciones tecnológicas para la transformación digital de los procesos institucionales a nivel nacional
Fortalecimiento del ordenamiento social de la propiedad rural nacional
Incremento de la formalización de predios privados rurales y procesos agrarios a nivel nacional
Fortalecimiento del sistema integral de gestión y administración documental de la ANT nacional
Fortalecimiento del programa de reforma agraria y reforma rural integral nacional
Fortalecimiento del desempeño del modelo integrado de planeación y gestión de la ANT nacional</t>
  </si>
  <si>
    <t>SUBDIRECCIÓN ADMINISTRATIVA Y FINANCIERA (GESTIÓN AMBIENTAL)</t>
  </si>
  <si>
    <t>de las certificaciones de disposición final de los residuos entregadas por las empresas gestoras  donde se identifica si se esta cumpliendo con los lineamientos de implementación de la gestión en el PGIRESPEL</t>
  </si>
  <si>
    <t>del nuevo Plan de Gestión Integral de Residuos donde se reformula el plan con base a las novedades, observaciones y/u oportunidades de mejora</t>
  </si>
  <si>
    <t>verifica el cumplimiento del Plan de Gestión Integral de Residuos peligrosos</t>
  </si>
  <si>
    <t>actualiza el documento para la implementación</t>
  </si>
  <si>
    <t xml:space="preserve">Realizar actualización y seguimiento a la generación de residuos peligrosos al interior de la entidad </t>
  </si>
  <si>
    <t>Bitácora de generación de residuos</t>
  </si>
  <si>
    <t>Realizar sensibilización sobre el manejo de residuos peligrosos a los colaboradores de la ANT</t>
  </si>
  <si>
    <t>Listado de asistencia a capacitación (sensibilización) y presentación</t>
  </si>
  <si>
    <t>Incumplimiento de requisitos y trámites legales ambientales en la adquisición de bienes y servicios</t>
  </si>
  <si>
    <t>al desconocimiento e incumplimiento de la normatividad ambiental aplicable en el Plan Institucional de Gestión Ambiental - PIGA</t>
  </si>
  <si>
    <t>verifica la fase precontractual de los criterios ambientales acogidos para el Plan Institucional de Gestión Ambiental - PIGA</t>
  </si>
  <si>
    <t>de los permisos de disposición que entregan los proveedores de acuerdo a los lineamientos e instructivos impartidos en la plataforma de Colombia Compra Eficiente</t>
  </si>
  <si>
    <t>verifica y realiza el seguimiento del cumplimiento de los requisitos ambientales para el Plan Institucional de Gestión Ambiental - PIGA</t>
  </si>
  <si>
    <t>de la Matriz de requisitos legales ambientales  establecida por la ANT</t>
  </si>
  <si>
    <t xml:space="preserve"> solicita la cancelación del contrato</t>
  </si>
  <si>
    <t>actualiza Plan Institucional de Gestión Ambiental</t>
  </si>
  <si>
    <t>del documento y la Matriz de requisitos legales ambientales  donde se modifica los parámetros que presentan desactualización de normativa y plan de ejecución</t>
  </si>
  <si>
    <t xml:space="preserve">Actualizar el Plan Institucional de Gestión Ambiental PIGA </t>
  </si>
  <si>
    <t>Actualización  del Plan Institucional de Gestión Ambiental - PIGA</t>
  </si>
  <si>
    <t>Realizar sensibilizaciones sobre los lineamientos internos ambientales a los colaboradores de la ANT</t>
  </si>
  <si>
    <t>Realizar sensibilizaciones sobre programas ambientales de ahorro y uso eficiente de energía a los colaboradores de la ANT</t>
  </si>
  <si>
    <t>Disposición de residuos ordinarios sin cumplir las prácticas establecidas en la entidad</t>
  </si>
  <si>
    <t>a la disposición incorrecta para los residuos ordinarios de acuerdo con las prácticas establecidas en la entidad</t>
  </si>
  <si>
    <t>verifica el manejo de los residuos que se retiran del cuarto de acopio</t>
  </si>
  <si>
    <t>un acta de disposición y aprovechamiento del retiro que realiza el proveedor contratado para esta labor</t>
  </si>
  <si>
    <t>verifica el manejo de los residuos que ingresan al cuarto de acopio</t>
  </si>
  <si>
    <t>de la observación donde se evidencia la correcta separación de residuos</t>
  </si>
  <si>
    <t>realiza la acomodación correcta de los residuos que presentan novedad en la identificación</t>
  </si>
  <si>
    <t>un acompañamiento en sitio para la separación correcta de residuos por medio de la Plantilla de reporte de novedades en el manejo de residuos</t>
  </si>
  <si>
    <t>Realizar sensibilizaciones sobre el cumplimiento en la disposición final de residuos a los colaboradores de la ANT</t>
  </si>
  <si>
    <t>Listado de asistencia a capacitación (sensibilización)</t>
  </si>
  <si>
    <t>Implementar (diseño y ejecución) de una plantilla de reporte de novedades en el manejo de residuos</t>
  </si>
  <si>
    <t>Plantilla de reporte de novedades en el manejo de residuos</t>
  </si>
  <si>
    <t xml:space="preserve"> ADMINISTRACIÓN Y SOPORTE DE LOS SERVICIOS DE TECNOLOGÍAS DE INFORMACIÓN Y COMUNICACIONES</t>
  </si>
  <si>
    <t>SECRETARÍA GENERAL</t>
  </si>
  <si>
    <t>por la afectación en la prestación de servicios tecnológicos, tanto a la ciudadanía como a la entidad</t>
  </si>
  <si>
    <t>a la interrupción prolongada de los canales de comunicación, mantenimiento inadecuado o no programado de servidores y redes, desastres naturales o eventos fortuitos (inundaciones, incendios, etc.), sobrecarga de sistemas por alta demanda de usuarios no dimensionados, falla  o  indisponibilidad de servidores críticos</t>
  </si>
  <si>
    <t xml:space="preserve">Fortalecimiento del desempeño del modelo integrado de planeación y gestión de la ANT nacional
Fortalecimiento de las soluciones tecnológicas para la transformación digital de los procesos institucionales a nivel nacional
</t>
  </si>
  <si>
    <t>verifica con el seguimiento del cumplimiento de los ANS en los servicios contratados con terceros</t>
  </si>
  <si>
    <t>de la sincronización en la nube de los servidores para validar la información que se ha retenido en los últimos 7 días</t>
  </si>
  <si>
    <t>resolverá prioritariamente la solución al caso cuando se incumple los tiempos de respuesta</t>
  </si>
  <si>
    <t>Ejecución del plan de mantenimiento preventivo, correctivo y evolutivo de la infraestructura  a través de la definición de actividades, recursos y responsables, realizando el seguimiento del mismo para la vigencia.</t>
  </si>
  <si>
    <t>Informe de seguimiento al plan de mantenimiento</t>
  </si>
  <si>
    <t>Realiza el seguimiento a los procesos de respaldo y recuperación de la información en servidores</t>
  </si>
  <si>
    <t>Realizar pruebas al plan de recuperación ante desastres - DRP</t>
  </si>
  <si>
    <t>establecerá un plan de capacitación en el uso de la herramienta de gestión a través sensibilizaciones a especialistas y usuario interno según el plan</t>
  </si>
  <si>
    <t>lista de asistencia y/o grabación de la sesión si es virtual</t>
  </si>
  <si>
    <t>Fuga parcial o completa del conocimiento tácito o explicito de la Entidad</t>
  </si>
  <si>
    <t>en la desaparición del conocimiento organizacional</t>
  </si>
  <si>
    <t>a la falta de mecanismos que permitan retener el conocimiento tácito y explícito tanto individual como grupal u organizacional</t>
  </si>
  <si>
    <t xml:space="preserve">Plan de Acción Institucional
Plan Institucional de Archivo PINAR
Plan Anual de Adquisiciones PAA
Plan Anual de Vacantes
Plan de Previsión de Recursos Humanos
Plan Estratégico de Talento Humano
Plan Institucional de Capacitación PIC
Plan de Trabajo Anual de Seguridad y Salud en Trabajo 
Plan Estratégico de Tecnologías de la Información y las Comunicaciones PETI
Plan de Tratamiento de Riesgos de Seguridad y Privacidad de la Información
Plan de Seguridad y Privacidad de la Información
Programa de Transparencia y Ética Pública PTEP
</t>
  </si>
  <si>
    <t>SUBDIRECCIÓN DE TALENTO HUMANO</t>
  </si>
  <si>
    <t>revisa el autodiagnóstico de MIPG para la dimensión de Gestión del conocimiento</t>
  </si>
  <si>
    <t>actualiza el Plan Estratégico de Talento Humano de la entidad</t>
  </si>
  <si>
    <t>Realizar seguimiento de las actividades programadas en la vigencia sobre gestión del conocimiento a cargo de la Subdirección de Talento Humano.</t>
  </si>
  <si>
    <t>Informe Seguimiento a las actividades Gestión del Conocimiento.</t>
  </si>
  <si>
    <t>PLANEACIÓN ESTRATÉGICA DEL TALENTO HUMANO</t>
  </si>
  <si>
    <t>SELECCIÓN Y VINCULACIÓN DEL TALENTO HUMANO</t>
  </si>
  <si>
    <t>ADMINISTRACIÓN DEL TALENTO HUMANO</t>
  </si>
  <si>
    <t>Posibilidad de incumplir metas del Plan Estratégico de Talento Humano</t>
  </si>
  <si>
    <t>a la falta de ejecución en las actividades y recursos para el Plan Estratégico de Talento Humano</t>
  </si>
  <si>
    <t>Plan Estratégico de Talento Humano
Plan Anual de Vacantes
Plan de Previsión de Recursos Humanos</t>
  </si>
  <si>
    <t>Fortalecimiento del desempeño del modelo integrado de planeación y gestión de la ANT nacional</t>
  </si>
  <si>
    <t>valida la formulación de los planes institucionales (Bienestar social, capacitación y seguridad y salud en el trabajo)</t>
  </si>
  <si>
    <t>de un correo electrónico enviado a la Subdirección de Talento Humano, donde informa si se encuentra listo para aprobación o se debe ajustar y actualizar con base a unas observaciones</t>
  </si>
  <si>
    <t>verifica el cumplimiento de los requisitos exigidos por el empleo a proveer, de acuerdo con los requisitos de Ley y los contemplados en el Manual Especifico de Funciones y de Competencias Laborales de la Agencia</t>
  </si>
  <si>
    <t>del formato cumplimiento Requisitos Mínimos GTHU-F-010</t>
  </si>
  <si>
    <t>deroga nombramiento</t>
  </si>
  <si>
    <t>revisa el soporte y mantenimiento del aplicativo Meta4 - SIGEP Nómina</t>
  </si>
  <si>
    <t>del Informe de supervisión que presenta los ajustes en el presupuesto, las notificaciones a los interesados con inconsistencias y correcciones a que haya lugar</t>
  </si>
  <si>
    <t>se realiza en el próximo pago un ajuste de la liquidación adicional realizada en el salario</t>
  </si>
  <si>
    <t>Diseñar los planes de la nueva vigencia a través del correo electrónico dando inicio a la formulación de los planes institucionales (Bienestar social, capacitación y seguridad y salud en el trabajo) de la nueva vigencia Con base al histórico de cumplimiento de metas y recomendaciones para oportunidades de mejora</t>
  </si>
  <si>
    <t>Socialización al grupo de vinculación de la STHU de los requisitos que debe cumplir un aspirante a funcionario público</t>
  </si>
  <si>
    <t>Listado de asistencia de la sesión</t>
  </si>
  <si>
    <t>Realizar seguimiento al presupuesto de gastos de personal de la ANT</t>
  </si>
  <si>
    <t>Matriz de Seguimiento Gastos de Personal</t>
  </si>
  <si>
    <t>RIESGO DEL PROCESO</t>
  </si>
  <si>
    <t>La posibilidad de incumplir con la administración y mantenimiento de bienes y servicios necesarios para la ejecución de los procesos de la entidad</t>
  </si>
  <si>
    <t>Posibilidad de incumplir la ejecución de los planes institucionales de la STHU</t>
  </si>
  <si>
    <t>Inconsistencias en el reporte y liquidación de las novedades laborales y prestacionales</t>
  </si>
  <si>
    <t>Vinculación de personal sin cumplir requisitos de ley</t>
  </si>
  <si>
    <t xml:space="preserve">GESTIÓN DOCUMENTAL </t>
  </si>
  <si>
    <t>en la imagen institucional ante los grupos de interés</t>
  </si>
  <si>
    <t>a la falta de control para los lineamientos de manejo y de conservación en documentos</t>
  </si>
  <si>
    <t>derivando en la acciones jurídicas en contra de la entidad</t>
  </si>
  <si>
    <t>a los vencimientos de términos por recibir información de entrada que no cumple con las características que se requieren para ser clasificada y asignada correctamente y la constante rotación de personal en la Subdirección Administrativa y Financiera - Gestión Documental</t>
  </si>
  <si>
    <t>derivando en acciones jurídicas en contra de la entidad</t>
  </si>
  <si>
    <t>a los vencimientos de términos debido a personal insuficiente para atender la alta demanda y la inexactitud o complejidad de la solicitud del expediente o información por parte de la dependencia</t>
  </si>
  <si>
    <t>Pérdida o daño en la documentación de la Agencia</t>
  </si>
  <si>
    <t>Asignación incorrecta de comunicaciones oficiales recibidas (documentos) en el momento de la radicación</t>
  </si>
  <si>
    <t>Demoras en la respuesta a solicitudes internas de documentos en atención de los requerimientos de expedientes por parte de las dependencias</t>
  </si>
  <si>
    <t>de los estudios previos para la adquisición del servicio de Saneamiento ambiental en los depósitos de archivo Central, Archivos de gestión y Bodega de Montevideo con el animo de evitar el deterioro de la documentación custodiada por la Agencia</t>
  </si>
  <si>
    <t>crea la alerta de perdida o daño del documento</t>
  </si>
  <si>
    <t>de un acta para la revisión y búsqueda en las bases de datos de préstamos y la búsqueda física en los depósitos de archivo de Américas y CAN, generando un Informe sobre la novedad y en caso dado la solicitud de una denuncia</t>
  </si>
  <si>
    <t xml:space="preserve"> valida que los parámetros de clasificación</t>
  </si>
  <si>
    <t>del instructivo que permita identificar la asignación correcta de las comunicaciones oficiales recibidas, de acuerdo con las funciones de las dependencias de la Agencia</t>
  </si>
  <si>
    <t>verifica la productividad y el margen de error</t>
  </si>
  <si>
    <t>del reporte del sistema ORFEO donde se evidencia la cantidad de comunicaciones oficiales asignadas a las dependencias por el personal de correspondencia</t>
  </si>
  <si>
    <t>actualiza la asignación de la comunicación oficial que presenta error de entrega (devolución)</t>
  </si>
  <si>
    <t>del reporte del sistema ORFEO donde se evidenció la asignación incorrecta y se envía a la nueva dependencia la comunicación oficial, garantizando la entrega de esta</t>
  </si>
  <si>
    <t>valida las solicitudes de información y/o expedientes</t>
  </si>
  <si>
    <t>del reporte generado por el aplicativo donde se evidencia la cantidad de solicitudes recibidas o asignadas a solicitudes de archivo</t>
  </si>
  <si>
    <t>prioriza la gestión de solicitud de archivo</t>
  </si>
  <si>
    <t>de la comunicaciones que reciben por las dependencias a la demora en la respuesta</t>
  </si>
  <si>
    <t>SUBDIRECCIÓN ADMINISTRATIVA Y FINANCIERA - GESTIÓN DOCUMENTAL</t>
  </si>
  <si>
    <t>Realizar Jornadas saneamiento ambiental conforme al Sistema Integrado de Conservación</t>
  </si>
  <si>
    <t xml:space="preserve">Informe de saneamiento </t>
  </si>
  <si>
    <t xml:space="preserve">Seguimiento a la implementación del Sistema Integrado de Conservación </t>
  </si>
  <si>
    <t>Informes de implementación del  Sistema Integrado de Conservación</t>
  </si>
  <si>
    <t>Realizar capacitaciones para fortalecer los conocimientos establecidos en el instructivo y dar claridad frente a las competencias y funciones asignadas a la Agencia y sus dependencias (Decreto 2363) y el Acuerdo 060 del 2001</t>
  </si>
  <si>
    <t xml:space="preserve">Listados de asistencia y presentación </t>
  </si>
  <si>
    <t xml:space="preserve">Realizar informe de seguimiento a la productividad y el margen de error del personal de correspondencia </t>
  </si>
  <si>
    <t>Informe de seguimiento a la productividad y el margen de error</t>
  </si>
  <si>
    <t>Realizar la actualización del Instructivo ADBMS-I-012 ENVÍO DE COMUNICACIONES OFICIALES</t>
  </si>
  <si>
    <t xml:space="preserve">Instructivo publicado </t>
  </si>
  <si>
    <t xml:space="preserve">Presentar informe de avance de casos cerrados a las solicitudes al Archivo </t>
  </si>
  <si>
    <t>Informe de avance</t>
  </si>
  <si>
    <t>La posibilidad de incumplir con los lineamientos de seguridad, confiabilidad y alineación de información con los objetivos estratégicos de la entidad</t>
  </si>
  <si>
    <t>La posibilidad de incumplir con la atención al ciudadano, mediante los modelos de atención por oferta, demanda y descongestión</t>
  </si>
  <si>
    <t>La posibilidad de incumplir con la prestación de servicios de tecnologías de información y comunicación parala toma de decisiones de la entidad</t>
  </si>
  <si>
    <t>La posibilidad de incumplir con la administración del Talento Humano de la Agencia y promover su desarrollo</t>
  </si>
  <si>
    <t>La posibilidad de incumplir con la administración de los recursos e información financiera con base en las necesidades de las dependencias</t>
  </si>
  <si>
    <t>GESTIÓN DE EGRESOS</t>
  </si>
  <si>
    <t>Plan de Acción Institucional</t>
  </si>
  <si>
    <t>DESAGREGACIÓN Y ADMINISTRACIÓN DEL PRESUPUESTO</t>
  </si>
  <si>
    <t>OFICINA DE PLANEACIÓN</t>
  </si>
  <si>
    <t>DIRECCIONAMIENTO SERVICIO AL CIUDADANO</t>
  </si>
  <si>
    <t>GESTIÓN DEL CONOCIMIENTO</t>
  </si>
  <si>
    <t>GESTIONAR LAS  PETICIONES QUEJAS, SUGERENCIAS, RECLAMOS, DENUNCIAS Y FELICITACIONES</t>
  </si>
  <si>
    <t>La posibilidad de incumplir con los lineamientos estratégicos y de operación de la entidad</t>
  </si>
  <si>
    <t>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t>
  </si>
  <si>
    <t>La posibilidad de incumplir con las diferentes acciones necesarias para la administración de los bienes fiscales patrimoniales de la Agencia y las tierras baldías de la Nación</t>
  </si>
  <si>
    <t>La posibilidad de incumplir con la adecuada actuación de la defensa jurídica ante los intereses de la entidad y la desatención en la asesoría de soporte jurídico a las solicitudes que reciban</t>
  </si>
  <si>
    <t>DAT - SUBDIRECCIÓN DE ADMINISTRACIÓN DE TIERRAS DE LA NACIÓN</t>
  </si>
  <si>
    <t>SG - SUBDIRECCIÓN DE TALENTO HUMANO</t>
  </si>
  <si>
    <t>ANÁLISIS DEL SECTOR</t>
  </si>
  <si>
    <t>SELECCIÓN DE PROVEEDORES</t>
  </si>
  <si>
    <t>SG - SUBDIRECCIÓN ADMINISTRATIVA Y FINANCIERA</t>
  </si>
  <si>
    <t xml:space="preserve">CONTROL DE INVENTARIO, PLANTA Y EQUIPOS </t>
  </si>
  <si>
    <t>GESTIÓN DE VIÁTICOS Y/O GASTOS  DE VIAJE Y PERMANENCIA</t>
  </si>
  <si>
    <t>GESTIÓN DE INGRESOS Y CARTERA</t>
  </si>
  <si>
    <t>GESTIÓN CONTABLE</t>
  </si>
  <si>
    <t>SEGUIMIENTO A LA GESTIÓN DE PETICIONES, QUEJAS, RECLAMOS, SUGERENCIAS, DENUNCIAS Y FELICITACIONES</t>
  </si>
  <si>
    <t>La SUBDIRECCIÓN DE TALENTO HUMANO</t>
  </si>
  <si>
    <t>la recolección y/o confirmación de los aportes que brinda cada dependencia a la Gestión del Conocimiento en cada vigencia para la mitigación en la fuga de conocimiento de la entidad mediante reuniones con los enlaces de Gestión del Conocimiento de las dependencias o la actualización por parte del equipo asesor a partir de la información resultante sobre la identificación y revisión de insumos potencialmente reportables dentro de la dimensión ya mencionada</t>
  </si>
  <si>
    <t>de la validación del acuerdo al contrato que se registra en un informe de cumplimiento ANS mensualmente</t>
  </si>
  <si>
    <t>ejecuta del plan de recuperación ante desastres - DRP</t>
  </si>
  <si>
    <t>Desde la asesoría jurídica al Director y demás dependencias, hasta las actuaciones judiciales tendientes a la debida defensa de los intereses de la entidad.</t>
  </si>
  <si>
    <t>El COMITÉ INSTITUCIONAL DE GESTIÓN Y DESEMPEÑO</t>
  </si>
  <si>
    <t>Diseñar el Plan Estratégico de Talento Humano de la entidad con el cumplimiento de requisitos de ley</t>
  </si>
  <si>
    <t>en la imagen institucional ante los funcionarios de la entidad</t>
  </si>
  <si>
    <t>a la falta de ejecución en las actividades y recursos de los Planes Institucionales de la STHU</t>
  </si>
  <si>
    <t>en la imagen institucional ante los diferentes grupos de interés</t>
  </si>
  <si>
    <t>al desconocimiento del reporte de novedades del personal de la ANT por errores en la liquidación de la nomina y presentando fallas en el pago</t>
  </si>
  <si>
    <t>valida la propuesta del Plan Estratégico de Talento Humano</t>
  </si>
  <si>
    <t>Plan diseñado para el CIGYD</t>
  </si>
  <si>
    <t>Diseñar el Plan Estratégico de Talento Humano con el cumplimiento a los lineamientos del decreto 612 2018 y Función Pública en documento proyectado para la vigencia</t>
  </si>
  <si>
    <t>valida la ejecución de las actividades programadas en los Planes Institucionales (Bienestar Social, Capacitación Institucional y Seguridad y Salud en el Trabajo)</t>
  </si>
  <si>
    <t>dos informes de seguimiento en la vigencia a las actividades de los Planes Institucionales (Bienestar Social, Capacitación Institucional y Seguridad y Salud en el Trabajo) de la Subdirección de Talento Humano</t>
  </si>
  <si>
    <t>dos informes de seguimiento en la vigencia a las actividades del Plan de Estratégico de la Subdirección de Talento Humano</t>
  </si>
  <si>
    <t>en el presupuesto de gastos de personal de la ANT</t>
  </si>
  <si>
    <t>La SUBDIRECCIÓN ADMINISTRATIVA Y FINANCIERA (GESTIÓN AMBIENTAL)</t>
  </si>
  <si>
    <t>El EQUIPO DE INFRAESTRUCTURA Y SOPORTE TECNOLÓGICO (SG)</t>
  </si>
  <si>
    <t>El CENTRO DE ATENCIÓN Y SERVICIOS - CAS</t>
  </si>
  <si>
    <t xml:space="preserve">El TÉCNICO ASIGNADO DEL CENTRO DE ATENCIÓN Y SERVICIOS - CAS </t>
  </si>
  <si>
    <t>de un acto administrativo donde constan que no cumple los requisitos de ley</t>
  </si>
  <si>
    <t xml:space="preserve">La SUBDIRECCIÓN ADMINISTRATIVA Y FINANCIERA - GESTIÓN DOCUMENTAL </t>
  </si>
  <si>
    <t>SIGLA DE LA DEPENDENCIA</t>
  </si>
  <si>
    <t>SG</t>
  </si>
  <si>
    <t>Respuesta inoportuna a las PQRSD</t>
  </si>
  <si>
    <t>La SECRETARÍA GENERAL</t>
  </si>
  <si>
    <t>redirecciona de forma inmediata y prioritaria el caso mal orientado</t>
  </si>
  <si>
    <t xml:space="preserve">de un oficio o una llamada  al ciudadano sobre el error, ofreciendo disculpas y garantizando la atención por el canal correcto sin que tenga que reiniciar el trámite </t>
  </si>
  <si>
    <t xml:space="preserve">SECRETARÍA GENERAL </t>
  </si>
  <si>
    <t>Capacitar de manera periódica al personal de atención al ciudadano sobre los procedimientos, canales, rutas de trámites y competencias de cada dependencia, asegurando que el ciudadano reciba la información correcta desde el inicio</t>
  </si>
  <si>
    <t xml:space="preserve">Listado de asistencia a las capacitaciones </t>
  </si>
  <si>
    <t>Distribuir material informativo claro y accesible sobre los servicios de la ANT</t>
  </si>
  <si>
    <t>en la credibilidad de la imagen institucional y/o por acciones legales contra la Agencia Nacional de Tierras</t>
  </si>
  <si>
    <t>Plan de Acción Institucional
Programa de Transparencia y Ética Pública PTEP</t>
  </si>
  <si>
    <t>valida la ejecución del plan de atención de las PQRSD</t>
  </si>
  <si>
    <t>del reporte de ORFEO  donde se evidencia la implementación del plan de atención generado por las dependencias de las PQRSD rezagadas</t>
  </si>
  <si>
    <t>elabora un plan de choque de atención a las PQRSD sin tramitar</t>
  </si>
  <si>
    <t>Realizar el seguimiento a las PQRSD recibidas por la ANT de manera mensual</t>
  </si>
  <si>
    <t>Reporte de seguimiento de PQRSD</t>
  </si>
  <si>
    <t>Realiza seguimiento a la gestión y respuestas a las PQRSD informando sobre el estado de avance de estas en cada dependencia</t>
  </si>
  <si>
    <t>verifica el seguimiento a la gestión de las PQRSD</t>
  </si>
  <si>
    <t>por generar incertidumbre en los estados financieros y/o posible apertura a procesos disciplinarios y/o sancionatorios</t>
  </si>
  <si>
    <t>a la falta de control y lineamientos en el manejo de los bienes de la Entidad</t>
  </si>
  <si>
    <t>verifica la existencia de los bienes de la entidad</t>
  </si>
  <si>
    <t xml:space="preserve">de los formatos ADMBS-F-032 forma salida individual de elementos y ADMBS-F-084 reintegro individual de bienes y/o elementos se registran y se controla la salida y el ingreso de los bienes, se realizan las tomas físicas a nivel nacional, local con la implementación para vigencia 2025 de buenas prácticas (actas y soportes) permitiendo establecer sobrantes, faltantes adelantando todas las actividades que conlleven a subsanar las diferencias encontradas, finalizando con el registro en aplicativo APOTEOSYS permitiendo registrar información actualizada, brindando información clara en la ubicación de los inventarios por funcionario y centro de utilidad. </t>
  </si>
  <si>
    <t>de los formatos ADMBS-F-032 FORMA SALIDA INDIVIDUAL DE ELEMENTOS y ADMBS-F-084 REINTEGRO INDIVIDUAL DE BIENES Y/O ELEMENTOS. Informe por el funcionario relatando lo acontecido por el no reintegro del bien, anexando documentos que se requieran para respaldar lo informado (denuncia ante las autoridades competentes) para continuar con el área administrativa para la afectación a la póliza y/o acciones que dieran lugar.</t>
  </si>
  <si>
    <t>Reporte en donde se indique a detalle la relación de bienes devolutivos de la Agencia Nacional de Tierras, teniendo en cuenta las bajas de la entidad</t>
  </si>
  <si>
    <t>Reporte APOTEOSYS de los bienes devolutivos de la ANT</t>
  </si>
  <si>
    <t>SUBDIRECCIÓN ADMINISTRATIVA Y FINANCIERA</t>
  </si>
  <si>
    <t>por sobrecostos en la legalización de comisión o viáticos</t>
  </si>
  <si>
    <t>a la falta de criterios aplicables a la autorización, legalización y pago de desplazamientos, incluyendo la desactualización de la tabla de Viáticos en el sistema SIIF - Nación</t>
  </si>
  <si>
    <t>verifica el cumplimiento de las aprobaciones realizadas por el Jefe directo o supervisor de contrato del solicitante y ordenador de gasto</t>
  </si>
  <si>
    <t>del aplicativo KLIC las solicitudes de comisión o viáticos que están cargadas para la generar la legalización de estas</t>
  </si>
  <si>
    <t>devuelve la legalización de comisión o viatico</t>
  </si>
  <si>
    <t>Capacitar en el procedimiento de solicitud, autorización, legalización y pago de desplazamientos al interior</t>
  </si>
  <si>
    <t>1. Entregar 1,5 millones de hectáreas a través del fondo de tierras a población rural sin tierra o con tierra insuficiente</t>
  </si>
  <si>
    <t>2. Formalizar 3,9 millones de hectáreas de tierras de pequeña y mediana propiedad rural</t>
  </si>
  <si>
    <t>Objetivos estratégicos</t>
  </si>
  <si>
    <t>CÓDIGO DEL PROCESO</t>
  </si>
  <si>
    <t>Establecer los lineamientos estratégicos y el esquema de operación de la Agencia Nacional de Tierras, asegurando la disponibilidad de los recursos necesarios para su aplicación.</t>
  </si>
  <si>
    <t>La posibilidad de incumplir con los lineamientos para la comunicación interna y externa enfocada hacia los grupos de interés de la entidad</t>
  </si>
  <si>
    <t>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t>
  </si>
  <si>
    <t>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t>
  </si>
  <si>
    <t>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t>
  </si>
  <si>
    <t>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t>
  </si>
  <si>
    <t>Inicia con la planeación, selección y vinculación del personal idóneo, competente y con las habilidades requeridas y, termina con el retiro del servidor público.</t>
  </si>
  <si>
    <t>La posibilidad de incumplir con los mecanismos definidos para la adquisición de bienes y/o servicios de la Agencia</t>
  </si>
  <si>
    <t>Administrar los recursos e información financiera con base en las necesidades de las dependencias de la Agencia y organismos estatales requirentes, a través de mecanismos de dirección, registro, ejecución, control y seguimiento de los recursos.</t>
  </si>
  <si>
    <t>Desde la elaboración del anteproyecto de presupuesto de la ANT, hasta la presentación de los estados financieros.</t>
  </si>
  <si>
    <t>Asesorar y dar soporte jurídico a las diferentes dependencias ,a través de la emisión de conceptos y  demás soportes legales que sean necesarios, así como realizar todas las actuaciones tendientes a la debida defensa de los intereses de la entidad.</t>
  </si>
  <si>
    <t>Analizar la información proveniente de la retroalimentación del desempeño de procesos, planes, programas y  proyectos, para la toma de decisiones y formulación de nuevas acciones orientadas a elevar el nivel de cumplimiento, transparencia y mejora institucional.</t>
  </si>
  <si>
    <t>La posibilidad de incumplir con las acciones que generen mejoramiento a los procesos, planes, programas y proyectos que impactan en la toma de decisiones en la entidad</t>
  </si>
  <si>
    <t xml:space="preserve">valida la información recolectada
</t>
  </si>
  <si>
    <t>Protocolo aprobado y publicado en el SIG</t>
  </si>
  <si>
    <t>al alto volumen de PQRSD que recibe la Entidad y los tiempos destinados para la revisión y consolidación de la información para dar respuesta</t>
  </si>
  <si>
    <t>realiza seguimiento a la gestión y respuestas a las PQRSD</t>
  </si>
  <si>
    <t>a que no se realizó el seguimiento correspondiente a las oportunidades de mejora para la gestión de las PQRSD</t>
  </si>
  <si>
    <t>valida la ejecución del plan de choque de atención a las PQRSD sin tramitar</t>
  </si>
  <si>
    <t>Diseñar e implementar un cronograma de seguimiento al plan de mejoramiento, con revisión semanal por parte del área responsable</t>
  </si>
  <si>
    <t>Cronograma de seguimiento al plan de mejoramiento PQRSD</t>
  </si>
  <si>
    <t>a vicios en la determinación de los presupuestos (análisis del sector)</t>
  </si>
  <si>
    <t xml:space="preserve">forma ADQBS-F-008 "análisis del sector" actualizada, publicada en Intranet </t>
  </si>
  <si>
    <t>Incidir en la selección de proveedores sin cumplimiento de requisitos</t>
  </si>
  <si>
    <t>a la evaluación sesgada de proveedores o existencia de criterios de evaluación poco claros o subjetivos</t>
  </si>
  <si>
    <t>de una acto administrativo</t>
  </si>
  <si>
    <t>Promover a través de pieza publicitaria en la Intranet o a través de los correos institucionales, los principios de imparcialidad, objetividad y probidad en la contratación.</t>
  </si>
  <si>
    <t xml:space="preserve">Pieza publicitaria socializada a través de la intranet o del correo institucional </t>
  </si>
  <si>
    <t>Revisar y actualizar (si aplica) las formas utilizadas para evaluar los procesos de contratación de la Entidad</t>
  </si>
  <si>
    <t>Acta de reunión para validad si aplica la actualización de documentos</t>
  </si>
  <si>
    <t>El GRUPO INTERNO DE TRABAJO PARA LA GESTIÓN CONTRACTUAL - SG</t>
  </si>
  <si>
    <t>QUIEN OSTENTE LA CALIDAD DE ORDENADOR DEL GASTO</t>
  </si>
  <si>
    <t>Inadecuado servicio del CAS</t>
  </si>
  <si>
    <t>Inadecuado manejo de inventario de la entidad</t>
  </si>
  <si>
    <t>ALMACÉN - SAF</t>
  </si>
  <si>
    <t xml:space="preserve">del rechazo en el aplicativo KLIC para que el grupo de comisiones realice las correcciones que se observaron en el aplicativo KLIC </t>
  </si>
  <si>
    <t>Listado de asistencia a capacitación y presentación</t>
  </si>
  <si>
    <t>por reducción en la asignación del presupuesto de la vigencia, lo que limitaría la ejecución de proyectos y comprometería la sostenibilidad financiera de la entidad</t>
  </si>
  <si>
    <t>al seguimiento y control insuficiente de la reserva presupuestal constituida por los supervisores de contrato</t>
  </si>
  <si>
    <t>por recorte en asignación del Ministerio de Hacienda</t>
  </si>
  <si>
    <t>el envío inoportuno y/o inexacto de las solicitudes de pago a la Subdirección Administrativa y Financiera por parte de los supervisores de los contratos</t>
  </si>
  <si>
    <t>Inadecuado seguimiento y control a la reserva presupuestal</t>
  </si>
  <si>
    <t>Plan de acción Institucional</t>
  </si>
  <si>
    <t>valida y realiza la constitución de Reserva Presupuestal</t>
  </si>
  <si>
    <t>del reporte generado por el SIIF-Nación de Reserva Presupuestal de acuerdo a las solicitudes de reducción y documentos soporte de solicitud de constitución de reserva enviada por todas las dependencias</t>
  </si>
  <si>
    <t>evalúa la ejecución de la reserva presupuestal</t>
  </si>
  <si>
    <t>de memorandos, reuniones (mesas de trabajo de seguimiento a la ejecución) y correo institucional  informando a todas las dependencias responsables la ejecución de la reserva presupuestal y solicitando acciones de pronta ejecución de acuerdo al seguimiento</t>
  </si>
  <si>
    <t>registra en el SIIF los movimientos que afecten la Reserva Presupuestal y se soliciten</t>
  </si>
  <si>
    <t>valida y consolida la programación del PAC generado por las dependencias</t>
  </si>
  <si>
    <t>de un acto administrativo para generar la aprobación ante el Ministerio de Hacienda y al inscripción en la plataforma de SIIF-Nación</t>
  </si>
  <si>
    <t>revisar la ejecución de PAC a cada una de las dependencias</t>
  </si>
  <si>
    <t>ajusta la programación del PAC de las dependencias</t>
  </si>
  <si>
    <t>La SUBDIRECCIÓN ADMINISTRATIVA Y FINANCIERA - TESORERIA</t>
  </si>
  <si>
    <t>SUBDIRECCIÓN ADMINISTRATIVA Y FINANCIERA - PERSONA ENCARGADA DEL PRESUPUESTO</t>
  </si>
  <si>
    <t xml:space="preserve">Realizar socializaciones sobre el tramite de solicitudes de constitución y reducción de la reserva presupuestal con cada una de las dependencias </t>
  </si>
  <si>
    <t>Listado de asistencia de la socialización (presencial y/o virtual) y presentación.</t>
  </si>
  <si>
    <t>SUBDIRECCIÓN ADMINISTRATIVA Y FINANCIERA (TESORERÍA)</t>
  </si>
  <si>
    <t>Realizar capacitaciones socializando el cronograma estipulado a cada una de las dependencias de la ANT.</t>
  </si>
  <si>
    <t>Emitir circular con el cronograma y directrices de solicitud sobre el Programa Anual de Caja - PAC</t>
  </si>
  <si>
    <t>correo electrónico de comunicación del cronograma</t>
  </si>
  <si>
    <t>por investigaciones disciplinarias y/o fiscales</t>
  </si>
  <si>
    <t>actas de conciliación mensual donde se valida los saldos que existen en cartera</t>
  </si>
  <si>
    <t>de la forma GEFIN-F-009 FORMA DETALLADA DE INGRESOS donde se actualiza los datos con base los reportes con novedades</t>
  </si>
  <si>
    <t>La SUBDIRECCIÓN ADMINISTRATIVA Y FINANCIERA - PRESUPUESTO</t>
  </si>
  <si>
    <t>La SUBDIRECCIÓN ADMINISTRATIVA Y FINANCIERA - CONTABILIDAD</t>
  </si>
  <si>
    <t>SUBDIRECCIÓN ADMINISTRATIVA Y FINANCIERA - PERSONA ENCARGADA DE CARTERA</t>
  </si>
  <si>
    <t>Informe con el estado de cartera de los predios ubicados en Isla del rosario y San Bernando</t>
  </si>
  <si>
    <t xml:space="preserve">Emitir informe con estado de la cartera a la subdirección de admiración de tierra </t>
  </si>
  <si>
    <t>ante la imposición de sanciones disciplinarias y hallazgos por parte de los entes de control, lo que reduciría la confianza de las partes interesadas y podría derivar en mayores exigencias de vigilancia o restricciones administrativas</t>
  </si>
  <si>
    <t>por sanciones penales, disciplinarias, fiscales y administrativa</t>
  </si>
  <si>
    <t>verifica el registro presupuestal elaborado</t>
  </si>
  <si>
    <t>del reporte que se genera SIIF-Nación con base a los documentos de la solicitud de registro</t>
  </si>
  <si>
    <t>ajusta el registro presupuestal</t>
  </si>
  <si>
    <t>del acto administrativo donde se actualiza el registro presupuestal al que debe estar asignado en el SIIF-Nación</t>
  </si>
  <si>
    <t>verifica el cumplimiento de requisitos para el pago</t>
  </si>
  <si>
    <t>de las listas de chequeo del formato GFIN-F-005 actualizadas y publicadas en la Intranet donde valida la información para registrar el gasto y generar los pagos en la plataforma de SIIF-Nación</t>
  </si>
  <si>
    <t>devuelve el registro del pago</t>
  </si>
  <si>
    <t>de un correo electrónico a la dependencia que presenta la novedad donde se explica el porque de la observación y el rechazo de la plataforma de SIIF-Nación</t>
  </si>
  <si>
    <t>Capacitaciones al personal de Presupuesto en el registro de los Compromisos Presupuestales</t>
  </si>
  <si>
    <t>SUBDIRECCIÓN ADMINISTRATIVA Y FINANCIERA (PRESUPUESTO)</t>
  </si>
  <si>
    <t>Realizar auditorías internas trimestrales sobre una muestra aleatoria del cinco por ciento (5%) de los pagos efectuados por contratos de prestación de servicios durante el periodo, con el fin de verificar el cumplimiento de los requisitos establecidos, detectar oportunamente desviaciones o inconsistencias y emitir acciones correctivas.</t>
  </si>
  <si>
    <t>Informe de auditoría</t>
  </si>
  <si>
    <t>Realizar capacitaciones sobre el procedimiento de pagos y las listas de chequeo asociadas al procedimiento a los colaboradores de la ANT</t>
  </si>
  <si>
    <t>Listado de asistencia de la socialización (presencial y/o virtual) y presentación</t>
  </si>
  <si>
    <t>Inadecuada solicitudes de registro presupuestal</t>
  </si>
  <si>
    <t>a la falta de verificación en los requisitos de los supervisores y/o área técnica que solicita el trámite y/o deficiencia en la planeación para la ejecución de pagos frente a los tiempos requeridos en el trámite financiero por parte de las áreas ejecutoras</t>
  </si>
  <si>
    <t>Deficiencia en la planeación para la ejecución de pagos</t>
  </si>
  <si>
    <t>verifica los Estados Financieros</t>
  </si>
  <si>
    <t>del documento elaborado (Estados Financieros) donde revisa la razonabilidad de la información en Estado de Situación Financiera, Estado de resultado, Nota Financieras y Cambio en el Patrimonio</t>
  </si>
  <si>
    <t>concilia la razonabilidad de la información contable</t>
  </si>
  <si>
    <t>del reporte de la cuenta Consulta Saldos y Movimientos en la plataforma de SIIF-Nación donde valida que la medición y cálculos contables en el momento de elaborar los Estados Financieros (Estado de Situación Financiera, Estado de resultado, Nota Financieras y Cambio en el Patrimonio) ya no presenten novedades</t>
  </si>
  <si>
    <t>SUBDIRECCIÓN ADMINISTRATIVA Y FINANCIERA (CONTABILIDAD)</t>
  </si>
  <si>
    <t>Presentar al cierre contable trimestral los Estados Financieros de la Entidad junto con las  Notas generales</t>
  </si>
  <si>
    <t xml:space="preserve">Estados Financieros intermedios </t>
  </si>
  <si>
    <t>Memorando por ORFEO</t>
  </si>
  <si>
    <t>Inadecuados lineamientos estratégicos para el servicio al ciudadano</t>
  </si>
  <si>
    <t>a la falta de identificación y claridad de las características y necesidades de la población objetivo (ciudadanos, usuarios y grupos beneficiados) sobre la de servicios institucionales, instrumentos de transparencia y acceso a la información</t>
  </si>
  <si>
    <t>de encuestas de satisfacción para detectar desvíos de manera oportuna a posibles errores en características y necesidades de la población objetivo y revisión de casos redireccionados sin gestión</t>
  </si>
  <si>
    <t xml:space="preserve">Folletos, infografías cartillas </t>
  </si>
  <si>
    <t>autodiagnóstico de MiPG de gestión de conocimiento anual y las observaciones a informes internos de seguimiento que presentan resultados por debajo de 50 puntos</t>
  </si>
  <si>
    <t xml:space="preserve"> de correos electrónicos de seguimiento informando sobre el estado de gestión de las PQRSD a cada dependencia con una periodicidad de 2 veces por mes.</t>
  </si>
  <si>
    <t>Reporte de seguimiento en archivo de Excel a la gestión</t>
  </si>
  <si>
    <t>de un plan de mejoramiento que presenta boletines de comunicación, videos interactivos sobre el manejo de Orfeo, mesas de trabajo mensuales para evaluar el avance de la gestión, actas de compromiso de directivos y contratistas y revisión a los manuales del aplicativo de Orfeo</t>
  </si>
  <si>
    <t>Afectación de servicios tecnológicos de la entidad</t>
  </si>
  <si>
    <t>Correos electrónicos de reporte de actividad</t>
  </si>
  <si>
    <t>Informe de pruebas en Excel del PRD</t>
  </si>
  <si>
    <t>por inoportunidad en la atención de los casos atendidos por el equipo de infraestructura y soporte técnico</t>
  </si>
  <si>
    <t>a la falta de personal para atender las solicitudes, atención errada, parcial o incompleta a las misma o falta de conocimiento en el manejo de la herramienta de gestión de servicios</t>
  </si>
  <si>
    <t>reporta una alerta de proximidad al vencimiento de términos para la atención del caso</t>
  </si>
  <si>
    <t>de correo electrónico y alertas dentro de la plataforma que opera el técnico asignado</t>
  </si>
  <si>
    <t>de un plan de trabajo que identifica cual es la ejecución inmediata de los casos fuera de términos</t>
  </si>
  <si>
    <t>valida la ejecución de las actividades programadas en el Plan Estratégico de Talento Humano</t>
  </si>
  <si>
    <t>actualiza el Plan Estratégico de Talento Humano</t>
  </si>
  <si>
    <t>los ajustes realizados a las observaciones que se presenten por la no ejecución adecuada del documento y se debe presentar de nuevo para su revisión y aprobación en una nueva sesión del CIGYD</t>
  </si>
  <si>
    <t>Correo electrónico donde se presenta el Plan de Estratégico de Talento Humano formulado a la STHU para el CIGYD</t>
  </si>
  <si>
    <t>Los planes institucionales formulados (Bienestar social, capacitación y seguridad y salud en el trabajo)</t>
  </si>
  <si>
    <t>actualiza los planes institucionales de acuerdo a las novedades presentadas de no ejecución</t>
  </si>
  <si>
    <t>de la solicitud por correo electrónico a la Oficina de Planeación para nueva aprobación ante el Comité Institucional de Gestión y Desempeño de los planes institucionales a su cargo y cumplir con el nuevo cronograma de actividades y asignación de los recursos</t>
  </si>
  <si>
    <t>a la vinculación de funcionarios de la entidad sin el cumplimiento de requisitos mínimos de ley</t>
  </si>
  <si>
    <t>del aplicativo SIGEP NOMINA y las disposiciones de ley para realizar la actualización del pago</t>
  </si>
  <si>
    <t>Inadecuado análisis del sector para temas contractuales</t>
  </si>
  <si>
    <t>realiza los análisis del sector para los procesos de contratación de la entidad, con base en la metodología señalada por Colombia Compra Eficiente y en el manual de contratación de la Agencia</t>
  </si>
  <si>
    <t>Actualizar la forma ADQBS-F-008 "análisis del sector" con base en la última versión de la metodología establecida por Colombia Compra Eficiente</t>
  </si>
  <si>
    <t>SECRETARÍA GENERAL - Grupo Interno de Trabajo para la gestión contractual</t>
  </si>
  <si>
    <t>Comunicarla forma ADQBS-F-008 "análisis del sector" actualizada por correo electrónico</t>
  </si>
  <si>
    <t>Correo electrónico de la comunicación de la forma actualizada ADQBS-F-008</t>
  </si>
  <si>
    <t>evalúa técnica, económica y jurídicamente las propuestas allegadas por los proveedores</t>
  </si>
  <si>
    <t>de un memorando por el incumplimiento de los permisos del proveedor</t>
  </si>
  <si>
    <t>evalúa las características del proveedor que se requieren para el Sistema Integrado de Conservación</t>
  </si>
  <si>
    <t>La SUBDIRECCIÓN ADMINISTRATIVA Y FINANCIERA - ALMACÉN</t>
  </si>
  <si>
    <t xml:space="preserve">informa a la Subdirección Administrativa y Financiera la perdida o el daño del bien </t>
  </si>
  <si>
    <t>Reporte donde se indique el reintegro por bienes por reposición (836101001)</t>
  </si>
  <si>
    <t>Reporte reposición (836101001)</t>
  </si>
  <si>
    <t>Inadecuada gestión de legalización de comisiones o viáticos</t>
  </si>
  <si>
    <t>de documento de cancelación de reserva o reducción del Registro Presupuestal del saldo que no se ejecute</t>
  </si>
  <si>
    <t>Inadecuada solicitud del PAC</t>
  </si>
  <si>
    <t>de mesas de seguimiento mensual para la validación de lo programado contra lo ejecutado</t>
  </si>
  <si>
    <t>de un correo electrónico informando que se le realiza ajuste del PAC por novedades y conciliaciones entre ellas</t>
  </si>
  <si>
    <t>a la inadecuada interpretación y respuesta a las solicitudes por el personal responsable al registro presupuestal</t>
  </si>
  <si>
    <t>valida el cumplimiento de las listas de chequeo para realizar el pago</t>
  </si>
  <si>
    <t>de un correo electrónico a la dependencia que presenta la novedad donde se explica el porque de la observación y el rechazo para el pago</t>
  </si>
  <si>
    <t>Afectación en las características de la información de cartera</t>
  </si>
  <si>
    <t>al resultado de las auditorias financieras realizadas por los entes de control, por la afectación en las características de la información de cartera</t>
  </si>
  <si>
    <t>modifica la información reportada a Cartera</t>
  </si>
  <si>
    <t>Presentación irreal de los estados financieros de la entidad</t>
  </si>
  <si>
    <t>al resultado de las auditorias financieras realizadas por entes de control externos y por la posible afectación en los estados financieros, que no reflejen fielmente la realidad económica de la entidad</t>
  </si>
  <si>
    <t>Conforme a las fechas limite de registro contable, dispuestas por parte de la  Contaduría General de la Nación, la Subdirección Administrativa y financiera emitirá un memorando con el cronograma de entrega de la información financiera por parte de las Direcciones, Subdirecciones y Oficinas de la entidad, que se requiere el análisis y verificación de cifras que alimentan la elaboración de los Estados Financieros de la entidad.</t>
  </si>
  <si>
    <t>Inadecuado seguimiento al plan de mejora con base a los hallazgos de respuestas de PQRSD</t>
  </si>
  <si>
    <t xml:space="preserve">de un reporte en Excel quincenal para ser insumo de alertas a la gestión y ser parte de la propuesta de mesas de trabajo con los enlaces de las dependencias para PQRSD </t>
  </si>
  <si>
    <t>de un plan de mejoramiento para evaluar el avance de la gestión, actas de compromiso de directivos y contratistas y revisión a los manuales del aplicativo de Orfeo</t>
  </si>
  <si>
    <t>se solicita asignación del responsable por cada dependencia</t>
  </si>
  <si>
    <t>correo electrónico para la ejecución inmediata de las recomendaciones y mitigación de la materialización del riesgo (plan de choque) en las PQRSD</t>
  </si>
  <si>
    <t>Crear e implementar un protocolo de direccionamiento de servicio al ciudadano</t>
  </si>
  <si>
    <t>la primera sesión del CIGYD de la vigencia con la aprobación o no del Plan Estratégico de Talento Humano y queda registrado en el acta del CIGYD realizado por la Oficina de Planeación</t>
  </si>
  <si>
    <t>El COMITÉ DE EVALUACIÓN (JURÍDICO, TÉCNICO Y ECONÓMICO)</t>
  </si>
  <si>
    <t>La CENTRAL DE CUENTAS - SAF</t>
  </si>
  <si>
    <t>La SUBDIRECCIÓN ADMINISTRATIVA Y FINANCIERA</t>
  </si>
  <si>
    <t>verifica las cifras para la generación de documento de conciliación</t>
  </si>
  <si>
    <t>Inadecuada gestión en al ejecución de las reservas presupestales constituidas en la vigencia por la ANT</t>
  </si>
  <si>
    <t>al incumplimiento de la programación para ejecutar las reservas presupuestales constituidas por los supervisores de contrato, gerentes de proyecto - misionales y/u ordenadores del gasto -</t>
  </si>
  <si>
    <t>en la reducción de la apropiación al presupuesto aprobado de la vigencia en la que se realiza el pago de la vigencia expirada</t>
  </si>
  <si>
    <t>verifica el estado de gestión de la reserva presupuestal derivada del contrato</t>
  </si>
  <si>
    <t>El SUPERVISOR DE CONTRATO</t>
  </si>
  <si>
    <t>informe de ejecución del contrato respectivo con la periocidad que se indique de este. 
En caso de detectar alguna novedad en la ejecución, se realiza tramite oportuno ante la oficina jurídica o el grupo de Contratación la liquidación, otrosí de modificación del contrato, o acto administrativo correspondiente</t>
  </si>
  <si>
    <t>las mesas de seguimiento mensual de la ejecución presupuestal tanto de la reserva como de la vigencia, asi como de las cuentas pendientes de cobro de los contratistas con las Direcciones Misionales, Subdirección de Sistemas de Información de Tierras, Oficina de Planeación y Secretaría General</t>
  </si>
  <si>
    <t>procedimiento GEFIN-P-012 TRÁMITE DE VIGENCIAS EXPIRADAS PARA LA AGENCIA NACIONAL DE TIERRAS</t>
  </si>
  <si>
    <t>activa las tareas para la gestión de pago a vigencias expiradas de reservas presupuestales no ejecutadas</t>
  </si>
  <si>
    <t>La SUBDIRECCIÓN ADMINISTRATIVA Y FINANCIERA y SUPERVISOR DEL CONTRATO</t>
  </si>
  <si>
    <t>analiza el estado de ejecución de las reservas presupuestales y evidencia la situación atual con alertas a incumplimiento</t>
  </si>
  <si>
    <t>Actualizar el procedimiento GEFIN-P-012 TRÁMITE DE VIGENCIAS EXPIRADAS PARA LA AGENCIA NACIONAL DE TIERRAS a V3</t>
  </si>
  <si>
    <t>Procedimiento GEFIN-P-012 V3 publicado</t>
  </si>
  <si>
    <t>Comunicar el Tablero de seguimiento presupuestal de la entidad</t>
  </si>
  <si>
    <t>Correo electronico desde la Oficina de Planeación</t>
  </si>
  <si>
    <t>por sanción de las unidades Administradoras de impuestos Nacionales, Municipales y Distritales</t>
  </si>
  <si>
    <t>a la presentación extemporanea de las declaraciones tributarias</t>
  </si>
  <si>
    <t>Inadecuada gestión de las declaraciones tributarias de la enitdad</t>
  </si>
  <si>
    <t>previo a las fechas de presentación de las declaraciones tributarias, se determinaran las Unidades Administradoras de Impuestos Nacionales, Municipales y/o Distritales, a las cuales se deben presentar las respectivas declaraciones</t>
  </si>
  <si>
    <t>de la validación de las deducciones  aplicadas, en las obligaciones registradas en el Sistema Integrado  de Información Financiera SIIF-NACIÓN II</t>
  </si>
  <si>
    <t>Reporte de presentación y pago de las declaraciones tributarias.</t>
  </si>
  <si>
    <t>Informe bimestral</t>
  </si>
  <si>
    <t>consolida la información y simultaneamente identifica posibles faltantes en declaraciones que por volumen no se hayan presentado</t>
  </si>
  <si>
    <t>la verificacion de bases de datos con tabla de conciliaciones con el equipo de Tesoreria</t>
  </si>
  <si>
    <t>OCI</t>
  </si>
  <si>
    <t>RELACIONAMIENTO CON ENTES EXTERNOS DE CONTROL</t>
  </si>
  <si>
    <t>OFICINA DE CONTROL INTERNO</t>
  </si>
  <si>
    <t>Inadecuado manejo de los tiempos para entrega de información a los entes de control</t>
  </si>
  <si>
    <t>en la imagen institucional, por el envío de información inconsistente, incompleta o extemporánea a los entes de Control</t>
  </si>
  <si>
    <t>a la falta de lineamientos estandarizados para la entrega y validación de datos, la baja priorización operativa de los requerimientos, la validación temática insuficiente y la ausencia de un enlace idóneo en el área temática</t>
  </si>
  <si>
    <t>El JEFE DE OFICINA DE CONTROL y/o PROFESIONAL designado para la atención a entes de control</t>
  </si>
  <si>
    <t>verifica la existencia, vigencia y difusión de “Lineamientos para la entrega, validación y remisión de información a los entes de control”</t>
  </si>
  <si>
    <t>un requerimiento formal al Líder de Calidad de la Oficina de Planeación, solicitando su apoyo y orientación en la elaboración o actualización del documento, si se constata que el procedimiento no existe o se encuentra desactualizado, cada vez que exista un requerimiento de información por parte del Ente de control externo</t>
  </si>
  <si>
    <t xml:space="preserve">Emitir lineamientos institucionales para gestión de requerimientos de los entes de control </t>
  </si>
  <si>
    <t>Lineamientos aprobado por la OP y divulgado</t>
  </si>
  <si>
    <t>El GERENTE PÚBLICO responsable de la temática auditada</t>
  </si>
  <si>
    <t>verifica que la solicitud este clasificada con alta prioridad</t>
  </si>
  <si>
    <t>la planificación operativa que debe contemplar la asignación del personal encargado de recopilar y cargar la información, así como la programación de los tiempos de respuesta, garantizando su alineación en los plazos establecidos cada vez que exista un requerimiento de información por parte del Ente de control externo. 
Si se constata que existe una estrategia de captura de información, esta debe ser comunicada a todas las dependencias involucradas, incluyendo a la OCI, detallando como se realiza. En caso de no existir, el Jefe de la Oficina de Control Interno (OCI) escalará la situación ante la Dirección General, con el fin de que se adopten las medidas administrativas pertinentes.</t>
  </si>
  <si>
    <t>verifica la oportunidad, integridad y pertinencia de la información, asegurando que cada dato esté debidamente asociado con su respectivo soporte documental</t>
  </si>
  <si>
    <t>un memorando de envío dirigido a la Oficina de Control Interno (OCI) cada vez que se prepare una respuesta a un requerimiento de un Ente de Control externo.
En caso de detectarse datos faltantes, incongruencias o ausencia de soportes durante la verificación, el Líder del área responsable de la temática auditada deberá emitir un requerimiento de subsanación, mediante correo electrónico, al responsable de la información, para que esta sea corregida en el menor tiempo posible. Si, una vez vencido el plazo establecido, persiste la insuficiencia de la información, el Gerente público deberá informar la situación a la OCI y al Director General, con el fin de que este último adopte las medidas administrativas correspondientes.</t>
  </si>
  <si>
    <t>verifica la existencia y adecuación de un enlace temático designado dentro de su equipo de trabajo, asegurándose de que dicha persona cuente con las competencias técnicas, el conocimiento de los procesos de la ANT y la capacidad de coordinación requeridos</t>
  </si>
  <si>
    <t>un correo electrónico presenta la designación, incluyendo los datos del enlace temático a la Oficina de Control Interno (OCI) cada vez que se de inicio al proceso de auditoría o seguimiento por parte de un Ente de control externo, se verificará .
En caso de que no exista un enlace o que el designado no cumpla con los requisitos mínimos establecidos, el Gerente público responsable de la temática auditada deberá emitir de inmediato un requerimiento formal a la Dirección General, solicitando la gestión de la designación correspondiente en el menor tiempo posible.</t>
  </si>
  <si>
    <t>El JEFE DE OFICINA DE CONTROL</t>
  </si>
  <si>
    <t>informa cada vez que el Ente de control externo informe sobre la inoportunidad, falta de integridad o falta de pertinencia en la información entregada de manera inmediata a la Dirección General y al Gerente público responsable de la temática auditada</t>
  </si>
  <si>
    <t>de un correo electronico las medidas administrativas correspondientes y se atienda oportunamente el requerimiento con el fin de que se adopten</t>
  </si>
  <si>
    <t>AUDITORÍA INTERNA: ASEGURAMIENTO Y CONSULTA</t>
  </si>
  <si>
    <t>Inadecuada preparación de la gestión del Plan de Auditoria por parte de la Alta Dirección</t>
  </si>
  <si>
    <t>para la Agencia Nacional de Tierras, por la ejecución incompleta o inoportuna de las auditorías contempladas en el Plan Anual de Auditoría Interna</t>
  </si>
  <si>
    <t>debido a la ausencia de una visión clara y de compromiso de la Alta Dirección respecto de la relevancia del Plan como instrumento de control y mejora institucional</t>
  </si>
  <si>
    <t>Plan de Acción Institucional
Plan Institucional de Archivo PINAR
Plan Anual de Adquisiciones PAA
Plan Anual de Vacantes
Plan de Previsión de Recursos Humanos
Plan Estratégico de Talento Humano
Plan Institucional de Capacitación PIC
Plan de Trabajo Anual de Seguridad y Salud en Trabajo 
Plan Estratégico de Tecnologías de la Información y las Comunicaciones PETI
Plan de Tratamiento de Riesgos de Seguridad y Privacidad de la Información
Plan de Seguridad y Privacidad de la Información
Programa de Transparencia y Ética Pública PTEP</t>
  </si>
  <si>
    <t>verifica que el borrador del Plan Anual de Auditoría Interna (PAAI), elaborado por el funcionario designado para la siguiente vigencia, cumpla íntegramente con los lineamientos establecidos por el Departamento Administrativo de la Función Pública (DAFP) para la formulación de un plan basado en riesgos.</t>
  </si>
  <si>
    <t>la propuesta anual Plan Anual de Auditoría Interna (PAAI). Esta verificación incluye: (i) la inclusión del universo de auditoría, (ii) la aplicación de la matriz de priorización con criterios y pesos, (iii) la definición del ciclo de rotación según los niveles de criticidad, (iv) la consignación de las necesidades de recursos humanos, OPSP, viáticos y tiempos, (v) la asignación proporcional de recursos, y (vi) la coherencia entre el cronograma, la carga de trabajo y la disponibilidad presupuestal.
Si el borrador cumple con los criterios establecidos, se somete a aprobación del Comité Institucional de Coordinación de Control Interno (CICCI).
Si no cumple con los criterios, se devuelve mediante correo electrónico al funcionario responsable, con las observaciones correspondientes, para su ajuste.</t>
  </si>
  <si>
    <t>Actualizar los documentos del sistema de gestión de calidad relacionados con la Oficina de Control Interno, para la vigencia 2025  SEYM-P-007 REALIZACIÓN DE AUDITORÍAS INFORMES OB</t>
  </si>
  <si>
    <t>Documentos aprobados por la OP</t>
  </si>
  <si>
    <t>verifica que los recursos necesarios para la ejecución de las actividades del Plan Anual de Auditoría Interna (PAAI) hayan sido incluidos</t>
  </si>
  <si>
    <t>anteproyecto de presupuesto anual de la entidad. Esta verificación comprende: (i) que las actividades del PAAI estén debidamente programadas y financiadas, y (ii) que existan apropiaciones suficientes en los rubros de Orden de Prestación de Servicios Profesionales (OPSP), comisiones y viáticos.
Si se detecta desfinanciación, se solicita a la Dirección General, a la Secretaría General y a la Subdirección Administrativa y Financiera la reasignación o gestión de los recursos requeridos. En caso de que persista la insuficiencia presupuestal, se ajustarán las actividades del PAAI conforme al presupuesto efectivamente aprobado.
Si no se detecta desfinanciación, el Plan se somete al Comité Institucional de Coordinación de Control Interno (CICCI) para su aprobación.</t>
  </si>
  <si>
    <t>Divulgar piezas informativas para fomentar la cultura de autocontrol</t>
  </si>
  <si>
    <t>Pieza Publicitaria relacionada con el Control</t>
  </si>
  <si>
    <t>verifica la ejecución del Plan Anual de Auditoría Interna (PAAI) se esté desarrollando conforme a lo planeado</t>
  </si>
  <si>
    <t>Plan Anual de Auditoría Interna (PAAI) trimestralmente con el análisis del cumplimiento de metas, porcentajes de ejecución, desviaciones y requerimientos de apoyo.
Si se identifican desviaciones en la ejecución, se informa al Comité Institucional de Coordinación de Control Interno (CICCI), dejando constancia en acta firmada por los miembros del comité sobre los compromisos asumidos y los plazos definidos para su corrección.
Si no se presentan desviaciones, se remite al CICCI un informe de avance y ejecución del PAA.</t>
  </si>
  <si>
    <t>Alinear ros recursos financieros para el cumplimiento del PAA con el Anteproyecto de presupuesto y con el PAA y presentarse lo a la DG para su aprobación</t>
  </si>
  <si>
    <t>Anteproyecto de Presupuesto aprobado</t>
  </si>
  <si>
    <t>El COMITÉ INSTITUCIONAL DE COORDINACIÓN DE CONTROL INTERNO - CICCI</t>
  </si>
  <si>
    <t>aprueba las modificaciones del Plan Anual de Auditorías</t>
  </si>
  <si>
    <t>la actualización de este, con base a los argumentos técnicos que presenta la Oficina de Control Interno</t>
  </si>
  <si>
    <t>Inadecuada gestión para preparar y presentar los informes de ley por la Entidad</t>
  </si>
  <si>
    <t xml:space="preserve"> en apertura de procesos sancionatorios y restricciones presupuestales para la Agencia Nacional de Tierras, por la presentación extemporánea de los informes de ley que origina hallazgos de incumplimiento ante los organismos de control</t>
  </si>
  <si>
    <t>al desconocimiento de los plazos y requisitos normativos que rigen cada reporte por el talento humano especializado para elaborar los informes o insuficiencia de este, además de la novedad en la entrega tardía o incompleta de la información soporte por parte de las dependencias responsables</t>
  </si>
  <si>
    <t>verifica que el perfil del candidato -ya sea funcionario de planta o contratista- cumpla con los requisitos establecidos en cuanto a formación académica, experiencia profesional, conocimientos técnicos y habilidades interpersonales y,</t>
  </si>
  <si>
    <t>un correo electrónico cada vez que se requiera la incorporación de personal para la ejecución del Plan Anual de Auditoría Interna (PAAI), da el visto bueno para dar inicio al trámite de contratación o en caso contrario si el candidato no cumple con los requisitos solicitados, se devuelve la hoja de vida, solicitando la remisión de un nuevo perfil. En caso de que la vacante persista, se elevará un informe al Director General con el fin de priorizar la asignación de recursos o reprogramar las actividades del PAAI conforme a la disponibilidad de personal.</t>
  </si>
  <si>
    <t>Consolidar calendario maestro de obligaciones de la ANT con la normatividad vigente y  el tiempo de entrega y someterlo al CICCI</t>
  </si>
  <si>
    <t>Acta de Comité aprobado</t>
  </si>
  <si>
    <t>El TÉCNICO ASISTENCIAL DE LA OCI ASIGNADO</t>
  </si>
  <si>
    <t>verifica la programación del mes los informes de ley y auditorías que deben elaborarse en ese periodo, así como el funcionario o contratista responsable de su elaboración</t>
  </si>
  <si>
    <t xml:space="preserve"> de un correo electrónico para informar la programación mensual del Plan Anual de Auditoría Interna (PAAI). Este deberá: 1. Solicitar al área competente los datos requeridos, el formato correspondiente y los criterios de calidad aplicables; 2. Establecer la fecha límite de entrega de la información; 3. Exigir la remisión de una carta de representación firmada por el jefe de la dependencia, certificando la veracidad, oportunidad y completitud de la información suministrada.</t>
  </si>
  <si>
    <t>Aplicar doble control de calidad previo a radicación</t>
  </si>
  <si>
    <t>% informes revisados bajo checklist</t>
  </si>
  <si>
    <t>activa un protocolo de contingencia y notificación inmediata para la gestión de los informes que no se han remitido dentro de los términos legales establecidos</t>
  </si>
  <si>
    <t>un escrito al Director General y, según la naturaleza del requerimiento, solicitar formalmente al organismo de control una prórroga o la aceptación de información complementaria, entro de las primeras 24 horas.
Simultáneamente, se convocará al Comité Institucional de Coordinación de Control Interno (CICCI) para declarar la materialización del riesgo y designar responsables de las acciones correctivas correspondientes.
Si el informe fue enviado dentro de los términos legales, se informará a la Dirección General para su conocimiento y archivo.</t>
  </si>
  <si>
    <t>OP</t>
  </si>
  <si>
    <t>GESTIÓN DE RIESGOS Y OPORTUNIDADES</t>
  </si>
  <si>
    <t>Gestión inadecuada de la Política de Riesgos de la entidad</t>
  </si>
  <si>
    <t>en la imagen de la Oficina de Planeación dentro de la entidad</t>
  </si>
  <si>
    <t>a la gestión inadecuada de la Política de Administración del Riesgo</t>
  </si>
  <si>
    <t>La OFICINA DE PLANEACIÓN</t>
  </si>
  <si>
    <t>revisa la pertinencia de los riesgos a los procesos activos de la entidad</t>
  </si>
  <si>
    <t>registro anual MAPA DE RIESGOS DE GESTIÓN DEST-F-001 donde se evidencia que los responsables de los riesgos, han realizado un identificación correcta y su evaluación al mismo, para reconocer el nivel de exposición que tiene este frente al proceso para la vigencia en curso</t>
  </si>
  <si>
    <t>Realizar una mesa técnica con el Jefe de la OP para conocer la vigencia de los documentos metodológicos que solicita Función publica para la administración del riesgo de la entidad</t>
  </si>
  <si>
    <t>Acta de mesa técnica</t>
  </si>
  <si>
    <t>valida la gestión de acciones preventivas del mapa de riesgos de gestión de la entidad</t>
  </si>
  <si>
    <t>informe de seguimiento cuatrimestral a la gestión de la Administración del Riesgo de la entidad y generando las recomendaciones y alertas pertinentes a los responsables de los riesgos</t>
  </si>
  <si>
    <t>Proponer el documento actualizado Política de Administración del Riesgo DEST-Politica-001</t>
  </si>
  <si>
    <t>Acta de CICCI donde se presento la Política de Administración del Riesgo DEST-Politica-001</t>
  </si>
  <si>
    <t>realiza las acciones de corrección y actualización del MAPA DE RIESGOS DE GESTIÓN DEST-F-001 donde actúa como segunda línea de defensa</t>
  </si>
  <si>
    <t>anexo 1 Solicitud de Modificación del MAPA DE RIESGOS DE GESTIÓN DEST-F001 para actualizar los riesgos no identificados, los controles a mejorar y plan de acciones preventivas basadas en el plan de mejoramiento que deben ejecutar los responsables de los riesgos y así procurar en las posibles futuras no materializaciones del riesgo en el proceso</t>
  </si>
  <si>
    <t>FORMULACIÓN DE PROYECTOS DE INVERSIÓN</t>
  </si>
  <si>
    <t>Inscribir proyectos de inversión no adecuados a las necesidades de la entidad</t>
  </si>
  <si>
    <t>multa del ente de control</t>
  </si>
  <si>
    <t>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t>
  </si>
  <si>
    <t>revisa la formulación de los proyectos de inversión</t>
  </si>
  <si>
    <t>documento técnico de FORMULACIÓN DE PROYECTO que presenta la verificación de pertinencia y confiabilidad técnica, financiera, económica, legal, ambiental y metodológica del proyecto; en línea con la misión, objetivos, lineamientos y planes establecidos por parte de la entidad</t>
  </si>
  <si>
    <t>Realizar acompañamiento metodológico y control técnico a la formulación de proyectos de inversión</t>
  </si>
  <si>
    <t>Proyectos con viabilidad definitiva en PIIP</t>
  </si>
  <si>
    <t>evalúa el cumplimiento de requisitos para la formulación de los proyectos de inversión</t>
  </si>
  <si>
    <t>una lista de verificación cumpliendo con los criterios consignados en el artículo 12 del Decreto 2844 de 2010 por parte del rol Control de Formulación En caso de tener observaciones se devolverá el trámite a través del PIIP o en caso de dar viabilidad, se procederá a integrar el comentario de aprobación y enviará el trámite al rol Entidad Jefe de Planeación</t>
  </si>
  <si>
    <t>Actualizar integralmente los proyectos de inversión con base en los lineamientos y compromisos nacionales y sectoriales</t>
  </si>
  <si>
    <t>Proyectos de inversión actualizados en PIIP</t>
  </si>
  <si>
    <t>reemplaza los Proyectos Inversión devueltos</t>
  </si>
  <si>
    <t>la formulación actualizada de los Proyectos de Inversión con base en las observaciones presentadas para dar cumplimiento a los criterios consignados en el artículo 12 del Decreto 2844 de 2010 por parte del rol Control de Formulación</t>
  </si>
  <si>
    <t>FORMULACIÓN DE PLAN DE ACCIÓN ANUAL</t>
  </si>
  <si>
    <t>Planeación inoportuna de cada vigencia</t>
  </si>
  <si>
    <t>en la imagen institucional</t>
  </si>
  <si>
    <t>a la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del Plan de Acción Institucional</t>
  </si>
  <si>
    <t>revisa la información diligenciada entregada por las dependencias</t>
  </si>
  <si>
    <t>registro de la forma DEST-F-003 FORMA FORMULACIÓN PLAN DE ACCIÓN INSTITUCIONAL y responderá por medio electrónico justificando la necesidad de modificarlo o no</t>
  </si>
  <si>
    <t>Realizar la jornada estratégica de planeación de la próxima vigencia donde se revisa con las dependencias las  propuestas del plan de acción.</t>
  </si>
  <si>
    <t>Acta de mesa técnica y la presentación</t>
  </si>
  <si>
    <t>revisa el cumplimiento de los lineamientos para la elaboración del plan de acción</t>
  </si>
  <si>
    <t>acta de Consejo Directivo donde se aprueba o no el documento presentado por la Oficina de Planeación y la Dirección</t>
  </si>
  <si>
    <t>actualiza los Planes de Acción con observaciones</t>
  </si>
  <si>
    <t>los Planes de Acción actualizados donde se da cumplimiento a las observaciones y recomendaciones a los Planes presentados por las dependencias, estén listos para ser pre aprobados por la Dirección General y presentar para aprobación del Consejo Directivo de la ANT</t>
  </si>
  <si>
    <t>ADMINISTRACIÓN DE INDICADORES</t>
  </si>
  <si>
    <t>Reporte de información no pertinente a las necesidades de la Dirección General</t>
  </si>
  <si>
    <t>en la imagen institucional dentro de la política publica a nivel sectorial</t>
  </si>
  <si>
    <t>al desconocimiento o falta de apropiación en metodologías correctas para la producción del dato de las dependencias para reporte de indicadores y, además, tener los Sistemas de Información sincronizados</t>
  </si>
  <si>
    <t>verifica los datos entregados por las dependencias</t>
  </si>
  <si>
    <t>sus fichas de indicadores donde valida que los datos registrados sean coherentes con la ficha técnica del indicador y de cumplimiento a las necesidades de información de la Entidad, en caso de alguna novedad se responde por correo electrónico la justificación de la devolución</t>
  </si>
  <si>
    <t>Correos informativos sobre gestión de indicadores durante la vigencia</t>
  </si>
  <si>
    <t>Correo electrónico dirigido a la(s) dependencia(s)</t>
  </si>
  <si>
    <t>realiza actualización del dato que presenta novedad y</t>
  </si>
  <si>
    <t>una mesa técnica con la dependencia que produce el dato se valida el porque de la observación y actualiza el reporte de acuerdo con la estructura de reporte de sistemas de información</t>
  </si>
  <si>
    <t>CONTROL DE LA INFORMACIÓN DOCUMENTADA</t>
  </si>
  <si>
    <t>Aprobación y publicación de información documentada no pertinente a los Procesos de la entidad</t>
  </si>
  <si>
    <t>en la imagen institucional antes los grupos de interés</t>
  </si>
  <si>
    <t>al desconocimiento del procedimiento INTI-P-001 y establecido para controlar la aprobación, actualización y publicación de la información documentada oficial de la entidad, dispuesta para apoyar la operación de los procesos</t>
  </si>
  <si>
    <t xml:space="preserve">Plan de Acción Institucional
Programa de Transparencia y Ética Pública PTEP
</t>
  </si>
  <si>
    <t xml:space="preserve">evalúa la pertinencia de la solicitud de elaboración o actualización de información documentada </t>
  </si>
  <si>
    <t xml:space="preserve">la forma SOLICITUD DE ELABORACIÓN O MODIFICACIÓN DE DOCUMENTOS INTI-F-007 cada vez que la dependencia la diligencia, donde se verifica el tipo de solicitud, el criterio de la solicitud y si es pertinente con base a la necesidad y el cumplimiento del Sistema Integrado de Gestión </t>
  </si>
  <si>
    <t>revisar si es pertinente la actualización de los documentos INTI-P-001; INTI-I-004; INTI-F-007 que hacen parte de las acciones de actualización de los documentos para los procesos vigentes de la entidad</t>
  </si>
  <si>
    <t>Acta de reunión con el equipo del SIG</t>
  </si>
  <si>
    <t>evalúa el contenido del documento que presenta la dependencia responsable del documento</t>
  </si>
  <si>
    <t>la SOLICITUD DE ELABORACIÓN O MODIFICACIÓN DE DOCUMENTOS INTI-F-007 y la forma que debe utilizarse para el contenido del documento con el objetivo de aprobarla para publicación en pagina web (si aplica) y en la intranet en el repositorio de documentos vigentes del Sistema Integrado de Gestión - SIG</t>
  </si>
  <si>
    <t>informa a la dependencia responsable del documento la urgencia de actualización (creación, modificación o eliminación) del SIG</t>
  </si>
  <si>
    <t>una comunicación por correo electrónico sobre observaciones encontradas al proceso basadas en informes de auditoría o seguimiento a  los procesos creando una solicitud de elaboración o modificación del documento</t>
  </si>
  <si>
    <t>FORMULACIÓN DE ANTEPROYECTO DE PRESUPUESTO DE LA ANT</t>
  </si>
  <si>
    <t>Inadecuado gestión de la formulación del anteproyecto de presupuesto</t>
  </si>
  <si>
    <t>en sanción disciplinaria y reprocesos para la formulación y presentación del presupuesto</t>
  </si>
  <si>
    <t>al incumplimiento de los requisitos previos para su aprobación y registro</t>
  </si>
  <si>
    <t>revisa y verifica la información recibida sobre el presupuesto</t>
  </si>
  <si>
    <t>los dos formatos del Ministerio de Hacienda para esta actividad</t>
  </si>
  <si>
    <t>Realizar comunicación para iniciar el procedimiento para definición del anteproyecto del presupuesto</t>
  </si>
  <si>
    <t>Circular por correo electrónico</t>
  </si>
  <si>
    <t xml:space="preserve">prioriza el diligenciamiento </t>
  </si>
  <si>
    <t>los formatos que deben ser cargado en SIIF - Nación ante el Ministerio de Hacienda por incumplimiento de los términos de diligenciamiento</t>
  </si>
  <si>
    <t>CONSOLIDACIÓN Y SEGUIMIENTO A PLANES DE MEJORAMIENTO</t>
  </si>
  <si>
    <t>Inadecuada gestión al seguimiento de los Planes de mejoramiento ejecutados en la ANT</t>
  </si>
  <si>
    <t>reiteración de hallazgos y afectación de la credibilidad institucional de la Agencia Nacional de Tierras, por la formulación e implementación inefectiva de los planes de mejoramiento derivados de auditorías internas o externas, que no corrigen de manera oportuna las causas raíz de los hallazgos observados</t>
  </si>
  <si>
    <t>a la formulación de acciones superficiales o mal enfocada con la ausencia de seguimiento técnico a la ejecución de las acciones correctivas y la falta de articulación entre las áreas responsables</t>
  </si>
  <si>
    <t>verifica</t>
  </si>
  <si>
    <t>cada vez que se requiera, verifica que las causas raíz formuladas por las dependencias responsables, en respuesta a hallazgos de auditoría, estén alineadas con lo observado y cumplan con los criterios metodológicos definidos por la entidad. Así mismo, valida que las acciones de mejora propuestas correspondan a las causas identificadas y ofrezcan un tratamiento efectivo al hallazgo. Esta revisión se documenta mediante visto bueno de la forma SEYM-F-002 FORMA FORMULACIÓN PLAN DE MEJORAMIENTO V5 enviando un correo electrónico a la dependencia</t>
  </si>
  <si>
    <t>Diseñar una forma de seguimiento para los Planes de Mejoramiento de la entidad, este documento tendrá codificación del Sistema Integrado de Gestión</t>
  </si>
  <si>
    <t>forma de seguimiento para los Planes de Mejoramiento publicado</t>
  </si>
  <si>
    <t>cada vez que se requiera, verifica que cada causa del hallazgo incluido en el plan de mejoramiento cuente con un tratamiento integral, asegurando que participen todas las dependencias técnicas responsables y que las acciones de mejora estén debidamente articuladas entre sí. Esta verificación se realiza en la fase de formulación o ajuste del plan y se documenta mediante visto bueno de la forma SEYM-F-002 FORMA FORMULACIÓN PLAN DE MEJORAMIENTO V5 enviando un correo electrónico a la dependencia</t>
  </si>
  <si>
    <t>Elaborar manual metodológico para construir acciones de mejora</t>
  </si>
  <si>
    <t>Manual publicado</t>
  </si>
  <si>
    <t>LA OFICINA DE CONTROL INTERNO</t>
  </si>
  <si>
    <t>evalua</t>
  </si>
  <si>
    <t>en concordancia con el Plan Anual de Auditoría Interna (PAAI), una vez ejecutadas las acciones del plan de mejoramiento, la eficacia y efectividad de las medidas implementadas, verificando si estas corrigieron la causa raíz del hallazgo y previnieron su recurrencia. Esta evaluación se documenta mediante informes de auditoría, seguimiento o normativos, dirigidos a la alta dirección, con las conclusiones, alertas y recomendaciones orientadas a fortalecer la gestión institucional.</t>
  </si>
  <si>
    <t>Definir indicador de cierre efectivo de hallazgos</t>
  </si>
  <si>
    <t>Indicador aprobado e incorporado</t>
  </si>
  <si>
    <t>DGJT</t>
  </si>
  <si>
    <t>GESTIONAR PETICIONES, QUEJAS, RECLAMOS Y DENUNCIAS, POR DEMANDA</t>
  </si>
  <si>
    <t>DIRECCIÓN GESTIÓN JURÍDICA DE TIERRAS</t>
  </si>
  <si>
    <t>Inadecuada gestión a respuestas a tiempo a PQRS de temas técnicos en la DGJT y Subdirecciones</t>
  </si>
  <si>
    <t>en la credibilidad institucional ante los grupos de interés</t>
  </si>
  <si>
    <t>al incumpliendo de los términos para resolver las PQRS en competencia de la Subdirección de Procesos Agrarios y Gestión Jurídica y la Subdirección de Seguridad Jurídica.</t>
  </si>
  <si>
    <t>Incremento de la formalización de predios privados rurales y procesos agrarios a nivel nacional
Fortalecimiento del programa de reforma agraria y reforma rural integral nacional</t>
  </si>
  <si>
    <t>La SUBDIRECCIÓN DE PROCESOS AGRARIOS Y GESTIÓN JURÍDICA</t>
  </si>
  <si>
    <t>verifica que se respondan las peticiones de los ciudadanos</t>
  </si>
  <si>
    <t>la base de datos del reporte Orfeo y el cálculo porcentual de recibidos vs tramitados.</t>
  </si>
  <si>
    <t>SUBDIRECCIÓN DE PROCESOS AGRARIOS Y GESTIÓN JURÍDICA</t>
  </si>
  <si>
    <t>Implementar un sistema de control sobre los PQRS recibidas, tramitadas y por tramitar en la dependencia</t>
  </si>
  <si>
    <t>Base de datos del reporte Orfeo y el cálculo porcentual de recibidos vs tramitados</t>
  </si>
  <si>
    <t>La SUBDIRECCIÓN DE SEGURIDAD JURÍDICA</t>
  </si>
  <si>
    <t>SUBDIRECCIÓN DE SEGURIDAD JURÍDICA</t>
  </si>
  <si>
    <t>reporta las peticiones vencidas pendientes de trámite y las tramita</t>
  </si>
  <si>
    <t>la base de datos del reporte Orfeo</t>
  </si>
  <si>
    <t>PROCESOS AGRARIOS (DESLINDE DE TIERRAS, CLARIFICACIÓN DE LA PROPIEDAD, EXTINCIÓN DEL DERECHO DE DOMINIO Y RECUPERACIÓN DE BALDÍOS)</t>
  </si>
  <si>
    <t>DIRECCIÓN DE GESTIÓN JURÍDICA DE TIERRAS</t>
  </si>
  <si>
    <t>Acto administrativo generado inadecuadamente para zonas focalizadas y no focalizadas</t>
  </si>
  <si>
    <t>a la decisión generada erradamente en el acto administrativo del proceso agrario para las zonas no focalizadas -Competencia de la Subdirección de Procesos Agrarios y Gestión Jurídica- y en el acto administrativo de procesos agrarios para las zonas focalizadas -Competencia de la Subdirección de Seguridad Jurídica-.</t>
  </si>
  <si>
    <t>revisa los actos administrativos de los procesos agrarios en zonas no focalizadas antes de ser suscritos</t>
  </si>
  <si>
    <t>del listado de los actos administrativos donde consta la validación indicando el número de expediente y el número del acto administrativo que está en los sistemas de información de la ANT.</t>
  </si>
  <si>
    <t>Implementar un sistema de control de calidad sobre los actos administrativos a expedirse por la Subdirección de Procesos Agrarios y Gestión Jurídica, que garantice las revisiones calidad del producto previo a la firma y expedición del mismo.</t>
  </si>
  <si>
    <t>Relación de los actos administrativos revisados previa a la firma y expedición del mismo</t>
  </si>
  <si>
    <t>revisa los actos administrativos de los procesos agrarios en zonas focalizadas antes de ser suscritos</t>
  </si>
  <si>
    <t>del listado de los actos administrativos donde consta la revisión indicando el número de expediente y el número del acto administrativo que está en los sistemas de información de la ANT.</t>
  </si>
  <si>
    <t>SUBDIRECCIÓN SEGURIDAD JURÍDICA</t>
  </si>
  <si>
    <t>Implementar un sistema de control de calidad sobre los actos administrativos a expedirse por la Subdirección de Seguridad Jurídica, que garantice las revisiones calidad del producto previo a la firma y expedición del mismo.</t>
  </si>
  <si>
    <t>profiere un nuevo acto administrativo corrigiendo las inconsistencias del proceso agrario en zonas no focalizadas</t>
  </si>
  <si>
    <t>del listado de los actos administrativos que corrigen las decisiones tomadas, cada vez que se presente un acto administrativo con decisión errónea</t>
  </si>
  <si>
    <t>profiere un nuevo acto administrativo corrigiendo las inconsistencias del proceso agrario en zonas focalizadas</t>
  </si>
  <si>
    <t>Incumplimiento en la resolución del recurso de reposición para zonas focalizadas y no focalizadas</t>
  </si>
  <si>
    <t>al incumpliendo de los términos para resolver un recurso de reposición con relación a las decisiones de procesos agrarios en zonas no focalizadas -Competencia de la Subdirección de Procesos Agrarios y Gestión Jurídica- y en zonas focalizadas -Competencia de la Subdirección de Seguridad Jurídica-.</t>
  </si>
  <si>
    <t>revisa los actos administrativos expedidos que resuelven recursos de reposición interpuestos a las decisiones finales de procesos agrarios en zonas no focalizadas</t>
  </si>
  <si>
    <t>del listado de los actos administrativos que resuelven los recursos interpuestos donde consta el número de expediente y el número del acto administrativo que está en los sistemas de información de la ANT</t>
  </si>
  <si>
    <t>Implementar un sistema de alertas sobre los recursos de reposición interpuestos sobre los actos administrativos expedidos por la Subdirección de Procesos Agrarios y Gestión Jurídica.</t>
  </si>
  <si>
    <t>Relación de los actos administrativos que resuelven el recurso de reposición como instrumento de monitoreo</t>
  </si>
  <si>
    <t>revisa los actos administrativos expedidos que resuelven recursos de reposición interpuestos a las decisiones finales de procesos agrarios en zonas focalizadas</t>
  </si>
  <si>
    <t>Implementar un sistema de alertas sobre los recursos de reposición interpuestos sobre los actos administrativos expedidos por la Subdirección de Seguridad Jurídica</t>
  </si>
  <si>
    <t>priorizar la expedición de los actos administrativos  que resuelven recursos de reposición interpuestos a las decisiones finales de procesos agrarios en zonas no focalizadas, que se encuentran fuera de términos</t>
  </si>
  <si>
    <t>del listado de los actos administrativos que resuelven los recursos interpuestos fuera de términos, donde consta el número de expediente y el número del acto administrativo que está en los sistemas de información de la ANT</t>
  </si>
  <si>
    <t>Gestión paralela y sin coordinación entre dependencias sobre un proceso agrario</t>
  </si>
  <si>
    <t>al reparto a diferentes dependencias, de la solicitud de apertura de un proceso agrario sobre el mismo predio o área.</t>
  </si>
  <si>
    <t>verifica que las solicitudes de apertura de expedientes de procesos agrarios sobre el mismo predio o área en zonas no focalizadas no contenga expediente creado en el Orfeo</t>
  </si>
  <si>
    <t>de la relación de los casos objeto del cruce de información con diferentes variables (nombre del predio, folio de matrícula, referencia catastral, entre otros), para identificar que el expediente no se encuentre creado</t>
  </si>
  <si>
    <t xml:space="preserve">Revisión, análisis y conformación de expedientes de procesos agrarios en zonas no focalizadas en ORFEO </t>
  </si>
  <si>
    <t>Base de datos con reporte de conformación de expedientes en ORFEO</t>
  </si>
  <si>
    <t>verifica que las solicitudes de apertura de expedientes de procesos agrarios sobre el mismo predio o área en zonas focalizadas no contenga expediente creado en el Orfeo</t>
  </si>
  <si>
    <t>Revisión, análisis y conformación de expedientes de procesos agrarios en zonas focalizadas en ORFEO y/o SIT</t>
  </si>
  <si>
    <t>Base de datos reporte de conformación de expedientes en ORFEO</t>
  </si>
  <si>
    <t>unifica en un solo expediente las piezas procesales de las solicitudes de apertura de expedientes de procesos agrarios en zonas no focalizadas sobre el mismo predio o área</t>
  </si>
  <si>
    <t>de la gestión documental en Orfeo</t>
  </si>
  <si>
    <t>unifica en un solo expediente las piezas procesales de las solicitudes de apertura de expedientes de procesos agrarios en zonas focalizadas sobre el mismo predio o área</t>
  </si>
  <si>
    <t>FORMALIZACIÓN DE PREDIOS PRIVADOS</t>
  </si>
  <si>
    <t>Acto administrativo generado inadecuadamente para formalización de propiedad privada</t>
  </si>
  <si>
    <t>a la decisión generada erradamente en el acto administrativo de formalización de propiedad privada -Competencia de la Subdirección de Seguridad Jurídica-.</t>
  </si>
  <si>
    <t>revisa los actos administrativos de formalización de propiedad privada antes de ser suscritos</t>
  </si>
  <si>
    <t>Implementar un sistema de control sobre los actos administrativos a expedirse, que garantice las revisiones calidad del producto previo a la firma y expedición del mismo.</t>
  </si>
  <si>
    <t>Relación de los actos administrativos previa a la firma y expedición del mismo</t>
  </si>
  <si>
    <t>profiere un nuevo acto administrativo corrigiendo las inconsistencias de la formalización de la propiedad privada</t>
  </si>
  <si>
    <t>RECONOCIMIENTO DE SENTENCIAS JUDICIALES EN EL MARCO DEL CUMPLIMIENTO A LO ORDENADO POR LA CORTE CONSTITUCIONAL EN LA SENTENCIA SU-288 DE 2022</t>
  </si>
  <si>
    <t>Acto administrativo sin reconocimiento en el marco de la SU-288</t>
  </si>
  <si>
    <t>en la credibilidad institucional ante los jueces, entes de control y grupos de interés</t>
  </si>
  <si>
    <t>a la decisión generada erradamente en el acto administrativo de los procesos de reconocimiento de sentencias judiciales en el marco de la SU-288 en zonas no focalizadas -Competencia de la Subdirección de Procesos Agrarios y Gestión Jurídica- y en zonas focalizadas -Competencia de la Subdirección de Seguridad Jurídica-.</t>
  </si>
  <si>
    <t>revisa los actos administrativos de reconocimiento de sentencias judiciales en zonas no focalizadas antes de ser suscritos</t>
  </si>
  <si>
    <t>del listado de los actos administrativos donde consta la revisión indicando el número de expediente y el número del acto administrativo que está en los sistemas de información de la ANT</t>
  </si>
  <si>
    <t>revisa los actos administrativos  de reconocimiento de sentencias judiciales en zonas focalizadas antes de ser suscritos</t>
  </si>
  <si>
    <t>profiere un nuevo acto administrativo corrigiendo las inconsistencias del proceso de reconocimiento de sentencias judiciales en zonas no focalizadas</t>
  </si>
  <si>
    <t>profiere un nuevo acto administrativo corrigiendo las inconsistencias del proceso de reconocimiento de sentencias judiciales en zonas focalizadas</t>
  </si>
  <si>
    <t>OJ</t>
  </si>
  <si>
    <t>CONTROL INTERNO DISCIPLINARIO</t>
  </si>
  <si>
    <t>OFICINA JURÍDICA</t>
  </si>
  <si>
    <t>Indebida gestión de procesos de Control Interno Disciplinario de la Oficina Jurídica</t>
  </si>
  <si>
    <t xml:space="preserve">en la imagen interna de Control Interno Disciplinario de la Oficina Jurídica </t>
  </si>
  <si>
    <t>a la falta de impulso procesal en los expedientes a prescribir</t>
  </si>
  <si>
    <t>La OFICINA JURÍDICA - CONTROL INTERNO DISCIPLINARIO</t>
  </si>
  <si>
    <t>verifica el cumplimiento de términos procesales para evitar la prescripción del proceso</t>
  </si>
  <si>
    <t xml:space="preserve">seguimiento mensual de la matriz de monitoreo de procesos disciplinarios </t>
  </si>
  <si>
    <t>OFICINA JURÍDICA (CONTROL INTERNO DISCIPLINARIO)</t>
  </si>
  <si>
    <t>Realizar informe de la Matriz de seguimiento y control al jefe de la Oficina Jurídica, que muestren en nivel de riesgo de prescripción de los procesos disciplinarios</t>
  </si>
  <si>
    <t>Informe Matriz de seguimiento a los procesos disciplinarios</t>
  </si>
  <si>
    <t>archiva el proceso por prescripción</t>
  </si>
  <si>
    <t>auto de notificación donde se comunica al interesado la decisión de fondo en el proceso</t>
  </si>
  <si>
    <t>Indebida gestión documental de expedientes en procesos de Control Interno Disciplinario de la Oficina Jurídica</t>
  </si>
  <si>
    <t>en la imagen interna de Control Interno Disciplinario de la Oficina Jurídica</t>
  </si>
  <si>
    <t>a la acción inoportuna del trámite de los expedientes en gestión documental</t>
  </si>
  <si>
    <t>valida el inventario de expedientes disciplinarios físicos entregados</t>
  </si>
  <si>
    <t>la base de datos de expedientes entregados y la plantilla física de registro donde cruzan la información para determinar si hay alguna novedad</t>
  </si>
  <si>
    <t>Hacer seguimiento de los expedientes de los procesos disciplinarios entregados en la plantilla física</t>
  </si>
  <si>
    <t>Planilla de préstamo (entrega y devolución) de expedientes en físico</t>
  </si>
  <si>
    <t>reconstruye el expediente disciplinario que tenga novedad en su contenido o se haya perdido</t>
  </si>
  <si>
    <t>procedimiento RECONSTRUCCIÓN del acuerdo 7 del 2014 emitido por el Archivo General de la Nación, donde se elabora de nuevo el expediente disciplinario</t>
  </si>
  <si>
    <t>ESTUDIO DE ANÁLISIS DE RIESGOS Y CONTROL</t>
  </si>
  <si>
    <t>Inadecuada gestión en los análisis de la Oficina Jurídica en la expedición de actos administrativos</t>
  </si>
  <si>
    <t>en la imagen de la entidad, tanto interna como externa, derivada de la expedición de actos administrativos sin un análisis suficiente de la Oficina Jurídica</t>
  </si>
  <si>
    <t>a interpretaciones disímiles o incorrectas de la normatividad, falta de trazabilidad, vacíos jurídicos y ausencia de criterios unificados o razonables</t>
  </si>
  <si>
    <t>La OFICINA JURÍDICA</t>
  </si>
  <si>
    <t>evalúa la viabilidad del documento verificando el cumplimiento de los lineamientos establecidos y del contenido requerido a la normativa vigente y aplicable</t>
  </si>
  <si>
    <t>análisis jurídico y emite una respuesta favorable o desfavorable según corresponda por medio de ORFEO</t>
  </si>
  <si>
    <t>Realizar reuniones de seguimiento periódicas para garantizar la coherencia en la interpretación de los conceptos y viabilidades jurídicas emitidas por la Oficina Jurídica, evitando interpretaciones divergentes.</t>
  </si>
  <si>
    <t>Actas de reuniones de revisión de documentos con el respectivo listado de asistencia</t>
  </si>
  <si>
    <t>realiza la verificación de vencimientos de término</t>
  </si>
  <si>
    <t>las matrices de monitoreo, con el fin de identificar y analizar anomalías en la gestión de los requerimientos, subsanar las fallas detectadas y emitir las respuestas pendientes en el menor tiempo posible para mitigar afectaciones reputacionales, jurídicas o institucionales</t>
  </si>
  <si>
    <t>realiza la revocatoria</t>
  </si>
  <si>
    <t>un acto administrativo donde es motivado y se expresa los argumentos del porque a la actuación administrativa</t>
  </si>
  <si>
    <t>REPRESENTACIÓN JURÍDICA</t>
  </si>
  <si>
    <t>Inadecuada gestión frente a litigios y/o reclamaciones contra la entidad</t>
  </si>
  <si>
    <t xml:space="preserve">para la entidad, derivada de una defensa judicial indebida frente a reclamaciones o litigios asociados a las actuaciones institucionales tanto misionales como administrativas, </t>
  </si>
  <si>
    <t>al desconocimiento del estado procesal, deficiencias en la trazabilidad de procesos históricos o heredados, fallas en los sistemas de información, y falta de seguimiento, preparación o coordinación al interior de la entidad.</t>
  </si>
  <si>
    <t>realiza la revisión y posible actualización de la información de los procesos judiciales</t>
  </si>
  <si>
    <t>EKOGUI y la matriz de la oficina jurídica cada vez que se realiza una actuación con la identificación de aquellos con fallos adversos o sanciones, corrige las inconsistencias en la trazabilidad de las actuaciones procesales, consolida la información faltante proveniente del extinto Incoder y fortalece la coordinación interdependencias para garantizar una gestión adecuada y oportuna de los casos en curso.</t>
  </si>
  <si>
    <t>Fomentar la participación del equipo jurídico en espacios de capacitación especializados en defensa judicial del Estado</t>
  </si>
  <si>
    <t>Correo de solicitud del Jefe de Oficina Jurídica o Líder de grupo para la participación del curso, taller, seminario o diplomado especializado en defensa judicial del Estado, emitidos por la entidad organizadora.</t>
  </si>
  <si>
    <t>valida en el módulo "consulta de procesos unificada" el estado actual y las correspondientes actuaciones procesales adelantadas del proceso</t>
  </si>
  <si>
    <t>la consulta en la página web www.ramajudicial.gov.co generando una impresión (pantallazo) del estado del proceso</t>
  </si>
  <si>
    <t>prioriza el proceso judicial que venció los términos</t>
  </si>
  <si>
    <t>la identificación y análisis de anomalías en la gestión de los requerimientos, subsanar las fallas detectadas y emitir las respuestas pendientes de manera inmediata</t>
  </si>
  <si>
    <t>ASESORÍA JURÍDICA</t>
  </si>
  <si>
    <t>Inadecuada gestión en los análisis de la Oficina Jurídica en la expedición de conceptos</t>
  </si>
  <si>
    <t>en la imagen de la entidad, tanto interna como externa, derivado de conceptos jurídicos, respuestas institucionales o atención de requerimientos judiciales sin un análisis suficiente</t>
  </si>
  <si>
    <t>interpretaciones disímiles o incorrectas de la normatividad, falta de trazabilidad, vacíos jurídicos y ausencia de criterios unificados o razonables</t>
  </si>
  <si>
    <t xml:space="preserve">valida y unifica los criterios jurídicos </t>
  </si>
  <si>
    <t>de la revisión del expediente y sus anexos, evaluando la viabilidad del documento y generando el ORFEO que contiene el concepto jurídico con la firma del Jefe de la Oficina Jurídica.</t>
  </si>
  <si>
    <t>Actas de reuniones de revisión de documentos con el respectivo listado de asistencia.</t>
  </si>
  <si>
    <t>revisa el concepto jurídico que presenta novedad</t>
  </si>
  <si>
    <t>de un nuevo ORFEO que corrige la caracterización de la solicitud del concepto, validando el objeto, el responsable y el trámite, con el fin de identificar las observaciones necesarias para su ajuste o actualización.</t>
  </si>
  <si>
    <t>OIGT</t>
  </si>
  <si>
    <t xml:space="preserve"> GESTIÓN PARA LA TRANSPARENCIA</t>
  </si>
  <si>
    <t>OFICINA DEL INSPECTOR DE LA GESTIÓN DE TIERRAS</t>
  </si>
  <si>
    <t>Omitir la gestión y/o respuesta  a las denuncias por posibles hechos de corrupción</t>
  </si>
  <si>
    <t>en la imagen institucional ante los entes de control y grupos de interés</t>
  </si>
  <si>
    <t>al desconocimiento en el registro y tramite de denuncias que pueden llegar a la OIGT por los diferentes medios de atención al ciudadano disponibles en la entidad (Virtual y físico).</t>
  </si>
  <si>
    <t>LA OFICINA DEL INSPECTOR DE LA GESTIÓN DE TIERRAS</t>
  </si>
  <si>
    <t>verifica y analiza el estado de los trámites y la gestión de las denuncias y/o PQRS asignadas a la dependencia de acuerdo con su competencia. Este seguimiento se realiza</t>
  </si>
  <si>
    <t>del Gestor Documental Orfeo y del reporte correspondiente en Power BI trimestralmente. En caso de no evidenciarse gestión en el trámite, se generará una alerta al profesional responsable donde se detalla el número de denuncias recibidas durante el periodo de análisis, la gestión realizada y la clasificación de dichas denuncias.</t>
  </si>
  <si>
    <t xml:space="preserve">Designará un profesional que realizará un informe sobre las denuncias recepcionadas por la dependencia,  el cual será publicado en la página web de la entidad. Dicho reporte será construido con base en la información del Power BI de la OIGT detallando el número de denuncias recibidas en el periodo analizado, su clasificación y la gestión realizada. </t>
  </si>
  <si>
    <t>Informe cuatrimestral de la gestión de  denuncias y/o PQRSD asignadas a la Oficina del Inspector de la Gestión de Tierras bajo su competencia a través del Gestor Documental Orfeo.</t>
  </si>
  <si>
    <t xml:space="preserve">en los casos en que proceda una actuación administrativa, se interpondrá la denuncia penal, queja disciplinaria, fiscal o la que corresponda ante la autoridad competente. Para ello, se aportará la documentación recopilada y el contexto construido durante el análisis del caso y, </t>
  </si>
  <si>
    <t xml:space="preserve">de un documento, la OIGT emite las respectivas recomendaciones a las dependencias, para que se adelanten las acciones que correspondan de acuerdo con sus competencias </t>
  </si>
  <si>
    <t>implementará un instrumento de valoración de la satisfacción, el cual será incluido en todas las respuestas emitidas desde la OIGT en atención a las PQRSD para mitigar el riesgo reputacional de la entidad, con la información recolectada se realizará un balance de gestión semestralmente, el cual será utilizado como insumo para la implementación de acciones de mejora.</t>
  </si>
  <si>
    <t xml:space="preserve">Informe semestral con el resultado obtenido del balance estadístico </t>
  </si>
  <si>
    <t>en caso de identificar que no se están dando respuestas a las PQRSD fuera de los tiempos establecidos, el supervisor emitirá una alerta al profesional encargado, quien deberá completar el trámite correspondiente en un plazo máximo de un (1) día, en caso de incumplirlo se enviará</t>
  </si>
  <si>
    <t>de una comunicación  interna, se hace un llamado de atención citando la responsabilidad que le atañe en su relación contractual y/o laboral con la dependencia</t>
  </si>
  <si>
    <t>DGOSP</t>
  </si>
  <si>
    <t>ESTRATEGIA DE TIC</t>
  </si>
  <si>
    <t>DGOSP - SUBDIRECCIÓN DE SISTEMAS DE INFORMACIÓN DE TIERRAS</t>
  </si>
  <si>
    <t>Inadecuada gestión presupuestal del PETI</t>
  </si>
  <si>
    <t>en los costos de la ejecución de las actividades de la política de gobierno digital y arquitectura de TI  de la entidad</t>
  </si>
  <si>
    <t>a una ejecución inadecuada debido a inconsistencias presupuestales en la planeación de los proyectos PETI</t>
  </si>
  <si>
    <t>Fortalecimiento del sistema integral de gestión y administración documental de la ANT nacional
Fortalecimiento del desempeño del modelo integrado de planeación y gestión de la ANT nacional</t>
  </si>
  <si>
    <t>La SUBDIRECCIÓN SISTEMAS INFORMACIÓN DE TIERRAS</t>
  </si>
  <si>
    <t>verifica la implementación del PETI</t>
  </si>
  <si>
    <t>cuadro de mando integral del PETI  Donde revisan la información resultante de la gestión incluyendo ajustes y/o actualizaciones requeridos por adaptación, innovación o cambio de estrategia</t>
  </si>
  <si>
    <t>SUBDIRECCIÓN DE SISTEMAS DE INFORMACIÓN DE TIERRAS</t>
  </si>
  <si>
    <t>Realizar mesas de Seguimiento a la Implementación Proyectos PETI</t>
  </si>
  <si>
    <t>Informe de seguimiento periódico a la ejecución del PETI</t>
  </si>
  <si>
    <t>reformula la estrategia de TI de la Entidad</t>
  </si>
  <si>
    <t>PETI actualizado realizando los ajustes necesarios a los proyectos que se identificaron con incumplimiento en el seguimiento</t>
  </si>
  <si>
    <t>ARQUITECTURA DE TIC</t>
  </si>
  <si>
    <t>Inadecuada identificación de la arquitectura empresarial de la entidad</t>
  </si>
  <si>
    <t>en la imagen institucional para los usuarios al incumplimiento en la misión y visión, afectando la prestación de los servicios</t>
  </si>
  <si>
    <t>a un diagnóstico equivocado e incompleto de las necesidades de la entidad y su entorno en la arquitectura empresarial de la entidad</t>
  </si>
  <si>
    <t>implementa y gobierna la Arquitectura empresarial de TI definida para la ANT</t>
  </si>
  <si>
    <t>diagnóstico o estado actual (AS IS) de TI  Verificando que se hayan realizado todas las definiciones requeridas para el establecimiento de la Arquitectura de TI para la entidad</t>
  </si>
  <si>
    <t>Actualización Modelo de Arquitectura de la ANT frente al marco de referencia del MINTIC</t>
  </si>
  <si>
    <t>Informe de actualización del modelo de arquitectura de TI</t>
  </si>
  <si>
    <t>realiza seguimiento y mantenimiento de la arquitectura empresarial</t>
  </si>
  <si>
    <t xml:space="preserve">informes de seguimiento a los ejercicios de arquitectura empresarial de TI adelantados en la entidad verificando que se hayan aplicado los lineamientos establecidos por el MINTIC para el desarrollo de la arquitectura de TI </t>
  </si>
  <si>
    <t>actualiza la estrategia de TI de la Entidad</t>
  </si>
  <si>
    <t xml:space="preserve">la actualización del PETI ajustando la Arquitectura objetivo (TO-BE) de los dominios que no cumplieron con las necesidades de la entidad </t>
  </si>
  <si>
    <t>GOBIERNO DE TIC</t>
  </si>
  <si>
    <t>Indebida implementación de la Seguridad y Gobierno digital</t>
  </si>
  <si>
    <t>a la inadecuada priorización de las tareas necesarias para planificar e implementar el componente de seguridad digital de la estrategia de gobierno digital</t>
  </si>
  <si>
    <t>Plan Estratégico de Tecnologías de la Información y las Comunicaciones PETI
Plan de Tratamiento de Riesgos de Seguridad y Privacidad de la Información
Plan de Seguridad y Privacidad de la Información</t>
  </si>
  <si>
    <t xml:space="preserve">verifica el cumplimiento de las Políticas de Seguridad y Privacidad INTI-Política-001 POLÍTICA GENERAL DE SEGURIDAD DE LA INFORMACIÓN, TRATAMIENTO Y PROTECCIÓN DE DATOS PERSONALES, Numeral 5,3 </t>
  </si>
  <si>
    <t xml:space="preserve">informe de verificación anual  mediante el autodiagnóstico del MSPI dispuesto por MINTIC </t>
  </si>
  <si>
    <t xml:space="preserve">Informe de Avance implementación  modelo de seguridad y privacidad de la Información </t>
  </si>
  <si>
    <t>Informe de avance MSPI</t>
  </si>
  <si>
    <t>actualiza el proceso de implementación del MSPI</t>
  </si>
  <si>
    <t>cronograma establecido para la actualización del modelo de Seguridad y Privacidad de la Información Teniendo en cuentas las prioridades identificadas con las áreas impactadas</t>
  </si>
  <si>
    <t>Actualización del INTI P004 Gobierno TIC</t>
  </si>
  <si>
    <t>INTI-P-004 Gobierno TIC actualizado</t>
  </si>
  <si>
    <t>DIRECCIÓN DE GESTIÓN DEL ORDENAMIENTO SOCIAL DE LA PROPIEDAD</t>
  </si>
  <si>
    <t>Inadecuada gestión a respuestas a tiempo a PQRS de temas técnicos en la DGOSP y Subdirecciones</t>
  </si>
  <si>
    <t>en la imagen de la entidad ante los grupos de interes</t>
  </si>
  <si>
    <t>a retrasos en la recopilación de insumos requeridos y/o emisión de respuestas incompletas o inadecuadas por incumplimiento de los términos de ley</t>
  </si>
  <si>
    <t>Fortalecimiento del ordenamiento social de la propiedad rural nacional</t>
  </si>
  <si>
    <t>La DIRECCIÓN DE GESTIÓN DEL ORDENAMIENTO SOCIAL DE LA PROPIEDAD</t>
  </si>
  <si>
    <t>revisa la calidad de la respuestas proyectadas a los PQRD (completitud, coherencia, uso adecuado y oportunidad de la información) para verificar cumplimiento normativo y de términos legales</t>
  </si>
  <si>
    <t xml:space="preserve">diligenciamiento de la matriz de seguimiento de calidad.
</t>
  </si>
  <si>
    <t>realizar seguimiento a la oportunidad en tiempos de respuesta de las PQRD</t>
  </si>
  <si>
    <t>Matriz de seguimiento</t>
  </si>
  <si>
    <t>genera un alcance a las respuestas que requieran subsanación</t>
  </si>
  <si>
    <t>memorando y/o respuestas oficiales por correo electrónico.</t>
  </si>
  <si>
    <t xml:space="preserve">FORMULACIÓN DE PLANES DE ORDENAMIENTO SOCIAL DE LA PROPIEDAD RURAL - POSPR </t>
  </si>
  <si>
    <t>Inadecuada gestión para la formulación de los planes de OSP</t>
  </si>
  <si>
    <t xml:space="preserve"> por sobrecostos de la operación</t>
  </si>
  <si>
    <t>a los reprocesos de calidad técnicos, ausencia de herramientas y/o escenarios de monitoreo y seguimiento al desarrollo de las actividades de formulación de los POSPR</t>
  </si>
  <si>
    <t>La SUBDIRECCIÓN DE PLANEACIÓN OPERATIVA</t>
  </si>
  <si>
    <t>verifica la oportuna consecución de los insumos y ejecución de las etapas de formulación de los POSPR</t>
  </si>
  <si>
    <t>diligenciamiento de matriz de seguimiento</t>
  </si>
  <si>
    <t>SUBDIRECCIÓN DE PLANEACIÓN OPERATIVA</t>
  </si>
  <si>
    <t>Realizar seguimiento a las actividades de formulación de los POSPR, utilizando la matriz de seguimiento</t>
  </si>
  <si>
    <t>Matrices de seguimiento etapas formulación POSRP</t>
  </si>
  <si>
    <t>la SUBDIRECCIÓN DE PLANEACIÓN OPERATIVA</t>
  </si>
  <si>
    <t>remite los documentos finales con las observaciones técnicas y jurídicas que haya a lugar  para ajuste</t>
  </si>
  <si>
    <t>de correos electrónicos a los profesionales encargados de la formulación de los POSPR</t>
  </si>
  <si>
    <t>Desarrollar capacitaciones sobre el procedimiento de formulación de POSPR-P-002, dirigidas a funcionarios y colaboradores de la dependencia</t>
  </si>
  <si>
    <t>Actas de asistencia y/o enlace de grabación de capacitación y/o presentación</t>
  </si>
  <si>
    <t>la DIRECCIÓN DE GESTION DEL ORDENAMIENTO SOCIAL DE PROPIEDAD</t>
  </si>
  <si>
    <t>actualiza las fuentes interinstitucional y los cronogramas de operación en el municipio programado</t>
  </si>
  <si>
    <t>la realización de los prediagnósticos para ajustar el desarrollo de la operación</t>
  </si>
  <si>
    <t xml:space="preserve"> IMPLEMENTACIÓN Y CONSOLIDACIÓN DE LOS PLANES DE ORDENAMIENTO SOCIAL DE LA PROPIEDAD RURAL - POSPR</t>
  </si>
  <si>
    <t>DGOSP - SUBDIRECCIÓN DE PLANEACIÓN OPERATIVA</t>
  </si>
  <si>
    <t>Inadecuada implementación de los POSPR</t>
  </si>
  <si>
    <t>por sobrecostos de operación en la implementación de los POSPR</t>
  </si>
  <si>
    <t>a insumos desactualizados y  productos derivados que no cumplen con los parámetros de calidad exigidos, limitada capacidad técnica y operativa y dificultad en la operación logística.​</t>
  </si>
  <si>
    <t xml:space="preserve">verifica la información secundaria de entidades como el IGAC, SNR y entidades territoriales previo al barrido predial </t>
  </si>
  <si>
    <t>de la actualización de los análisis prediales integrales incluidos en los prediagnósticos, los cuales proporcionan una visión sobre la naturaleza jurídica de los predios objeto de intervención y definen la metodología para el levantamiento planimétrico predial.</t>
  </si>
  <si>
    <t xml:space="preserve">Realizar monitoreo y asistencia técnica a los avances de los productos derivados de la implementación de POSPR tales como:  levantamiento de información en el barrido predial, validación física - jurídica y de gestión documental </t>
  </si>
  <si>
    <t>Matrices de seguimiento de barrido predial y validación físico-jurídica y de gestión documental.
Listas de asistencia, presentaciones y/o enlaces de reuniones.</t>
  </si>
  <si>
    <t>revisa las condiciones de riesgo en situaciones irregulares de orden público y/o desastres naturales</t>
  </si>
  <si>
    <t>de la evaluación de variables de seguridad y la articulación con autoridades del sector defensa, soportada en actas de reuniones e informes en materia de seguridad.</t>
  </si>
  <si>
    <t>Realizar seguimiento a las condiciones de seguridad y/o desastres naturales de los municipios con intervención bajo el modelo de oferta</t>
  </si>
  <si>
    <t>Matriz de caracterización de asuntos de seguridad</t>
  </si>
  <si>
    <t>valida que los predios, objeto de levantamiento, cuenten con posprocesamiento y cumplan con los requerimientos técnicos y jurídicos para definir su ruta jurídica preliminar</t>
  </si>
  <si>
    <t>de matrices de seguimiento de validación de información física y jurídica</t>
  </si>
  <si>
    <t>se suspende (posibilidad de cancelación) o reprograma la implementación del POSPR</t>
  </si>
  <si>
    <t>del informe que justifica las situaciones irregulares de orden público y/o desastres naturales que afectan la operación.  En caso de suspensión, se elaborará la resolución de suspensión para la firma del(a) Director(a) de Ordenamiento Social de la Propiedad</t>
  </si>
  <si>
    <t>MONITOREO  Y SEGUIMIENTO 
A LA FORMULACIÓN E IMPLEMENTACIÓN DE LOS PLANES DE ORDENAMIENTO SOCIAL DE LA PROPIEDAD RURAL</t>
  </si>
  <si>
    <t>Inadecuado monitoreo a la formulación e implementación de los POSPR</t>
  </si>
  <si>
    <t>por insatisfacción de los grupos de interés</t>
  </si>
  <si>
    <t>a la entrega de información inexacta en los reportes y en la evaluación de indicadores</t>
  </si>
  <si>
    <t>La DIRECCIÓN DE GESTION DEL ORDENAMIENTO SOCIAL DE PROPIEDAD</t>
  </si>
  <si>
    <t>verifica que la información proporcionada en el plan de acción interno por los equipos técnicos, cumpla con los requisitos establecidos y sea consistente con la ficha de indicadores de formulación e implementación del POSPR</t>
  </si>
  <si>
    <t xml:space="preserve">de correos de reporte de seguimiento y observaciones al Plan de Acción
</t>
  </si>
  <si>
    <t>DIRECCIÓN DE GESTION DEL ORDENAMIENTO SOCIAL DE PROPIEDAD</t>
  </si>
  <si>
    <t>Realizar seguimiento mensual a los indicadores relacionados con la formulación e implementación de los POSPR en el Plan de acción institucional</t>
  </si>
  <si>
    <t xml:space="preserve">Matriz de seguimiento Plan de Acción </t>
  </si>
  <si>
    <t xml:space="preserve">remite la solicitud de ajuste del reporte de indicadores de formulación e implementación del POSPR dentro del Plan de Acción Institucional </t>
  </si>
  <si>
    <t xml:space="preserve">de un memorando dirigido a la Oficina de Planeación acompañado del análisis y la justificación correspondiente.
</t>
  </si>
  <si>
    <t>Inadecuado monitoreo a la formulación e implementación de los POSPR que genera sanción económica</t>
  </si>
  <si>
    <t>por multa y sanción del ente regulador</t>
  </si>
  <si>
    <t>al inadecuado seguimiento a la ejecución de las actividades desarrolladas por los socios estratégicos y/o contratos con personas jurídicas para la formulación e implementación de POSPR</t>
  </si>
  <si>
    <t xml:space="preserve">verifica la conformación de los expedientes de la documentación precontractual, contractual, financiera, ejecución y liquidación </t>
  </si>
  <si>
    <t>de actas mensuales de monitoreo y seguimiento a la supervisión de los convenios y/o contratos con personas jurídicas relacionados con la formulación e implementación de POSPR</t>
  </si>
  <si>
    <t>Realizar seguimiento a las actividades y gestión documental para la supervisión de los convenios y contratos a cargo de la DGOSP, relacionados con la formulación e implementación de POSPR</t>
  </si>
  <si>
    <t xml:space="preserve">Matriz de seguimiento a la supervisión de contratos y convenios de la DGOSP, relacionados con la formulación e implementación de POSPR </t>
  </si>
  <si>
    <t>gestiona la completitud de los expedientes de los convenios y contratos, vinculados a la formulación e implementación del POSPR</t>
  </si>
  <si>
    <t>del cargue de documentos faltantes o requeridos y el diligenciamiento de la matriz de seguimiento.</t>
  </si>
  <si>
    <t xml:space="preserve"> REGISTRO DE SUJETOS DE ORDENAMIENTO - RESO</t>
  </si>
  <si>
    <t>Inadecuada gestión para los actos administrativos de inclusión en RESO</t>
  </si>
  <si>
    <t>al incumplimiento en los tiempos establecidos para la generación del Acto Administrativo de inclusión a RESO por la  falta de información de los sujetos de ordenamiento para realizar la valoración</t>
  </si>
  <si>
    <t>verifica la oportunidad en los tiempos de generación de las resoluciones de inclusión al RESO para los registros que hayan cumplido con los cruces de interoperabilidad del sistema orquestador, conforme a los requisitos establecidos en los artículos 4, 5 y 6 del Decreto Ley 902 de 2017, y que aún no cuenten con resolución expedida</t>
  </si>
  <si>
    <t>del análisis de cruce de bases de datos del Sistema de Información de Tierras (SIT).</t>
  </si>
  <si>
    <t>Realizar mesas de trabajo conjuntas de manera trimestral, entre los encargados de la SSIT que administran el sistema orquestador, “Sistema Integrado de Tierras – SIT”, y los encargados de seguimiento y monitoreo del RESO para identificar los cuellos de botellas y acciones de mejora de las valoraciones, que puedan afectar los tiempos de generación de las resoluciones de inclusión al RESO</t>
  </si>
  <si>
    <t>Actas de asistencia o enlaces de las reuniones de Microsoft Teams</t>
  </si>
  <si>
    <t xml:space="preserve">genera las resoluciones de inclusión de las solicitudes que no se han tramitado dentro de los tiempos establecidos </t>
  </si>
  <si>
    <t>de un barrido de la caracterización de las solicitudes, una vez se han cumplido los cruces de interoperabilidad del sistema orquestador (requisitos artículos 4, 5 y 6 decreto ley 902 de 2017)</t>
  </si>
  <si>
    <t>Inadecuada gestión en las solicitudes de desarrollo y mejora de sistemas de información</t>
  </si>
  <si>
    <t xml:space="preserve">en la imagen de la SSIT dentro de la entidad </t>
  </si>
  <si>
    <t>a la inoportunidad en la atención de requerimientos de desarrollo y mejora a los sistemas de información por limitaciones en la capacidad de respuesta institucional para gestionar eficazmente los requerimientos técnicos</t>
  </si>
  <si>
    <t>Fortalecimiento de las soluciones tecnológicas para la transformación digital de los procesos institucionales a nivel nacional</t>
  </si>
  <si>
    <t xml:space="preserve">valida la aplicación del procedimiento GINFO-P-003 “Construcción de Software” </t>
  </si>
  <si>
    <t>un informe trimestral de los desarrollos de software, con el fin de garantizar trazabilidad, control y comunicación oportuna a las áreas solicitantes y aplicación del procedimiento de desarrollo</t>
  </si>
  <si>
    <t>Realizar capacitaciones al equipo tecnico sobre el ciclo de vida de desarrollo de software</t>
  </si>
  <si>
    <t>Control de Asistencia y presentación</t>
  </si>
  <si>
    <t>ejecuta las acciones correctivas y de priorización inmediata</t>
  </si>
  <si>
    <t>un informe post-incidente donde se presenta la activación de tareas especiales cada vez que se identifique un requerimiento de desarrollo de software no atendido oportunamente, con impacto en procesos institucionales o percepción del usuario. Estas tareas incluyen la reasignación de recursos técnicos, definición de un nuevo plan de trabajo, comunicación directa con el área solicitante, y la realización de un análisis causa-raíz para identificar las fallas en el proceso de atención</t>
  </si>
  <si>
    <t>Inadecuada gestión en la implementación del desarrollo y mantenimineto de aplicativos</t>
  </si>
  <si>
    <t>en la imagen de la entidad por la indisponibilidad o deficiencias en las funcionalidades de los aplicativos a cargo de la SSIT</t>
  </si>
  <si>
    <t xml:space="preserve"> a fallas en la gestión integral del ciclo de vida de los desarrollos y mantenimientos</t>
  </si>
  <si>
    <t>La SUBDRECCIÓN DE SISTEMAS DE INFORMACIÓN DE TIERRAS</t>
  </si>
  <si>
    <t>valida la ejecución del procedimiento GINFO-P-003 “Construcción de Software” y el instructivo GINFO-I-015: Buenas Prácticas en ITIL para la Gestión de los Servicios de TI</t>
  </si>
  <si>
    <t>un informe trimestral de los desarrollos de software implementados, con el fin de asegurar la adecuada gestión del ciclo de vida de los desarrollos y mantenimientos de los aplicativos a cargo</t>
  </si>
  <si>
    <t xml:space="preserve">Gestionar el informe de supervisión y seguimiento contractual con el proveedor de servicios tecnologicos con el  fin de asegurar el cumplimiento y calidad contractual.
</t>
  </si>
  <si>
    <t xml:space="preserve">Informe de Proveedor de Servicios Tecnologicos </t>
  </si>
  <si>
    <t>El EQUIPO DE INFRAESRUCTURA Y SOPORTE TECNOLÓGICO - SSIT</t>
  </si>
  <si>
    <t>verifica periódicamente el cumplimiento del contrato con el proveedor de servicios de servidores</t>
  </si>
  <si>
    <t>informes mensuales de servicio prestado por demanda, asegurando que los niveles de disponibilidad, soporte y desempeño técnico se mantengan dentro de los umbrales definidos.</t>
  </si>
  <si>
    <t>Generar de manera mensual el informe de seguimiento de los casos de desarrollo registrado en ARANDA, para revisar el cumplimiento de los tiempos y calidad establecidos</t>
  </si>
  <si>
    <t>Informe de seguimiento</t>
  </si>
  <si>
    <t xml:space="preserve">activa el Centro de Computo Alterno - CCA </t>
  </si>
  <si>
    <t>la ejecución de los servidores alternos para contigencias</t>
  </si>
  <si>
    <t>Inadecuada gestión operativa de los aplicativos basados en vulenrabilidades de seguridad y calidad</t>
  </si>
  <si>
    <t>en la imagen de la Entidad ante los grupos de interes</t>
  </si>
  <si>
    <t>a la interrupción operativa como resultado de vulnerabilidades en la gestión de la seguridad y calidad de los sistemas tecnológicos.</t>
  </si>
  <si>
    <t>garantiza la continuidad operativa de la ejecución del mantenimiento preventivo y correctivo de la infraestructura tecnológica</t>
  </si>
  <si>
    <t>contratos con los proveedores y/o soporte interno especializado, conforme a los lineamientos técnicos establecidos y plan de contratación de la SSIT</t>
  </si>
  <si>
    <t xml:space="preserve">SUBDIRECCIÓN DE SISTEMAS DE INFORMACIÓN DE TIERRAS / EQUIPO DE INFRAESTRUCTURA Y SOPORTE TECNOLOGICO </t>
  </si>
  <si>
    <t>Actualizar el plan anual de mantenimiento preventivo y correctivo de la infraestructura tecnológica alineados con las necesidades operativas de la Entidad</t>
  </si>
  <si>
    <t>Plan de mantenimiento actualizado</t>
  </si>
  <si>
    <t>garantiza la prestación de servicios de recuperación ante desastres (DRP)</t>
  </si>
  <si>
    <t>la elaboración, actualización, socialización y pruebas periódicas del Plan de Recuperación de Desastres Informáticos, asegurando su alineación con los requerimientos críticos de la entidad.</t>
  </si>
  <si>
    <t>Actualizar el Plan de Recuperación ante Desastres (DRP), asegurando que contemple los recursos críticos, responsables, procedimientos de contingencia, tiempos máximos de recuperación (RTO/RPO), y mecanismos de respaldo y restauración de los sistemas de información.</t>
  </si>
  <si>
    <t>Plan de Recuperación ante Desastres (DRP) actualizado</t>
  </si>
  <si>
    <t>ejecuta los servicios de recuperación de forma inmediata ante la ocurrencia de la materailización de un evento que comprometa la continuidad de los servicios tecnologicos criticos</t>
  </si>
  <si>
    <t>la activación del Plan de Recuperación de Desastres Informáticos (DRP) para restablecer los servicios conforme a los niveles de recuperación establecidos (RTO/RPO)</t>
  </si>
  <si>
    <t>Creará procedimiento  para la gestión integral de usuarios, que incluya la creación, modificación, asignación y revocación de derechos de acceso basados en perfiles de autorización claramente definidos, asegurando controles adecuados para evitar accesos no autorizados</t>
  </si>
  <si>
    <t>Documento aprobado y publicado en intranet</t>
  </si>
  <si>
    <t>Inadecuada gestión de los recuros para el desrrollo tecnologico de la entidad</t>
  </si>
  <si>
    <t>del proyecto de inversión para desarrollo tecnologicos de la entidad</t>
  </si>
  <si>
    <t>a  la subutilización de los aplicativos implementados en la plataforma tecnológica y la inadecuada adopción por parte de los usuarios, como resultado de deficiencias en la apropiación, capacitación y resistencia al cambio</t>
  </si>
  <si>
    <t>valida la entrega formal del sistema de información al usuario funcional</t>
  </si>
  <si>
    <t>de un acta de entrega firmada por este, que evidencie su  aprobación  del cumplimiento de los requisitos definidos y el correcto funcionamiento de la solución implementada.</t>
  </si>
  <si>
    <t xml:space="preserve">capacitación  previa  a la entrega de los sistemas de información, dirigido a los usuarios funcionales y operativos, que contemple sesiones prácticas, con el fin de garantizar su apropiación y correcta utilización </t>
  </si>
  <si>
    <t>ejecuta acciones de adopción y mejora funcional del software entregado</t>
  </si>
  <si>
    <t>análisis de causas de no uso (como falta de capacitación, problemas funcionales, rechazo por parte de usuarios o desalineación con el proceso), y la implementación de planes correctivos que pueden incluir: jornadas de socialización, ajustes funcionales, soporte focalizado, reasignación de responsables o incluso rediseño parcial del sistema. Este control se activa una vez se evidencia, mediante seguimiento, que el aplicativo entregado no está siendo utilizado conforme al objetivo propuesto</t>
  </si>
  <si>
    <t>Mantener actualizada la documentación de los aplicativos (manuales, tutoriales, videos) y asegurar su disponibilidad en un repositorio accesible para todos los usuarios.</t>
  </si>
  <si>
    <t>Acceso de la Documentación de los Aplicativos</t>
  </si>
  <si>
    <t>DAE</t>
  </si>
  <si>
    <t>DIRECCIÓN ASUNTOS ÉTNICOS</t>
  </si>
  <si>
    <t>Inadecuada gestión a respuestas a tiempo a PQRS de temas técnicos en la DAE y Subdirección</t>
  </si>
  <si>
    <t>en la imagen institucional de la entidad</t>
  </si>
  <si>
    <t>a la falta de respuesta oportuna de las PQRS técnicas al alto volumen de PQRS que recibe la DAE y SUBDAE y la falta de seguimiento para que se dé una respuesta oportuna.</t>
  </si>
  <si>
    <t>Implementación del programa de formalización de tierras y fomento al desarrollo rural para comunidades indígenas a nivel nacional
Implementación del programa de formalización de tierras y fomento al desarrollo rural para comunidades negras a nivel nacional</t>
  </si>
  <si>
    <t>La DIRECCIÓN DE ASUNTOS ÉTNICOS</t>
  </si>
  <si>
    <t>verifica que se respondan las peticiones de comunidades étnicas</t>
  </si>
  <si>
    <t>de la base de datos del reporte Orfeo y el cálculo porcentual de recibidos vs tramitados y enviando un correo al responsable de la PQRS</t>
  </si>
  <si>
    <t>DIRECCIÓN DE ASUNTO ÉTNICOS</t>
  </si>
  <si>
    <t>Elabora un reporte de las PQRS sin respuesta identificando el responsable para el seguimiento de estas</t>
  </si>
  <si>
    <t>Reporte de Orfeo</t>
  </si>
  <si>
    <t>La SUBDIRECCIÓN DE ASUNTOS ÉTNICOS</t>
  </si>
  <si>
    <t>Capacitación de Orfeo para la gestión eficiente y efectiva de PQRS a los colaboradores de la DAE</t>
  </si>
  <si>
    <t>Listado de Asistencia y presentación (pantallazos grabación)</t>
  </si>
  <si>
    <t>tramita las peticiones vencidas</t>
  </si>
  <si>
    <t>del plan de trabajo para las PQRS sin trámite</t>
  </si>
  <si>
    <t>SUBDIRECCIÓN DE ASUNTOS ÉTNICOS</t>
  </si>
  <si>
    <t>Capacitación de Orfeo para la gestión eficiente y efectiva de PQRS a los colaboradores de la SUBDAE</t>
  </si>
  <si>
    <t>CLARIFICACIÓN DE LA VIGENCIA LEGAL DE LOS TÍTULOS DE ORIGEN COLONIAL O REPUBLICANO DE LOS RESGUARDOS INDÍGENAS</t>
  </si>
  <si>
    <t>Inadecuada gestión para lograr la meta en clarificación de títulos de origen colonial o republicano</t>
  </si>
  <si>
    <t>de la entidad ante las comunidades indígenas</t>
  </si>
  <si>
    <t>al incumplimiento de la ejecución del Plan de Acción Institucional formulado para la clarificación de títulos de origen colonial o republicano</t>
  </si>
  <si>
    <t>Implementación del programa de formalización de tierras y fomento al desarrollo rural para comunidades indígenas a nivel nacional</t>
  </si>
  <si>
    <t>verifica el cumplimiento de la ejecución del plan de acción</t>
  </si>
  <si>
    <t>de unas mesas técnicas que se inscriben en una acta de reunión</t>
  </si>
  <si>
    <t>SUBDIRECCIÓN ASUNTOS ÉTNICOS</t>
  </si>
  <si>
    <t>Seguimiento a la carpeta con actos administrativos registrados para el cumplimiento del plan de acción</t>
  </si>
  <si>
    <t>Informe general de cumplimiento de plan de acción</t>
  </si>
  <si>
    <t>prioriza el análisis del cumplimiento de los actos administrativos no generados como meta del plan de acción de la vigencia anterior para incluir</t>
  </si>
  <si>
    <t>de la formulación del nuevo plan de acción anual</t>
  </si>
  <si>
    <t>ADQUISICIÓN DE PREDIOS</t>
  </si>
  <si>
    <t>DIRECCIÓN DE ASUNTOS ÉTNICOS</t>
  </si>
  <si>
    <t>Inadecuada gestión para la adquisición de predios de la DAE</t>
  </si>
  <si>
    <t>por adquirir predios y/o mejoras, con posibilidad de riesgo jurídico, técnico y financiero</t>
  </si>
  <si>
    <t>a que se incumple con el procedimiento de compra de la Dirección de Asuntos Étnicos en temas de saneamiento jurídico, novedades técnicas y sobrecostos por falta de verificación en control de avalúos</t>
  </si>
  <si>
    <t>siempre que va adquirir predios y/o mejoras, efectúa el análisis técnico, verificando que no se trate de  predio urbano y que cumpla con las disposiciones ambientales, agrarias y ecológicas</t>
  </si>
  <si>
    <t>del diligenciamiento de la forma ACCTI-F-125 Forma de visita técnica para compra de predios destinado a comunidades étnicas.</t>
  </si>
  <si>
    <t>Actualización del ACCTI-P-021 COMPRA DIRECTA DE PREDIOS Y/O MEJORAS CON DESTINO A LAS COMUNIDADES ÉTNICAS V6</t>
  </si>
  <si>
    <t>ACCTI-P-021 COMPRA DIRECTA DE PREDIOS Y/O MEJORAS CON DESTINO A LAS COMUNIDADES ÉTNICAS V7 publicado</t>
  </si>
  <si>
    <t>valida la información y documentación recibida respecto a la oferta de venta con los elementos suficientes (requisitos) para identificar el predio</t>
  </si>
  <si>
    <t>de la forma ACCTI-F-021 OFERTA VOLUNTARIA DE PREDIOS</t>
  </si>
  <si>
    <t>Actualización del Manual ACCTIM-002 COMPRA DIRECTA DE PREDIOS PARA COMUNIDADES ÉTNICAS</t>
  </si>
  <si>
    <t>Manual ACCTIM-002 COMPRA DIRECTA DE PREDIOS PARA COMUNIDADES ÉTNICAS V2 publicado</t>
  </si>
  <si>
    <t>solicita la resolución de contrato de compraventa</t>
  </si>
  <si>
    <t>de un acta conciliación extrajudicial con el propietario del predio, subsanando las novedades presentadas. En caso que el propietario no la acepte, se procede a una acción judicial</t>
  </si>
  <si>
    <t>CONSTITUCIÓN, AMPLIACIÓN, SANEAMIENTO O RESTRUCTURACIÓN DE RESGUARDOS INDÍGENAS
TITULACIÓN COLECTIVA, AMPLIACIÓN Y SANEAMIENTO A COMUNIDADES NEGRAS</t>
  </si>
  <si>
    <t>Inadecuada gestión en la formalización de predios para las comunidades étnicas</t>
  </si>
  <si>
    <t>en la imagen institucional de la entidad ante las comunidades étnicas</t>
  </si>
  <si>
    <t>al incumplimiento de los tiempos establecidos para la formalización de predios a la comunidad étnica beneficiaria de Reforma Rural Integral</t>
  </si>
  <si>
    <t>analiza la solicitud presentada por el representante legal de la comunidad étnica a la ANT, con el fin de verificar el cumplimiento de requisitos establecidos en la ley para dar apertura al expediente</t>
  </si>
  <si>
    <t>del registro de la información de solicitud en el archivo Base de Datos DAE</t>
  </si>
  <si>
    <t>Actualización la forma ACCTI-F-024 Forma Acta de Recibo y Entrega de Material del Predio V3</t>
  </si>
  <si>
    <t>ACCTI-F-024 Forma Acta de Recibo y Entrega de Material del Predio V4</t>
  </si>
  <si>
    <t>revisa el proyecto de resolución de Titulación Colectiva</t>
  </si>
  <si>
    <t>del documento elaborado, revisado para ser aprobado y firmado por el Director de la Agencia Nacional de Tierras</t>
  </si>
  <si>
    <t>Creación de la ruta técnico jurídica y de diálogo social para el avance de la formalización de los predios adquiridos a comunidades étnicas</t>
  </si>
  <si>
    <t>Documento de ruta técnico jurídico y de dialogo social para avance de formalización de comunidades étnicas</t>
  </si>
  <si>
    <t>El CONSEJO DIRECTIVO DE LA ANT</t>
  </si>
  <si>
    <t>revisa el proyecto de Acuerdo de Constitución o reestructuración de Resguardo</t>
  </si>
  <si>
    <t>a través de votación de sus integrantes que dejará en registro en el acta de Consejo Directivo y queda registrado en el acta del consejo realizado por la Oficina de Planeación</t>
  </si>
  <si>
    <t>Realizar informe de seguimiento al cumplimiento de las metas donde haya delegación de casos de formalización</t>
  </si>
  <si>
    <t>Informes elaborados</t>
  </si>
  <si>
    <t>corrige el proyecto de acuerdo de consejo directivo</t>
  </si>
  <si>
    <t>de la ACCTI-F-072-FORMA AUTO CORRECCIÓN DE IRREGULARIDADES para  atender las observaciones del Consejo Directivo en su votación negativa</t>
  </si>
  <si>
    <t>Informe semestral de registro acuerdo de constitución ante la ORIP</t>
  </si>
  <si>
    <t>Informe semestral</t>
  </si>
  <si>
    <t>GESTIÓN DE INICIATIVAS COMUNITARIAS CON ENFOQUE DIFERENCIAL ÉTNICO</t>
  </si>
  <si>
    <t>Inadecuada gestión de los recursos para iniciativas comunitarias</t>
  </si>
  <si>
    <t>en el manejo de los recursos asignados para la gestión de iniciativas comunitarias por la entidad</t>
  </si>
  <si>
    <t>al incumplimiento de las obligaciones pactadas en los contratos suscritos con los beneficiarios, que impide la ejecución técnica y financiera de la Iniciativa Comunitaria</t>
  </si>
  <si>
    <t>La DIRECCIÓN DE ASUNTOS ÉTNICOS - EQUIPO INICIATIVAS COMUNITARIAS</t>
  </si>
  <si>
    <t>realiza seguimiento y acompañamiento</t>
  </si>
  <si>
    <t>del diligenciamiento de la forma INTI-F-008 FORMA ACTA DE REUNIÓN, como resultado de la práctica de la visita para el seguimiento a la implementación de la Iniciativa Comunitaria</t>
  </si>
  <si>
    <t>DIRECCIÓN DE ASUNTOS ÉTNICOS - EQUIPO INICIATIVAS COMUNITARIAS</t>
  </si>
  <si>
    <t>Realizar la correcta evaluación de los requisitos habilitantes y de evaluación de las respectivas propuestas económicas presentadas por los proveedores</t>
  </si>
  <si>
    <t>Formatos habilitantes y de evaluación firmados, por cada Comité de Compras realizado, diligenciando las siguientes formas: 5. ACCTI-F-111 CRITERIOS DE EVALUACIÓN DE PROVEEDORES DE INICIATIVAS COMUNITARIAS v2, 6. ACCTI-F-112  CRITERIOS HABILITANTES PARA SELECCIÓN DE PROVEEDORES DE INICIATIVAS, ACCTI-F-128 CUADRO COMPARATIVO COTIZACIONES PARA LA SELECCIÓN DE PROVEEDORES</t>
  </si>
  <si>
    <t>registra el ajuste a la iniciativa comunitaria por modificaciones técnicas</t>
  </si>
  <si>
    <t>de la forma INTI-F-008 FORMA ACTA DE REUNIÓN donde se presentan las novedades y observaciones y se analiza las nuevas directrices para el cumplimiento por parte de los proveedores hacia la comunidad</t>
  </si>
  <si>
    <t>Verificar pólizas de cumplimiento de los proveedores</t>
  </si>
  <si>
    <t>La póliza con el respectivo soporte de pago de la misma.</t>
  </si>
  <si>
    <t>realiza el retiro de beneficiarios según la tipología (Fallecimiento de los beneficiarios, Retiro Voluntario o Indebida utilización de los insumos agropecuarios, herramientas e insumos de ferretería, equipos y material vegetal)</t>
  </si>
  <si>
    <t>de un acto administrativo donde indica el porque de la aprobación del retiro en la iniciativa comunitaria</t>
  </si>
  <si>
    <t>Capacitar a colaboradores en las tareas del procedimiento ACCTI-P-009 Implementación de iniciativas comunitarias con enfoque diferencial y la ACCTI-G-005 Guía operativa para la implementación de iniciativas comunitarias con enfoque diferencial étnico y enfoque de género asociados al componente de formalización de tierras</t>
  </si>
  <si>
    <t>Listado de asistencia y presentación de la capacitación</t>
  </si>
  <si>
    <t>PROTECCIÓN DE TERRITORIOS ANCESTRALES DE COMUNIDADES INDÍGENAS</t>
  </si>
  <si>
    <t>Inadecuada gestión del procedimiento ADMTI-P-002</t>
  </si>
  <si>
    <t>en la imagen de la entidad ante comunidades indígenas</t>
  </si>
  <si>
    <t xml:space="preserve">al incumplimiento del Plan de Acción por inoperatividad del procedimiento ADMTI-P-002  PROTECCIÓN DE TERRITORIOS ANCESTRALES DE COMUNIDADES INDÍGENAS </t>
  </si>
  <si>
    <t>verifica el envío del requerimiento a la comunidad solicitante</t>
  </si>
  <si>
    <t>de los sistemas de información de la DAE, donde hay constancia del envío del requerimiento en el que solicitaron los documentos faltantes al Gobernador o autoridad tradicional o solicitante</t>
  </si>
  <si>
    <t xml:space="preserve">Realizar seguimiento al cumplimiento de la meta establecida en plan de acción </t>
  </si>
  <si>
    <t>Informe cumplimiento con relación a Actos administrativos</t>
  </si>
  <si>
    <t>verifica la priorización de la solicitud recepcionada, de acuerdo con los compromisos asumidos por el Gobierno Nacional en las diferentes instancias de concertación</t>
  </si>
  <si>
    <t>de actas en las mesas representativas de las comunidades, informando el cumplimiento de los requisitos para proyectar el oficio de inicio del procedimiento administrativo</t>
  </si>
  <si>
    <t>revisa el proyecto de resolución</t>
  </si>
  <si>
    <t>de la línea de aprobación del documento (elaborar, revisar y aprobar) para presentar a aprobación del proyecto de resolución que decida de fondo frente a la imposición o no de la medida sobre el reconocimiento y  protección provisional de la posesión del territorio ancestral y /o tradicional de la comunidad indígena.</t>
  </si>
  <si>
    <t>prioriza la atención de solicitud de la comunidad indígena</t>
  </si>
  <si>
    <t>de la inclusión en el plan de acción de la próxima vigencia</t>
  </si>
  <si>
    <t>GENERACIÓN Y ANÁLISIS DE INFORMACIÓN GEOGRÁFICA Y TOPOGRÁFICA</t>
  </si>
  <si>
    <t>Inadecuada información del Sistema de Información Geográfico para comunidades étnicas</t>
  </si>
  <si>
    <t>en la imagen de la entidad ante las comunidades étnicas</t>
  </si>
  <si>
    <t>a la falta de análisis geográfico y topográfico de las pretensiones territoriales de las comunidades étnicas cuya información reposa en las capas étnicas en el Sistema de Información Geográfico</t>
  </si>
  <si>
    <t>La DIRECCIÓN DE ASUNTOS ÉTNICOS - GRUPO DE SISTEMAS DE INFORMACIÓN</t>
  </si>
  <si>
    <t>valida los ingenieros y topógrafos que hacen parte del grupo de Sistemas de Información Geográfico, que el predio no tenga traslape con otros predios formalizados</t>
  </si>
  <si>
    <t>del diligenciamiento de las Formas DIAGNOSTICO DE ANÁLISIS GEOGRÁFICO Y PREDIAL PRELIMINAR Código - ACCTI-F-124 y DIAGNOSTICO DE ANÁLISIS GEOGRÁFICO Y PREDIAL PRELIMINAR Código - ACCTI-F-123 a las solicitudes de las comunidades étnicas</t>
  </si>
  <si>
    <t>DIRECCIÓN DE ASUNTOS ÉTNICOS (Grupo de análisis Geográfico)</t>
  </si>
  <si>
    <t>Capacitar a los integrantes del grupo de análisis Geográfico en la acción de cruce de capas de comunidades étnicas</t>
  </si>
  <si>
    <t>Listado de asistencia y presentación</t>
  </si>
  <si>
    <t>corrige los datos geográficos y topográficos que se evidenciaron con error en el predio</t>
  </si>
  <si>
    <t>de la actualización de las Formas - DIAGNOSTICO DE ANÁLISIS GEOGRÁFICO Y PREDIAL PRELIMINAR Código - ACCTI-F-124 y DIAGNOSTICO DE ANÁLISIS GEOGRÁFICO Y PREDIAL PRELIMINAR Código - ACCTI-F-123 que a su vez pueden alimentar ARGIS, ORFEO y el SIT</t>
  </si>
  <si>
    <t>Realizar seguimiento a las solicitudes de especialización de comunidades étnicas</t>
  </si>
  <si>
    <t xml:space="preserve">Informe trimestral de seguimiento de solicitud de especialización </t>
  </si>
  <si>
    <t>DAT</t>
  </si>
  <si>
    <t>DIRECCIÓN ACCESO A TIERRAS</t>
  </si>
  <si>
    <t>Inadecuada gestión a respuestas a tiempo a PQRS de temas técnicos en la DAT y Subdirecciones</t>
  </si>
  <si>
    <t>en la imagen institucional secundario a peticiones, quejas y/o reclamos de la comunidad y por incumplimiento en respuesta oportuna a  requerimientos legales (derechos de petición, tutelas, y demandas)</t>
  </si>
  <si>
    <t>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t>
  </si>
  <si>
    <t xml:space="preserve">Fortalecimiento del programa de reforma agraria y reforma rural integral nacional
</t>
  </si>
  <si>
    <t>La DIRECCIÓN DE ACCESO A TIERRAS</t>
  </si>
  <si>
    <t>verifica los trámites que pueden incumplir los términos establecidos</t>
  </si>
  <si>
    <t>de la realización del reportes de alertas semanales del estado de cada trámite en curso y determinando cuáles podrían hallarse por superar algún término</t>
  </si>
  <si>
    <t>DIRECCIÓN DE ACCESO A TIERRAS</t>
  </si>
  <si>
    <t>Realizar capacitación en el Procedimiento Gestión de Petición Quejas y Reclamos por parte de profesional líder del equipo de correspondencia, a los colaboradores de correspondencia DAT.</t>
  </si>
  <si>
    <t>Acta de la socialización y listado de asistencia de la socialización</t>
  </si>
  <si>
    <t>tramita inmediatamente el proceso con el equipo funcional de titulación</t>
  </si>
  <si>
    <t>de la realización de nuevo trámite y/o la Orden Judicial (cuando aplique) verificando el estado del trámite que venció</t>
  </si>
  <si>
    <t>ADJUDICACIÓN DE BALDÍOS</t>
  </si>
  <si>
    <t>Inadecuada adjudicación de baldíos</t>
  </si>
  <si>
    <t>en la imagen institucional ante el ciudadano y también dentro de la entidad, generando revocatorias de actos administrativos de adjudicación y acciones ante lo contencioso administrativo</t>
  </si>
  <si>
    <t>al desconocimiento normativo y técnico del procedimiento vigente por parte de los profesionales encargados del análisis de los expedientes</t>
  </si>
  <si>
    <t xml:space="preserve">Incremento de la formalización de predios privados rurales y procesos agrarios a nivel nacional
Fortalecimiento del programa de reforma agraria y reforma rural integral nacional
</t>
  </si>
  <si>
    <t>La SUBDIRECCIÓN DE ACCESO A TIERRAS EN ZONAS FOCALIZADAS</t>
  </si>
  <si>
    <t xml:space="preserve">valida el cumplimiento de los requisitos para ser sujeto de reforma agraria </t>
  </si>
  <si>
    <t>de los requisitos ambientales, sociales, de infraestructura y técnicas del predio, en el marco del Decreto Ley 902/2017, mediante la forma POSPR-F-015 INFORME TÉCNICO JURÍDICO y lo descrito en el procedimiento ACCTI-P-020 Único en municipios focalizados.</t>
  </si>
  <si>
    <t>SUBDIRECCIÓN DE ACCESO A TIERRAS EN ZONAS FOCALIZADAS</t>
  </si>
  <si>
    <t xml:space="preserve">Socialización de el procedimiento ACCTI- P 020-Adjudicación Baldíos  en los municipios focalizados, </t>
  </si>
  <si>
    <t>Listado de asistencia de la socialización y presentación</t>
  </si>
  <si>
    <t>realiza la revocatoria del acto administrativo de adjudicación</t>
  </si>
  <si>
    <t>de los procedimientos de revocatoria ACCTI-P-014 Revocatoria de Titulación de Baldíos en el Marco del Procedimiento Único OSPR y el ACCTI-P-005 Revocatoria del Acto de Adjudicación de Baldíos a Persona Natural (ley 160/94)</t>
  </si>
  <si>
    <t>Socializa los procedimientos ACCTI-P-005 Revocatoria del Acto de Adjudicación de Baldíos a Persona Natural (ley 160/94) y ACCTI-P-014 Revocatoria de Titulación de Baldíos en el Marco del Procedimiento Único OSPR al equipo de trabajo de Revocatorias.</t>
  </si>
  <si>
    <t>Inadecuada gestión para la adjudicación de baldíos en zonas no focalizadas</t>
  </si>
  <si>
    <t xml:space="preserve">en la imagen institucional ante el ciudadano y también dentro de la entidad por la reconstrucción de expedientes de predios no focalizados </t>
  </si>
  <si>
    <t>a los hallazgos de auditorias internas o externas e investigaciones por parte de los entes de control y/o por los tiempos en la toma de decisiones por la alta complejidad, jurídica y social</t>
  </si>
  <si>
    <t>La SUBDIRECCIÓN DE ACCESO A TIERRAS POR DEMANDA Y DESCONGESTIÓN</t>
  </si>
  <si>
    <t>revisa y valora la solicitud de revocatoria del acto administrativo para predios no focalizados</t>
  </si>
  <si>
    <t>de la documentación aportada por el solicitante y/o el expediente recibido, a la luz de los requisitos previstos por el artículo 72 de la Ley 160 de 1994, artículo 94 del Código de Procedimiento Administrativo y de lo Contencioso Administrativo - Ley 1437 de 2011 y artículo 58 del Decreto Ley 902 de 2017, a efectos de determinar la procedencia o no del inicio de la actuación administrativa de Revocatoria Directa o su continuación (frente al expediente)</t>
  </si>
  <si>
    <t>SUBDIRECCIÓN DE ACCESO A TIERRAS POR DEMANDA Y DESCONGESTIÓN</t>
  </si>
  <si>
    <t>Actualizar la información en la forma ACCTI-F-097 - Matriz de Revocatoria Directa</t>
  </si>
  <si>
    <t>ACCTI-F-097 - Matriz de Revocatoria Directa actualizada para los predios no focalizados  junto con su reporte interno de seguimiento</t>
  </si>
  <si>
    <t>detecta con anticipación la proximidad de vencimiento de los tiempos del procedimiento de revocatoria de predios no focalizados para priorizar la gestión</t>
  </si>
  <si>
    <t>de la forma ACCTI-F-097 - Matriz de Revocatoria Directa actualizada mediante la verificación del estado del procedimiento de revocatoria y sus términos en cada caso</t>
  </si>
  <si>
    <t>prioriza la gestión</t>
  </si>
  <si>
    <t>del tipo de requerimiento donde se revisa si es un derecho de petición o solicitud de revocatoria de predios no focalizados qué incumplió los tiempos de ejecución del procedimiento</t>
  </si>
  <si>
    <t>Inadecuada gestión para la adjudicación de baldíos por el informe técnico jurídico</t>
  </si>
  <si>
    <t>en la imagen institucional por realizar adjudicaciones erróneas de los predios</t>
  </si>
  <si>
    <t>a falta de unidad de criterio, así como, falta de la declaración del concepto viable, no viable o condicionado para cada uno de los componentes de la forma POSPR-F-015 Informe Técnico Jurídico.</t>
  </si>
  <si>
    <t>verifica que se cumpla con las condiciones de unidad de criterio, así como, la declaración de viabilidad, no viabilidad o condicionamiento requeridos</t>
  </si>
  <si>
    <t>del diligenciamiento de la forma POSPR-F-015 Informe de Viabilidad Técnica Jurídica</t>
  </si>
  <si>
    <t>Realizar socialización a los profesionales técnicos que desarrollan los componentes de la forma POSPRF-015 Viabilidad Técnica y Jurídica</t>
  </si>
  <si>
    <t>inicia la revocatoria de la adjudicación</t>
  </si>
  <si>
    <t>la activación de los procedimientos ACCTI-P-005 REVOCATORIA DEL ACTO DE ADJUDICACIÓN DE BALDÍOS A PERSONA NATURAL - LEY 160 DE 1994 o ACCTI-P-014 REVOCATORIA DE TITULACIÓN DE BALDÍOS EN EL MARCO DEL PROCEDIMIENTO ÚNICO DE ORDENAMIENTO SOCIAL DE LA PROPIEDAD RURAL</t>
  </si>
  <si>
    <t>ADJUDICACIÓN DE BIENES FISCALES PATRIMONIALES</t>
  </si>
  <si>
    <t>Inadecuada gestión en la adjudicación de bienes fiscales patrimoniales</t>
  </si>
  <si>
    <t>por sanción disciplinaria de los entes de control por incumplimiento de los tiempos establecidos en el procedimiento ACCTI-P-029 ADJUDICACIÓN DE LOS PREDIOS DEL PROGRAMA ESPECIAL DE DOTACIÓN DE TIERRAS DEL DECRETO 1623 DE 2023</t>
  </si>
  <si>
    <t>a que las UGT no publican los listados de elegibles según Resolución 202510300733526 de 3 de abril de 2025 por 5 días.</t>
  </si>
  <si>
    <t>verifica la respuesta oportuna de las UGT</t>
  </si>
  <si>
    <t>de un memorando respuesta del original donde se confirma la publicación de los listados junto con la foto de la publicación.</t>
  </si>
  <si>
    <t>realiza una reunión con los líderes, coordinador de UGT y subdirector de la dependencia, con el fin de reiterar los tiempos establecidos en el procedimiento ACCTI-P-029 para la publicación de los listados de elegibles y definir los soportes a entregar.</t>
  </si>
  <si>
    <t>Lista de asistencia y acta de la reunión</t>
  </si>
  <si>
    <t>tramita inmediatamente la ejecución de la publicación con la UGT a cargo</t>
  </si>
  <si>
    <t>de un memorando reiterando que se han incumplido los tiempos establecidos y que se debe ejecutar de forma prioritaria.</t>
  </si>
  <si>
    <t>ASIGNACIÓN DE SUBSIDIO INTEGRAL DE REFORMA AGRARIA SIRA</t>
  </si>
  <si>
    <t>Inadecuada asignación y gestión de subsidios SIRA</t>
  </si>
  <si>
    <t xml:space="preserve">por detrimento de los recursos del Estado y/o por las sanciones fiscales por parte de los entes de control, </t>
  </si>
  <si>
    <t>a la no aplicación de los procedimientos e instructivos relacionados con Subsidios que se encuentren vigentes en el Sistema Integrado de Gestión institucional, incluyendo la normativa que debe estar relacionada en ellos</t>
  </si>
  <si>
    <t>verifica que el aspirante se encuentre incluido en el Registro de Sujeto de Ordenamiento Social - RESO, para otorgar un nuevo subsidio SIAT, conforme al Decreto Ley 902/2017,</t>
  </si>
  <si>
    <t>la resolución de inclusión al RESO</t>
  </si>
  <si>
    <t>Actualización del instructivo "ACCTI -I-001- Instructivo  para la Materialización del Subsidio Integral SIRA  Y SIDRA  para la  adquisición del predio".</t>
  </si>
  <si>
    <t>Instructivo actualizado ACCTI -I-001- Instructivo  para la Materialización del Subsidio Integral SIRA  Y SIDRA  para la  adquisición del predio</t>
  </si>
  <si>
    <t>verifica trimestralmente los requisitos jurídicos, técnicos y ambientales para los predios con postulaciones activas</t>
  </si>
  <si>
    <t>la forma ACCTI-F-010 VALORACIÓN INTEGRAL DEL PREDIO y sus anexos, de acuerdo con lo descrito en el procedimiento ACCTI-P-016-MATERIALIZACIÓN DEL SUBSIDIO – ADQUISICIÓN DEL PREDIO</t>
  </si>
  <si>
    <t xml:space="preserve">Socialización de los procedimientos e instructivos relacionados con Subsidios que se encuentren vigentes en el Sistema Integrado de Gestión dentro de la Subdirección de Acceso a Tierras en Zonas Focalizadas - SATZF </t>
  </si>
  <si>
    <t>valida trimestralmente la implementación de los proyectos productivos</t>
  </si>
  <si>
    <t>la forma ACCTI-F-018 VALORACIÓN DE LA ESTRUCTURA DEL PROYECTO PRODUCTIVO, de acuerdo a las condiciones del predio con lo descrito en el procedimiento ACCTI-P-017 MATERIALIZACIÓN DEL SUBSIDIO – PROYECTOS PRODUCTIVOS</t>
  </si>
  <si>
    <t>revoca el acto administrativo</t>
  </si>
  <si>
    <t>una resolución de revocatoria o de pérdida de fuerza ejecutoria total del acto administrativo que materializó el subsidio en un predio que no cumplía con los requisitos de la materialización y se puede solicitar una nueva postulación, realizando el seguimiento semestral del estado del expediente y/o revocatoria (Matriz de Seguimiento revocatorias)</t>
  </si>
  <si>
    <t>Inadecuada gestión para adquisición de predios de la DAT</t>
  </si>
  <si>
    <t>por sanción de entes de control</t>
  </si>
  <si>
    <t>a la falta del seguimiento y aplicación de los controles y normativa establecidos en el procedimiento y sin la disponibilidad presupuestal para adelantar la compra de predios</t>
  </si>
  <si>
    <t>decide si la oferta que se presenta a la entidad para la adquisición del predio es viable</t>
  </si>
  <si>
    <t>diligenciamiento de la forma ACCTI-F-144 CONTROL DE CALIDAD DEL AVALÚO reduciendo la posibilidad de avanzar en procesos de compra dirigidos a predios cuyas ofertas no sean favorables para la entidad, revisando permanentemente que a los avalúos hechos a los predios destinados para la compra cumple con los requisitos</t>
  </si>
  <si>
    <t>Realizar capacitación a profesionales de Compra Directa sobre el procedimiento de Compra Directa de Predios con énfasis en las tareas críticas y de control señaladas en él</t>
  </si>
  <si>
    <t>Documento o soporte que evidencie la capacitación</t>
  </si>
  <si>
    <t>decide si la oferta que se presenta a la entidad para la adquisición del predio es viable técnicamente</t>
  </si>
  <si>
    <t>diligenciamiento de la forma ACCTI-F-147 INFORME DE VIABILIDAD TÉCNICA reduciendo la posibilidad de avanzar en procesos de compra dirigidos a predios</t>
  </si>
  <si>
    <t>subsana los requisitos de predios cuyas ofertas no son viables y/o que no cumplen con los requisitos técnicos</t>
  </si>
  <si>
    <t>un correo electrónico se gestiona con la Oficina de Planeación de la ANT y en caso de ser necesario frente al Ministerio de Hacienda, la solicitud de ampliación presupuestal y/o estudiando la posibilidad de adquisición de predios aledaños que cumplan las expectativas de los compromisos adquiridos soportando con los expedientes e incluyendo la documentación pertinente.</t>
  </si>
  <si>
    <t>un correo electrónico solicitando al componente del equipo de compra de predios, el ajuste nuevamente de la forma de viabilidad y remitirlo el equipo de avalúo para hacer un nuevo control de calidad de avalúo, dejando la constancia del ajuste en el expediente respectivo</t>
  </si>
  <si>
    <t>ADMINISTRACIÓN DEL FONDO NACIONAL AGRARIO</t>
  </si>
  <si>
    <t xml:space="preserve">Inadecuada gestión del Fondo de Tierras </t>
  </si>
  <si>
    <t>al desconocimiento de la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t>
  </si>
  <si>
    <t>La SUBDIRECCIÓN DE ADMINISTRACIÓN DE TIERRAS DE LA NACIÓN</t>
  </si>
  <si>
    <t xml:space="preserve">determina la veracidad y exactitud de la información registrada de predios en el fondo de tierras </t>
  </si>
  <si>
    <t>de un documento de conciliación entre la Subdirección de Administración de Tierras de la Nación y contabilidad de la Subdirección Administrativa y Financiera donde se valida la información registrada de predios en el  fondo de tierras versus la información registrada en contabilidad en la subcuenta acceso para población campesina, comunidades, familias y asociaciones rurales</t>
  </si>
  <si>
    <t>SUBDIRECCIÓN DE ADMINISTRACIÓN DE TIERRAS DE LA NACIÓN</t>
  </si>
  <si>
    <t>Monitorear la actualización del inventario del Fondo de Tierras para la Reforma Rural Integral</t>
  </si>
  <si>
    <t>Informe de monitoreo</t>
  </si>
  <si>
    <t>corrige a las fallas presentadas en el ingreso de predios al Fondo de Tierras para la Reforma Rural Integral</t>
  </si>
  <si>
    <t>del diseño e implementación de un plan choque</t>
  </si>
  <si>
    <t>Planificar el calculo de los tiempos y recursos requeridos para dar ingreso al Fondo de Tierras de la Reforma Rural Integral</t>
  </si>
  <si>
    <t>Solicitudes por correo electrónico mensual a la Dirección de Acceso a Tierras y la Dirección de Asuntos Étnicos</t>
  </si>
  <si>
    <t>Realizar reunión mensual con la Dirección de Acceso a Tierras y la Dirección de Asuntos Étnicos, para conciliar lo enviado, registrado, devuelto y subsanado</t>
  </si>
  <si>
    <t>Acta de reunión</t>
  </si>
  <si>
    <t>MECANISMOS DE ADMINISTRACIÓN</t>
  </si>
  <si>
    <t>Inadecuada gestión en la operación de reglamentos para la administración y otorgamientos de uso</t>
  </si>
  <si>
    <t>en la imagen institucional de la entidad por reclamaciones en errores en la asignación de derechos a quien no corresponda,</t>
  </si>
  <si>
    <t>a incumplimientos en la operación de los procedimientos de Reglamentación para la Administración y el Otorgamiento de Derechos de uso en Sabanas y Playones Comunales; y Regularización de la Ocupación y Aprovechamiento Campesino Sostenible en Áreas de Reserva Forestal (Ley 2da/1959)</t>
  </si>
  <si>
    <t>evalúa si el presunto baldío inadjudicable cumple con lo requerimientos técnicos y jurídicos</t>
  </si>
  <si>
    <t>de las formas  ADMTI-F-016 ASIGNACIÓN DERECHOS DE USO INFORME TÉCNICO JURÍDICO PRELIMINAR y ACCTI-F-091 CRUCE DE INFORMACIÓN GEOGRÁFICA</t>
  </si>
  <si>
    <t>Asignar un profesional idóneo para elaborar el acto de decisión del otorgamiento de derechos de uso y  realizar doble revisión, con el fin de evitar errores en la asignación de derechos</t>
  </si>
  <si>
    <t>Actos de decisión revisados</t>
  </si>
  <si>
    <t>determina la calidad de los sujetos y calcula la contraprestación</t>
  </si>
  <si>
    <t>del diligenciamiento de la forma ADMTI-F-014 ASIGNACIÓN DERECHOS DE USO INFORME TÉCNICO JURÍDICO DEFINITIVO, haciendo uso de la información levantada durante la visita a campo</t>
  </si>
  <si>
    <t xml:space="preserve">SUBDIRECCIÓN DE ADMINISTRACIÓN DE TIERRAS DE LA NACIÓN </t>
  </si>
  <si>
    <t>Entregar las herramientas a los equipos de trabajo de los procedimientos de Reglamentación para la Administración y el Otorgamiento de Derechos de uso en Sabanas y Playones Comunales; y Regularización de la Ocupación y Aprovechamiento Campesino Sostenible en Áreas de Reserva Forestal (Ley 2da/1959), con el fin de darles directrices claras para la ejecución de sus actividades</t>
  </si>
  <si>
    <t>Acta de capacitación de los procedimientos</t>
  </si>
  <si>
    <t>corrige se realizan las acciones que surjan con base en los recursos de ley presentados</t>
  </si>
  <si>
    <t xml:space="preserve">de la aplicación de las acciones que contemplan los procedimientos  </t>
  </si>
  <si>
    <t>GESTIÓN DE LA COMUNICACIÓN INTERNA Y EXTERNA</t>
  </si>
  <si>
    <t>Dirección General - Equipo de Comunicaciones</t>
  </si>
  <si>
    <t>en la credibilidad y mala imagen institucional</t>
  </si>
  <si>
    <t>deficiencia en la información interna y externa de boletines y comunicados de prensa en la entidad</t>
  </si>
  <si>
    <t xml:space="preserve">
Programa de Transparencia y Ética Pública PTEP</t>
  </si>
  <si>
    <t>revisa el contenido y estilo de los textos redactados para ser aprobados en boletines y comunicados de prensa</t>
  </si>
  <si>
    <t>de una matriz de seguimiento donde se ha validado el tipo de información, alcance y usuario final para determinar si cumple con los lineamientos en comunicación interna y externa</t>
  </si>
  <si>
    <t>DIRECCIÓN GENERAL - EQUIPO DE COMUNICACIONES</t>
  </si>
  <si>
    <t>Socialización de la Política de Comunicación Interna y Externa con el fin dar lineamientos específicos a los canales de comunicación autorizados por la Entidad</t>
  </si>
  <si>
    <t>Socialización de la política de comunicaciones y lista de asistentes</t>
  </si>
  <si>
    <t>emite nuevo mensaje</t>
  </si>
  <si>
    <t>de los diferentes medios de comunicación con aclaraciones por parte del Director General o jefe de oficina correspondiente</t>
  </si>
  <si>
    <t>incidiendo en la percepción y confianza hacia la institución</t>
  </si>
  <si>
    <t>al manejo inadecuado de la imagen institucional (símbolos, nombre, colores, manual de imagen, entre otros)</t>
  </si>
  <si>
    <t>Actualización del manual de imagen de la Entidad</t>
  </si>
  <si>
    <t>Manual de imagen actualizado</t>
  </si>
  <si>
    <t xml:space="preserve">verifica los lineamientos para el cumplimiento en el uso de la imagen institucional </t>
  </si>
  <si>
    <t>Socialización del manual de imagen de la Entidad</t>
  </si>
  <si>
    <t>Listado de asistencia generado por teams en STHU</t>
  </si>
  <si>
    <t>prioriza el rediseño de los instrumentos que se utilizan en los diferentes medios, eventos e implementos que requiera la ANT</t>
  </si>
  <si>
    <t>de la actualización de la imagen instucional cumpliendo con el manual de imagen</t>
  </si>
  <si>
    <t>EQ COM DG</t>
  </si>
  <si>
    <t>Inadecuada gestión de la información externa e interna</t>
  </si>
  <si>
    <t>Inadecuado manejo de la imagen institucional</t>
  </si>
  <si>
    <t>EQUIPO DE COMUNICACIONES - DG</t>
  </si>
  <si>
    <t xml:space="preserve">valida la calidad de la solicitud para la pieza de diseño </t>
  </si>
  <si>
    <t xml:space="preserve">la forma COGGI-F-014 SOLICITUD DE REQUERIMIENTOS AL EQUIPO DE COMUNICACIONES V2 cada vez que la dependencia realice la solicitud
</t>
  </si>
  <si>
    <t>matriz de seguimiento y formato de solicitud para el diseño de pieza al grupo de diseño grafico y una cadena de comunicación en whatsapp del grupo de diseño grafico</t>
  </si>
  <si>
    <t>Indicador de No materialización del riesgo</t>
  </si>
  <si>
    <t>Indicador de Riesgos de Gestión - por proceso -</t>
  </si>
  <si>
    <t xml:space="preserve"> PLANEACIÓN DE PROCESOS</t>
  </si>
  <si>
    <t xml:space="preserve"> PLANEACIÓN ESTRATÉGICA INSTITUCIONAL</t>
  </si>
  <si>
    <t>GESTIÓN MISIONAL</t>
  </si>
  <si>
    <t>GESTIÓN DE PLANES E INSTRUMENTOS DE COOPERACIÓN INTERNACIONAL E INTERINSTITUCIONAL</t>
  </si>
  <si>
    <t xml:space="preserve"> PROGRAMACIÓN DE MUNICIPIOS A INTERVENIR MEDIANTE EL MODELO DE OFERTA</t>
  </si>
  <si>
    <t xml:space="preserve"> IDENTIFICAR EL ESTADO DEL EXPEDIENTE</t>
  </si>
  <si>
    <t>La posibilidad de incumplir con las acciones necesarias a cargo de la Entidad para consolidar el Ordenamiento Social de la Propiedad Rural considerando los modelos de atención por oferta, demanda y descongestión</t>
  </si>
  <si>
    <t xml:space="preserve"> APROBACIÓN DE PLANES DE ORDENAMIENTO SOCIAL DE LA PROPIEDAD RURAL - POSPR</t>
  </si>
  <si>
    <t>CARACTERIZACIÓN PREDIAL POR DEMANDA</t>
  </si>
  <si>
    <t xml:space="preserve"> PLANIFICACIÓN DE LA DESCONGESTIÓN</t>
  </si>
  <si>
    <t xml:space="preserve"> FORMULACIÓN PLAN DE ATENCIÓN A COMUNIDADES ÉTNICAS</t>
  </si>
  <si>
    <t>DELIMITACIÓN DE LOS TERRITORIOS INDÍGENAS</t>
  </si>
  <si>
    <t>RECUPERACIÓN DE BALDÍOS ADJUDICADOS</t>
  </si>
  <si>
    <t>CONSTITUCIÓN Y AMPLIACIÓN DE TERRITORIOS CAMPESINOS AGROALIMENTARIOS - TECAM</t>
  </si>
  <si>
    <t>ADMINISTRACIÓN DE BALDÍOS</t>
  </si>
  <si>
    <t xml:space="preserve"> CONSTITUCIÓN Y DELIMITACIÓN DE ZONAS RESERVAS</t>
  </si>
  <si>
    <t>LIMITACIONES A LA PROPIEDAD</t>
  </si>
  <si>
    <t xml:space="preserve"> CONSTRUCCIÓN DE SOLUCIONES DE SOFTWARE PARA LA ANT</t>
  </si>
  <si>
    <t>EXPROPIACIÓN DE TIERRAS</t>
  </si>
  <si>
    <t>APERTURA E INTERCAMBIO DE INFORMACIÓN ENTRE ENTIDADES</t>
  </si>
  <si>
    <t>ANÁLISIS DE INFORMACIÓN</t>
  </si>
  <si>
    <t>PUBLICACIÓN DE INFORMACIÓN PÁGINA WEB</t>
  </si>
  <si>
    <t xml:space="preserve"> DESARROLLO DE COMPETENCIAS DEL TALENTO HUMANO</t>
  </si>
  <si>
    <t xml:space="preserve"> GESTIÓN DEL BIENESTAR Y ESTÍMULOS PARA EL TALENTO HUMANO</t>
  </si>
  <si>
    <t xml:space="preserve"> GESTIÓN DE LA SEGURIDAD  Y SALUD EN EL TRABAJO</t>
  </si>
  <si>
    <t xml:space="preserve"> DESVINCULACIÓN Y RETIRO DE LOS SERVIDORES PÚBLICOS</t>
  </si>
  <si>
    <t>PLANIFICACIÓN DE LAS  NECESIDADES DE BIENES Y SERVICIOS DE LA ENTIDAD</t>
  </si>
  <si>
    <t xml:space="preserve">FORMULACIÓN DE ESTUDIOS Y DOCUMENTOS PREVIOS </t>
  </si>
  <si>
    <t xml:space="preserve"> ELABORACIÓN DEL CONTRATO</t>
  </si>
  <si>
    <t xml:space="preserve"> EJECUCIÓN Y SUPERVISIÓN DE CONTRATOS </t>
  </si>
  <si>
    <t xml:space="preserve"> EJECUCIÓN DE ETAPA POS CONTRACTUAL </t>
  </si>
  <si>
    <t>MANTENIMIENTO DE BIENES Y SERVICIOS</t>
  </si>
  <si>
    <t>CONTROL DE ADQUISICIONES</t>
  </si>
  <si>
    <t>ADMINISTRACIÓN DE BIENES Y SERVICIOS GENERALES PARA EL FUNCIONAMIENTO DE LA ENTIDAD</t>
  </si>
  <si>
    <t>FALTANTE O PÉRDIDA DE INVENTARIOS</t>
  </si>
  <si>
    <t>SOPORTE DE SERVICIOS ADMINISTRATIVOS DE TECNOLOGÍAS DE LA INFORMACIÓN</t>
  </si>
  <si>
    <t xml:space="preserve"> COBRO COACTIVO</t>
  </si>
  <si>
    <t>ADMINISTRACIÓN DEL NORMOGRAMA DE LA ANT</t>
  </si>
  <si>
    <t>REVOCATORIA DEL ACTO DE ADJUDICACIÓN</t>
  </si>
  <si>
    <t>SEGUIMIENTO Y EVALUACIÓN DEL DESEMPEÑO DE PROCESOS, PLANES, PROGRAMAS Y PROYECTOS</t>
  </si>
  <si>
    <t>SEGUIMIENTO Y EVALUACIÓN A LA EJECUCIÓN PRESUPUESTAL</t>
  </si>
  <si>
    <t>LIBERACIÓN DE PRODUCTOS Y SERVICIOS, Y CONTROL DE SALIDAS NO CONFORMES</t>
  </si>
  <si>
    <t>SEGUIMIENTO A LA IMPLEMENTACIÓN DE POLÍTICAS, ESTRATEGIAS Y PLANES PARA LA TRANSPARENCIA</t>
  </si>
  <si>
    <t>REVISIÓN POR LA DIRECCIÓN AL DESEMPEÑO INSTITUCIONAL</t>
  </si>
  <si>
    <t xml:space="preserve"> FORMULACIÓN DE ACCIONES CORRECTIVAS, PREVENTIVAS Y DE MEJORA</t>
  </si>
  <si>
    <t>diligenciamiento de la forma ADQBS-F-008 "análisis del sector" para los procesos de contratación distintos a CPS y los convenios de cooperación internacional que no requieren dicho análisis</t>
  </si>
  <si>
    <t>informe de evaluación par la selección de proveedores que reposa en el Grupo de Contratos de Secretaría General</t>
  </si>
  <si>
    <t>GRUPO INTERNO DE TRABAJO PARA LA GESTIÓN CONTRACTUAL - SG</t>
  </si>
  <si>
    <t>Bases de datos (Liquidaciones) actualizada</t>
  </si>
  <si>
    <t>Memorando informativos de contratos vigentes</t>
  </si>
  <si>
    <t>ORDENADOR DEL GASTO -SUPERVISOR</t>
  </si>
  <si>
    <t>al quedar sin competencia para llevar a cabo la liquidación del contrato</t>
  </si>
  <si>
    <t xml:space="preserve">a la inoportunidad en la radicación de la solicitud de liquidación por parte del supervisor del contrato y/o convenio e incumplimientos de la legislación vigente </t>
  </si>
  <si>
    <t xml:space="preserve">Inadecuada gestión de la liquidación del contrato y/o convenio por incumplimiento </t>
  </si>
  <si>
    <t>determina la perdida de competencia</t>
  </si>
  <si>
    <t xml:space="preserve">una base de datos interna de control que se mantiene actualizada </t>
  </si>
  <si>
    <t>diligenciamiento de la forma ADQBS-F-008 "análisis del sector", para los procesos de contratación distintos a CPS (se efectúa dentro del formato de Estudios previos) y los convenios de cooperación internacional que no requieren dicho análisis</t>
  </si>
  <si>
    <t xml:space="preserve">elabora un nuevo análisis del sector para el proceso contractual, inmediatamente se detecta el error </t>
  </si>
  <si>
    <t>revoca la adjudicación del proceso</t>
  </si>
  <si>
    <t>verifica el contenido del Orfeo radicado por el supervisor que solicita la liquidación del contrato o convenio</t>
  </si>
  <si>
    <t>análisis del control de legalidad de los anexos así como la pertinencia de la misma analizando si cuenta aun con competencia para liquidar</t>
  </si>
  <si>
    <t>Diligenciamiento de la base de datos de control de los contratos susceptibles a liquidación</t>
  </si>
  <si>
    <t>valida los requisitos y tiempos de los contratos susceptibles de liquidación</t>
  </si>
  <si>
    <t>Elaborar memorando dirigido a las Dependencias, recordando la responsabilidad de las liquidaciones de los contratos y/o convenios, con listado de los contratos y/o convenios  susceptibles de liquidación y con fechas próximas a vencerse</t>
  </si>
  <si>
    <t xml:space="preserve">un acta de perdida de competencia para la liquidación del contrato fuera de los términos establecidos en el art 11 de la ley 1150 del 2007 y demás normas concordantes y vigentes, en el caso de perderse la competencia se compulsa copias a control interno para realizar las investigaciones pertinentes a los supervisores. </t>
  </si>
  <si>
    <t>DEST 1 Acción preventiva 1</t>
  </si>
  <si>
    <t>DEST 1 Acción preventiva 2</t>
  </si>
  <si>
    <t>DEST 1 Acción preventiva 3</t>
  </si>
  <si>
    <t>DEST 1 Acción preventiva 4</t>
  </si>
  <si>
    <t>DEST 2 Acción preventiva 1</t>
  </si>
  <si>
    <t>DEST 2 Acción preventiva 2</t>
  </si>
  <si>
    <t>DEST 2 Acción preventiva 3</t>
  </si>
  <si>
    <t>DEST 2 Acción preventiva 4</t>
  </si>
  <si>
    <t>DEST 3 Acción preventiva 1</t>
  </si>
  <si>
    <t>DEST 3 Acción preventiva 2</t>
  </si>
  <si>
    <t>DEST 3 Acción preventiva 3</t>
  </si>
  <si>
    <t>DEST 3 Acción preventiva 4</t>
  </si>
  <si>
    <t>DEST 4 Acción preventiva 1</t>
  </si>
  <si>
    <t>DEST 4 Acción preventiva 2</t>
  </si>
  <si>
    <t>DEST 4 Acción preventiva 3</t>
  </si>
  <si>
    <t>DEST 4 Acción preventiva 4</t>
  </si>
  <si>
    <t>COGGI 5 Acción preventiva 1</t>
  </si>
  <si>
    <t>COGGI 5 Acción preventiva 2</t>
  </si>
  <si>
    <t>COGGI 5 Acción preventiva 3</t>
  </si>
  <si>
    <t>COGGI 5 Acción preventiva 4</t>
  </si>
  <si>
    <t>COGGI 6 Acción preventiva 1</t>
  </si>
  <si>
    <t>COGGI 6 Acción preventiva 2</t>
  </si>
  <si>
    <t>COGGI 6 Acción preventiva 3</t>
  </si>
  <si>
    <t>COGGI 6 Acción preventiva 4</t>
  </si>
  <si>
    <t>COGGI 6 Acción preventiva 5</t>
  </si>
  <si>
    <t>COGGI 7 Acción preventiva 1</t>
  </si>
  <si>
    <t>COGGI 7 Acción preventiva 2</t>
  </si>
  <si>
    <t>COGGI 7 Acción preventiva 3</t>
  </si>
  <si>
    <t>COGGI 7 Acción preventiva 4</t>
  </si>
  <si>
    <t xml:space="preserve"> Acción preventiva 2</t>
  </si>
  <si>
    <t xml:space="preserve"> Acción preventiva 3</t>
  </si>
  <si>
    <t xml:space="preserve"> Acción preventiva 4</t>
  </si>
  <si>
    <t>INTI 10 Acción preventiva 1</t>
  </si>
  <si>
    <t>INTI 10 Acción preventiva 2</t>
  </si>
  <si>
    <t>INTI 10 Acción preventiva 3</t>
  </si>
  <si>
    <t>INTI 10 Acción preventiva 4</t>
  </si>
  <si>
    <t>INTI 11 Acción preventiva 1</t>
  </si>
  <si>
    <t>INTI 11 Acción preventiva 2</t>
  </si>
  <si>
    <t>INTI 11 Acción preventiva 3</t>
  </si>
  <si>
    <t>INTI 11 Acción preventiva 4</t>
  </si>
  <si>
    <t>INTI 12 Acción preventiva 1</t>
  </si>
  <si>
    <t>INTI 12 Acción preventiva 2</t>
  </si>
  <si>
    <t>INTI 12 Acción preventiva 3</t>
  </si>
  <si>
    <t>INTI 12 Acción preventiva 4</t>
  </si>
  <si>
    <t>INTI 13 Acción preventiva 1</t>
  </si>
  <si>
    <t>INTI 13 Acción preventiva 2</t>
  </si>
  <si>
    <t>INTI 13 Acción preventiva 3</t>
  </si>
  <si>
    <t>INTI 13 Acción preventiva 4</t>
  </si>
  <si>
    <t>INTI 14 Acción preventiva 1</t>
  </si>
  <si>
    <t>INTI 14 Acción preventiva 2</t>
  </si>
  <si>
    <t>INTI 14 Acción preventiva 3</t>
  </si>
  <si>
    <t>INTI 14 Acción preventiva 4</t>
  </si>
  <si>
    <t>GEMA 15 Acción preventiva 1</t>
  </si>
  <si>
    <t>GEMA 15 Acción preventiva 2</t>
  </si>
  <si>
    <t>GEMA 15 Acción preventiva 3</t>
  </si>
  <si>
    <t>GEMA 15 Acción preventiva 4</t>
  </si>
  <si>
    <t>GEMA 16 Acción preventiva 1</t>
  </si>
  <si>
    <t>GEMA 16 Acción preventiva 2</t>
  </si>
  <si>
    <t>GEMA 16 Acción preventiva 3</t>
  </si>
  <si>
    <t>GEMA 16 Acción preventiva 4</t>
  </si>
  <si>
    <t>GEMA 17 Acción preventiva 1</t>
  </si>
  <si>
    <t>GEMA 17 Acción preventiva 2</t>
  </si>
  <si>
    <t>GEMA 17 Acción preventiva 3</t>
  </si>
  <si>
    <t>GEMA 17 Acción preventiva 4</t>
  </si>
  <si>
    <t>GEMA 18 Acción preventiva 1</t>
  </si>
  <si>
    <t>GEMA 18 Acción preventiva 2</t>
  </si>
  <si>
    <t>GEMA 18 Acción preventiva 3</t>
  </si>
  <si>
    <t>GEMA 18 Acción preventiva 4</t>
  </si>
  <si>
    <t>GEMA 19 Acción preventiva 1</t>
  </si>
  <si>
    <t>GEMA 19 Acción preventiva 2</t>
  </si>
  <si>
    <t>GEMA 19 Acción preventiva 3</t>
  </si>
  <si>
    <t>GEMA 19 Acción preventiva 4</t>
  </si>
  <si>
    <t>POSPR 20 Acción preventiva 1</t>
  </si>
  <si>
    <t>POSPR 20 Acción preventiva 2</t>
  </si>
  <si>
    <t>POSPR 20 Acción preventiva 3</t>
  </si>
  <si>
    <t>POSPR 20 Acción preventiva 4</t>
  </si>
  <si>
    <t>POSPR 21 Acción preventiva 1</t>
  </si>
  <si>
    <t>POSPR 21 Acción preventiva 2</t>
  </si>
  <si>
    <t>POSPR 21 Acción preventiva 3</t>
  </si>
  <si>
    <t>POSPR 21 Acción preventiva 4</t>
  </si>
  <si>
    <t>POSPR 22 Acción preventiva 1</t>
  </si>
  <si>
    <t>POSPR 22 Acción preventiva 2</t>
  </si>
  <si>
    <t>POSPR 22 Acción preventiva 3</t>
  </si>
  <si>
    <t>POSPR 22 Acción preventiva 4</t>
  </si>
  <si>
    <t>POSPR 23 Acción preventiva 1</t>
  </si>
  <si>
    <t>POSPR 23 Acción preventiva 2</t>
  </si>
  <si>
    <t>POSPR 23 Acción preventiva 3</t>
  </si>
  <si>
    <t>POSPR 23 Acción preventiva 4</t>
  </si>
  <si>
    <t>POSPR 24 Acción preventiva 1</t>
  </si>
  <si>
    <t>POSPR 24 Acción preventiva 2</t>
  </si>
  <si>
    <t>POSPR 24 Acción preventiva 3</t>
  </si>
  <si>
    <t>POSPR 24 Acción preventiva 4</t>
  </si>
  <si>
    <t>SEJUT 25 Acción preventiva 1</t>
  </si>
  <si>
    <t>SEJUT 25 Acción preventiva 2</t>
  </si>
  <si>
    <t>SEJUT 25 Acción preventiva 3</t>
  </si>
  <si>
    <t>SEJUT 25 Acción preventiva 4</t>
  </si>
  <si>
    <t>SEJUT 26 Acción preventiva 1</t>
  </si>
  <si>
    <t>SEJUT 26 Acción preventiva 2</t>
  </si>
  <si>
    <t>SEJUT 26 Acción preventiva 3</t>
  </si>
  <si>
    <t>SEJUT 26 Acción preventiva 4</t>
  </si>
  <si>
    <t>SEJUT 27 Acción preventiva 1</t>
  </si>
  <si>
    <t>SEJUT 27 Acción preventiva 2</t>
  </si>
  <si>
    <t>SEJUT 27 Acción preventiva 3</t>
  </si>
  <si>
    <t>SEJUT 27 Acción preventiva 4</t>
  </si>
  <si>
    <t>SEJUT 28 Acción preventiva 1</t>
  </si>
  <si>
    <t>SEJUT 28 Acción preventiva 2</t>
  </si>
  <si>
    <t>SEJUT 28 Acción preventiva 3</t>
  </si>
  <si>
    <t>SEJUT 28 Acción preventiva 4</t>
  </si>
  <si>
    <t>SEJUT 29 Acción preventiva 1</t>
  </si>
  <si>
    <t>SEJUT 29 Acción preventiva 2</t>
  </si>
  <si>
    <t>SEJUT 29 Acción preventiva 3</t>
  </si>
  <si>
    <t>SEJUT 29 Acción preventiva 4</t>
  </si>
  <si>
    <t>SEJUT 30 Acción preventiva 1</t>
  </si>
  <si>
    <t>SEJUT 30 Acción preventiva 2</t>
  </si>
  <si>
    <t>SEJUT 30 Acción preventiva 3</t>
  </si>
  <si>
    <t>SEJUT 30 Acción preventiva 4</t>
  </si>
  <si>
    <t>ACCTI 31 Acción preventiva 1</t>
  </si>
  <si>
    <t>ACCTI 31 Acción preventiva 2</t>
  </si>
  <si>
    <t>ACCTI 31 Acción preventiva 3</t>
  </si>
  <si>
    <t>ACCTI 31 Acción preventiva 4</t>
  </si>
  <si>
    <t>ACCTI 32 Acción preventiva 1</t>
  </si>
  <si>
    <t>ACCTI 32 Acción preventiva 2</t>
  </si>
  <si>
    <t>ACCTI 32 Acción preventiva 3</t>
  </si>
  <si>
    <t>ACCTI 32 Acción preventiva 4</t>
  </si>
  <si>
    <t>ACCTI 33 Acción preventiva 1</t>
  </si>
  <si>
    <t>ACCTI 33 Acción preventiva 2</t>
  </si>
  <si>
    <t>ACCTI 33 Acción preventiva 3</t>
  </si>
  <si>
    <t>ACCTI 33 Acción preventiva 4</t>
  </si>
  <si>
    <t>ACCTI 34 Acción preventiva 1</t>
  </si>
  <si>
    <t>ACCTI 34 Acción preventiva 2</t>
  </si>
  <si>
    <t>ACCTI 34 Acción preventiva 3</t>
  </si>
  <si>
    <t>ACCTI 34 Acción preventiva 4</t>
  </si>
  <si>
    <t>ACCTI 35 Acción preventiva 1</t>
  </si>
  <si>
    <t>ACCTI 35 Acción preventiva 2</t>
  </si>
  <si>
    <t>ACCTI 35 Acción preventiva 3</t>
  </si>
  <si>
    <t>ACCTI 35 Acción preventiva 4</t>
  </si>
  <si>
    <t>ACCTI 36 Acción preventiva 1</t>
  </si>
  <si>
    <t>ACCTI 36 Acción preventiva 2</t>
  </si>
  <si>
    <t>ACCTI 36 Acción preventiva 3</t>
  </si>
  <si>
    <t>ACCTI 36 Acción preventiva 4</t>
  </si>
  <si>
    <t>ACCTI 37 Acción preventiva 1</t>
  </si>
  <si>
    <t>ACCTI 37 Acción preventiva 2</t>
  </si>
  <si>
    <t>ACCTI 37 Acción preventiva 3</t>
  </si>
  <si>
    <t>ACCTI 37 Acción preventiva 4</t>
  </si>
  <si>
    <t>ACCTI 38 Acción preventiva 1</t>
  </si>
  <si>
    <t>ACCTI 38 Acción preventiva 2</t>
  </si>
  <si>
    <t>ACCTI 38 Acción preventiva 3</t>
  </si>
  <si>
    <t>ACCTI 38 Acción preventiva 4</t>
  </si>
  <si>
    <t>ACCTI 39 Acción preventiva 1</t>
  </si>
  <si>
    <t>ACCTI 39 Acción preventiva 2</t>
  </si>
  <si>
    <t>ACCTI 39 Acción preventiva 3</t>
  </si>
  <si>
    <t>ACCTI 39 Acción preventiva 4</t>
  </si>
  <si>
    <t>ADMTI 40 Acción preventiva 1</t>
  </si>
  <si>
    <t>ADMTI 40 Acción preventiva 2</t>
  </si>
  <si>
    <t>ADMTI 40 Acción preventiva 3</t>
  </si>
  <si>
    <t>ADMTI 40 Acción preventiva 4</t>
  </si>
  <si>
    <t>ADMTI 41 Acción preventiva 1</t>
  </si>
  <si>
    <t>ADMTI 41 Acción preventiva 2</t>
  </si>
  <si>
    <t>ADMTI 41 Acción preventiva 3</t>
  </si>
  <si>
    <t>ADMTI 41 Acción preventiva 4</t>
  </si>
  <si>
    <t>ADMTI 42 Acción preventiva 1</t>
  </si>
  <si>
    <t>ADMTI 42 Acción preventiva 2</t>
  </si>
  <si>
    <t>ADMTI 42 Acción preventiva 3</t>
  </si>
  <si>
    <t>ADMTI 42 Acción preventiva 4</t>
  </si>
  <si>
    <t>GINFO 43 Acción preventiva 1</t>
  </si>
  <si>
    <t>GINFO 43 Acción preventiva 2</t>
  </si>
  <si>
    <t>GINFO 43 Acción preventiva 3</t>
  </si>
  <si>
    <t>GINFO 43 Acción preventiva 4</t>
  </si>
  <si>
    <t>GINFO 44 Acción preventiva 1</t>
  </si>
  <si>
    <t>GINFO 44 Acción preventiva 2</t>
  </si>
  <si>
    <t>GINFO 44 Acción preventiva 3</t>
  </si>
  <si>
    <t>GINFO 44 Acción preventiva 4</t>
  </si>
  <si>
    <t>GINFO 45 Acción preventiva 1</t>
  </si>
  <si>
    <t>GINFO 45 Acción preventiva 2</t>
  </si>
  <si>
    <t>GINFO 45 Acción preventiva 3</t>
  </si>
  <si>
    <t>GINFO 45 Acción preventiva 4</t>
  </si>
  <si>
    <t>GINFO 46 Acción preventiva 1</t>
  </si>
  <si>
    <t>GINFO 46 Acción preventiva 2</t>
  </si>
  <si>
    <t>GINFO 46 Acción preventiva 3</t>
  </si>
  <si>
    <t>GINFO 46 Acción preventiva 4</t>
  </si>
  <si>
    <t>GINFO 47 Acción preventiva 1</t>
  </si>
  <si>
    <t>GINFO 47 Acción preventiva 2</t>
  </si>
  <si>
    <t>GINFO 47 Acción preventiva 3</t>
  </si>
  <si>
    <t>GINFO 47 Acción preventiva 4</t>
  </si>
  <si>
    <t>GINFO 48 Acción preventiva 1</t>
  </si>
  <si>
    <t>GINFO 48 Acción preventiva 2</t>
  </si>
  <si>
    <t>GINFO 48 Acción preventiva 3</t>
  </si>
  <si>
    <t>GINFO 48 Acción preventiva 4</t>
  </si>
  <si>
    <t>GINFO 49 Acción preventiva 1</t>
  </si>
  <si>
    <t>GINFO 49 Acción preventiva 2</t>
  </si>
  <si>
    <t>GINFO 49 Acción preventiva 3</t>
  </si>
  <si>
    <t>GINFO 49 Acción preventiva 4</t>
  </si>
  <si>
    <t>GTHU 50 Acción preventiva 1</t>
  </si>
  <si>
    <t>GTHU 50 Acción preventiva 2</t>
  </si>
  <si>
    <t>GTHU 50 Acción preventiva 3</t>
  </si>
  <si>
    <t>GTHU 50 Acción preventiva 4</t>
  </si>
  <si>
    <t>GTHU 51 Acción preventiva 1</t>
  </si>
  <si>
    <t>GTHU 51 Acción preventiva 2</t>
  </si>
  <si>
    <t>GTHU 51 Acción preventiva 3</t>
  </si>
  <si>
    <t>GTHU 51 Acción preventiva 4</t>
  </si>
  <si>
    <t>GTHU 52 Acción preventiva 1</t>
  </si>
  <si>
    <t>GTHU 52 Acción preventiva 2</t>
  </si>
  <si>
    <t>GTHU 52 Acción preventiva 3</t>
  </si>
  <si>
    <t>GTHU 52 Acción preventiva 4</t>
  </si>
  <si>
    <t>GTHU 53 Acción preventiva 1</t>
  </si>
  <si>
    <t>GTHU 53 Acción preventiva 2</t>
  </si>
  <si>
    <t>GTHU 53 Acción preventiva 3</t>
  </si>
  <si>
    <t>GTHU 53 Acción preventiva 4</t>
  </si>
  <si>
    <t>GTHU 54 Acción preventiva 1</t>
  </si>
  <si>
    <t>GTHU 54 Acción preventiva 2</t>
  </si>
  <si>
    <t>GTHU 54 Acción preventiva 3</t>
  </si>
  <si>
    <t>GTHU 54 Acción preventiva 4</t>
  </si>
  <si>
    <t>GTHU 55 Acción preventiva 1</t>
  </si>
  <si>
    <t>GTHU 55 Acción preventiva 2</t>
  </si>
  <si>
    <t>GTHU 55 Acción preventiva 3</t>
  </si>
  <si>
    <t>GTHU 55 Acción preventiva 4</t>
  </si>
  <si>
    <t>ADQBS 56 Acción preventiva 1</t>
  </si>
  <si>
    <t>ADQBS 56 Acción preventiva 2</t>
  </si>
  <si>
    <t>ADQBS 56 Acción preventiva 3</t>
  </si>
  <si>
    <t>ADQBS 56 Acción preventiva 4</t>
  </si>
  <si>
    <t>ADQBS 57 Acción preventiva 1</t>
  </si>
  <si>
    <t>ADQBS 57 Acción preventiva 2</t>
  </si>
  <si>
    <t>ADQBS 57 Acción preventiva 3</t>
  </si>
  <si>
    <t>ADQBS 57 Acción preventiva 4</t>
  </si>
  <si>
    <t>ADQBS 58 Acción preventiva 1</t>
  </si>
  <si>
    <t>ADQBS 58 Acción preventiva 2</t>
  </si>
  <si>
    <t>ADQBS 58 Acción preventiva 3</t>
  </si>
  <si>
    <t>ADQBS 58 Acción preventiva 4</t>
  </si>
  <si>
    <t>ADMBS 59 Acción preventiva 1</t>
  </si>
  <si>
    <t>ADMBS 59 Acción preventiva 2</t>
  </si>
  <si>
    <t>ADMBS 59 Acción preventiva 3</t>
  </si>
  <si>
    <t>ADMBS 59 Acción preventiva 4</t>
  </si>
  <si>
    <t>ADMBS 60 Acción preventiva 1</t>
  </si>
  <si>
    <t>ADMBS 60 Acción preventiva 2</t>
  </si>
  <si>
    <t>ADMBS 60 Acción preventiva 3</t>
  </si>
  <si>
    <t>ADMBS 60 Acción preventiva 4</t>
  </si>
  <si>
    <t>ADMBS 61 Acción preventiva 1</t>
  </si>
  <si>
    <t>ADMBS 61 Acción preventiva 2</t>
  </si>
  <si>
    <t>ADMBS 61 Acción preventiva 3</t>
  </si>
  <si>
    <t>ADMBS 61 Acción preventiva 4</t>
  </si>
  <si>
    <t>ADMBS 62 Acción preventiva 1</t>
  </si>
  <si>
    <t>ADMBS 62 Acción preventiva 2</t>
  </si>
  <si>
    <t>ADMBS 62 Acción preventiva 3</t>
  </si>
  <si>
    <t>ADMBS 62 Acción preventiva 4</t>
  </si>
  <si>
    <t>ADMBS 63 Acción preventiva 1</t>
  </si>
  <si>
    <t>ADMBS 63 Acción preventiva 2</t>
  </si>
  <si>
    <t>ADMBS 63 Acción preventiva 3</t>
  </si>
  <si>
    <t>ADMBS 63 Acción preventiva 4</t>
  </si>
  <si>
    <t>ADMBS 64 Acción preventiva 1</t>
  </si>
  <si>
    <t>ADMBS 64 Acción preventiva 2</t>
  </si>
  <si>
    <t>ADMBS 64 Acción preventiva 3</t>
  </si>
  <si>
    <t>ADMBS 64 Acción preventiva 4</t>
  </si>
  <si>
    <t>ADMBS 65 Acción preventiva 1</t>
  </si>
  <si>
    <t>ADMBS 65 Acción preventiva 2</t>
  </si>
  <si>
    <t>ADMBS 65 Acción preventiva 3</t>
  </si>
  <si>
    <t>ADMBS 65 Acción preventiva 4</t>
  </si>
  <si>
    <t>ADMBS 66 Acción preventiva 1</t>
  </si>
  <si>
    <t>ADMBS 66 Acción preventiva 2</t>
  </si>
  <si>
    <t>ADMBS 66 Acción preventiva 3</t>
  </si>
  <si>
    <t>ADMBS 66 Acción preventiva 4</t>
  </si>
  <si>
    <t>APJUR 67 Acción preventiva 1</t>
  </si>
  <si>
    <t>APJUR 67 Acción preventiva 2</t>
  </si>
  <si>
    <t>APJUR 67 Acción preventiva 3</t>
  </si>
  <si>
    <t>APJUR 67 Acción preventiva 4</t>
  </si>
  <si>
    <t>APJUR 68 Acción preventiva 1</t>
  </si>
  <si>
    <t>APJUR 68 Acción preventiva 2</t>
  </si>
  <si>
    <t>APJUR 68 Acción preventiva 3</t>
  </si>
  <si>
    <t>APJUR 68 Acción preventiva 4</t>
  </si>
  <si>
    <t>APJUR 69 Acción preventiva 1</t>
  </si>
  <si>
    <t>APJUR 69 Acción preventiva 2</t>
  </si>
  <si>
    <t>APJUR 69 Acción preventiva 3</t>
  </si>
  <si>
    <t>APJUR 69 Acción preventiva 4</t>
  </si>
  <si>
    <t>GEFIN 70 Acción preventiva 1</t>
  </si>
  <si>
    <t>GEFIN 70 Acción preventiva 2</t>
  </si>
  <si>
    <t>GEFIN 70 Acción preventiva 3</t>
  </si>
  <si>
    <t>GEFIN 70 Acción preventiva 4</t>
  </si>
  <si>
    <t>GEFIN 71 Acción preventiva 1</t>
  </si>
  <si>
    <t>GEFIN 71 Acción preventiva 2</t>
  </si>
  <si>
    <t>GEFIN 71 Acción preventiva 3</t>
  </si>
  <si>
    <t>GEFIN 71 Acción preventiva 4</t>
  </si>
  <si>
    <t>GEFIN 72 Acción preventiva 1</t>
  </si>
  <si>
    <t>GEFIN 72 Acción preventiva 2</t>
  </si>
  <si>
    <t>GEFIN 72 Acción preventiva 3</t>
  </si>
  <si>
    <t>GEFIN 72 Acción preventiva 4</t>
  </si>
  <si>
    <t>GEFIN 73 Acción preventiva 1</t>
  </si>
  <si>
    <t>GEFIN 73 Acción preventiva 2</t>
  </si>
  <si>
    <t>GEFIN 73 Acción preventiva 3</t>
  </si>
  <si>
    <t>GEFIN 73 Acción preventiva 4</t>
  </si>
  <si>
    <t>GEFIN 74 Acción preventiva 1</t>
  </si>
  <si>
    <t>GEFIN 74 Acción preventiva 2</t>
  </si>
  <si>
    <t>GEFIN 74 Acción preventiva 3</t>
  </si>
  <si>
    <t>GEFIN 74 Acción preventiva 4</t>
  </si>
  <si>
    <t>GEFIN 75 Acción preventiva 1</t>
  </si>
  <si>
    <t>GEFIN 75 Acción preventiva 2</t>
  </si>
  <si>
    <t>GEFIN 75 Acción preventiva 3</t>
  </si>
  <si>
    <t>GEFIN 75 Acción preventiva 4</t>
  </si>
  <si>
    <t>GEFIN 76 Acción preventiva 1</t>
  </si>
  <si>
    <t>GEFIN 76 Acción preventiva 2</t>
  </si>
  <si>
    <t>GEFIN 76 Acción preventiva 3</t>
  </si>
  <si>
    <t>GEFIN 76 Acción preventiva 4</t>
  </si>
  <si>
    <t>GEFIN 77 Acción preventiva 1</t>
  </si>
  <si>
    <t>GEFIN 77 Acción preventiva 2</t>
  </si>
  <si>
    <t>GEFIN 77 Acción preventiva 3</t>
  </si>
  <si>
    <t>GEFIN 77 Acción preventiva 4</t>
  </si>
  <si>
    <t>GEFIN 78 Acción preventiva 1</t>
  </si>
  <si>
    <t>GEFIN 78 Acción preventiva 2</t>
  </si>
  <si>
    <t>GEFIN 78 Acción preventiva 3</t>
  </si>
  <si>
    <t>GEFIN 78 Acción preventiva 4</t>
  </si>
  <si>
    <t>SEYM 79 Acción preventiva 1</t>
  </si>
  <si>
    <t>SEYM 79 Acción preventiva 2</t>
  </si>
  <si>
    <t>SEYM 79 Acción preventiva 3</t>
  </si>
  <si>
    <t>SEYM 79 Acción preventiva 4</t>
  </si>
  <si>
    <t>SEYM 80 Acción preventiva 1</t>
  </si>
  <si>
    <t>SEYM 80 Acción preventiva 2</t>
  </si>
  <si>
    <t>SEYM 80 Acción preventiva 3</t>
  </si>
  <si>
    <t>SEYM 80 Acción preventiva 4</t>
  </si>
  <si>
    <t>SEYM 81 Acción preventiva 1</t>
  </si>
  <si>
    <t>SEYM 81 Acción preventiva 2</t>
  </si>
  <si>
    <t>SEYM 81 Acción preventiva 3</t>
  </si>
  <si>
    <t>SEYM 81 Acción preventiva 4</t>
  </si>
  <si>
    <t>SEYM 82 Acción preventiva 1</t>
  </si>
  <si>
    <t>SEYM 82 Acción preventiva 2</t>
  </si>
  <si>
    <t>SEYM 82 Acción preventiva 3</t>
  </si>
  <si>
    <t>SEYM 82 Acción preventiva 4</t>
  </si>
  <si>
    <t>COGGI 8 Acción preventiva 1</t>
  </si>
  <si>
    <t>COGGI 9 Acción preventiva 1</t>
  </si>
  <si>
    <t>COGGI 8 Acción preventiva 2</t>
  </si>
  <si>
    <t>COGGI 8 Acción preventiva 3</t>
  </si>
  <si>
    <t>COGGI 8 Acción preventiva 4</t>
  </si>
  <si>
    <t>COGGI 9 Acción preventiva 2</t>
  </si>
  <si>
    <t>COGGI 9 Acción preventiva 3</t>
  </si>
  <si>
    <t>COGGI 9 Acción preventiva 4</t>
  </si>
  <si>
    <t>Revisar si es pertinente la actualización de los documentos INTI-P-001; INTI-I-004; INTI-F-007 que hacen parte de las acciones de actualización de los documentos para los procesos vigentes de la entidad</t>
  </si>
  <si>
    <t>Índice general de los cuatro indicadores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</si>
</sst>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6" x14ac:knownFonts="1">
    <font>
      <sz val="11"/>
      <color theme="1"/>
      <name val="Aptos Narrow"/>
      <family val="2"/>
      <scheme val="minor"/>
    </font>
    <font>
      <sz val="8"/>
      <name val="Aptos Narrow"/>
      <family val="2"/>
      <scheme val="minor"/>
    </font>
    <font>
      <sz val="10"/>
      <name val="Arial"/>
      <family val="2"/>
    </font>
    <font>
      <sz val="10"/>
      <name val="Arial Narrow"/>
      <family val="2"/>
    </font>
    <font>
      <sz val="10"/>
      <color theme="0"/>
      <name val="Arial Narrow"/>
      <family val="2"/>
    </font>
    <font>
      <sz val="48"/>
      <color theme="1"/>
      <name val="Arial Narrow"/>
      <family val="2"/>
    </font>
    <font>
      <sz val="10"/>
      <color theme="1"/>
      <name val="Arial Narrow"/>
      <family val="2"/>
    </font>
    <font>
      <b/>
      <sz val="10"/>
      <color theme="1"/>
      <name val="Arial Narrow"/>
      <family val="2"/>
    </font>
    <font>
      <b/>
      <sz val="10"/>
      <color theme="0"/>
      <name val="Arial Narrow"/>
      <family val="2"/>
    </font>
    <font>
      <sz val="10"/>
      <color rgb="FFC00000"/>
      <name val="Arial Narrow"/>
      <family val="2"/>
    </font>
    <font>
      <b/>
      <sz val="10"/>
      <name val="Arial Narrow"/>
      <family val="2"/>
    </font>
    <font>
      <b/>
      <sz val="11"/>
      <color theme="1"/>
      <name val="Aptos Narrow"/>
      <family val="2"/>
      <scheme val="minor"/>
    </font>
    <font>
      <sz val="11"/>
      <name val="Arial Narrow"/>
      <family val="2"/>
    </font>
    <font>
      <sz val="11"/>
      <color theme="1"/>
      <name val="Arial Narrow"/>
      <family val="2"/>
    </font>
    <font>
      <b/>
      <sz val="11"/>
      <color theme="0"/>
      <name val="Arial Narrow"/>
      <family val="2"/>
    </font>
    <font>
      <b/>
      <sz val="11"/>
      <color theme="1"/>
      <name val="Arial Narrow"/>
      <family val="2"/>
    </font>
    <font>
      <b/>
      <sz val="11"/>
      <name val="Arial Narrow"/>
      <family val="2"/>
    </font>
    <font>
      <sz val="11"/>
      <color theme="0"/>
      <name val="Arial Narrow"/>
      <family val="2"/>
    </font>
    <font>
      <b/>
      <sz val="11"/>
      <color theme="0"/>
      <name val="Aptos Narrow"/>
      <family val="2"/>
      <scheme val="minor"/>
    </font>
    <font>
      <b/>
      <sz val="11"/>
      <color rgb="FF002060"/>
      <name val="Aptos Narrow"/>
      <family val="2"/>
      <scheme val="minor"/>
    </font>
    <font>
      <sz val="11"/>
      <color theme="0"/>
      <name val="Aptos Narrow"/>
      <family val="2"/>
      <scheme val="minor"/>
    </font>
    <font>
      <sz val="11"/>
      <color rgb="FF000000"/>
      <name val="Aptos Narrow"/>
      <family val="2"/>
      <scheme val="minor"/>
    </font>
    <font>
      <sz val="11"/>
      <color rgb="FFFFFFFF"/>
      <name val="Aptos Narrow"/>
      <family val="2"/>
      <scheme val="minor"/>
    </font>
    <font>
      <sz val="11"/>
      <name val="Aptos Narrow"/>
      <family val="2"/>
      <scheme val="minor"/>
    </font>
    <font>
      <sz val="11"/>
      <color theme="1"/>
      <name val="Aptos Narrow"/>
      <family val="2"/>
      <scheme val="minor"/>
    </font>
    <font>
      <b/>
      <sz val="10"/>
      <color theme="9" tint="-0.499984740745262"/>
      <name val="Arial Narrow"/>
      <family val="2"/>
    </font>
  </fonts>
  <fills count="27">
    <fill>
      <patternFill patternType="none"/>
    </fill>
    <fill>
      <patternFill patternType="gray125"/>
    </fill>
    <fill>
      <patternFill patternType="solid">
        <fgColor rgb="FFFF0000"/>
        <bgColor indexed="64"/>
      </patternFill>
    </fill>
    <fill>
      <patternFill patternType="solid">
        <fgColor rgb="FFFFFF00"/>
        <bgColor indexed="64"/>
      </patternFill>
    </fill>
    <fill>
      <patternFill patternType="solid">
        <fgColor rgb="FFFFC000"/>
        <bgColor indexed="64"/>
      </patternFill>
    </fill>
    <fill>
      <patternFill patternType="solid">
        <fgColor theme="9" tint="-0.499984740745262"/>
        <bgColor indexed="64"/>
      </patternFill>
    </fill>
    <fill>
      <patternFill patternType="solid">
        <fgColor rgb="FFD9E1F2"/>
        <bgColor indexed="64"/>
      </patternFill>
    </fill>
    <fill>
      <patternFill patternType="solid">
        <fgColor rgb="FF70AD47"/>
        <bgColor indexed="64"/>
      </patternFill>
    </fill>
    <fill>
      <patternFill patternType="solid">
        <fgColor rgb="FFC6E0B4"/>
        <bgColor indexed="64"/>
      </patternFill>
    </fill>
    <fill>
      <patternFill patternType="solid">
        <fgColor rgb="FFFFD966"/>
        <bgColor indexed="64"/>
      </patternFill>
    </fill>
    <fill>
      <patternFill patternType="solid">
        <fgColor theme="9" tint="0.79998168889431442"/>
        <bgColor indexed="64"/>
      </patternFill>
    </fill>
    <fill>
      <patternFill patternType="solid">
        <fgColor rgb="FF00B050"/>
        <bgColor indexed="64"/>
      </patternFill>
    </fill>
    <fill>
      <patternFill patternType="solid">
        <fgColor rgb="FF305496"/>
        <bgColor indexed="64"/>
      </patternFill>
    </fill>
    <fill>
      <patternFill patternType="solid">
        <fgColor theme="5" tint="0.79998168889431442"/>
        <bgColor indexed="64"/>
      </patternFill>
    </fill>
    <fill>
      <patternFill patternType="solid">
        <fgColor theme="6" tint="-0.249977111117893"/>
        <bgColor indexed="64"/>
      </patternFill>
    </fill>
    <fill>
      <patternFill patternType="solid">
        <fgColor theme="3" tint="0.89999084444715716"/>
        <bgColor indexed="64"/>
      </patternFill>
    </fill>
    <fill>
      <patternFill patternType="solid">
        <fgColor rgb="FFFCC11C"/>
        <bgColor indexed="64"/>
      </patternFill>
    </fill>
    <fill>
      <patternFill patternType="solid">
        <fgColor rgb="FF806000"/>
        <bgColor indexed="64"/>
      </patternFill>
    </fill>
    <fill>
      <patternFill patternType="solid">
        <fgColor rgb="FFFFF2CC"/>
        <bgColor indexed="64"/>
      </patternFill>
    </fill>
    <fill>
      <patternFill patternType="solid">
        <fgColor theme="6"/>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AC7F00"/>
        <bgColor indexed="64"/>
      </patternFill>
    </fill>
    <fill>
      <patternFill patternType="solid">
        <fgColor theme="0"/>
        <bgColor indexed="64"/>
      </patternFill>
    </fill>
    <fill>
      <patternFill patternType="solid">
        <fgColor theme="9" tint="0.39997558519241921"/>
        <bgColor indexed="64"/>
      </patternFill>
    </fill>
    <fill>
      <patternFill patternType="solid">
        <fgColor rgb="FFC00000"/>
        <bgColor indexed="64"/>
      </patternFill>
    </fill>
    <fill>
      <patternFill patternType="solid">
        <fgColor theme="3" tint="0.74999237037263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s>
  <cellStyleXfs count="3">
    <xf numFmtId="0" fontId="0" fillId="0" borderId="0"/>
    <xf numFmtId="0" fontId="2" fillId="0" borderId="0"/>
    <xf numFmtId="9" fontId="24" fillId="0" borderId="0" applyFont="0" applyFill="0" applyBorder="0" applyAlignment="0" applyProtection="0"/>
  </cellStyleXfs>
  <cellXfs count="256">
    <xf numFmtId="0" fontId="0" fillId="0" borderId="0" xfId="0"/>
    <xf numFmtId="0" fontId="0" fillId="0" borderId="0" xfId="0" applyAlignment="1">
      <alignment vertical="center"/>
    </xf>
    <xf numFmtId="0" fontId="6" fillId="0" borderId="0" xfId="0" applyFont="1" applyAlignment="1">
      <alignment vertical="center" wrapText="1"/>
    </xf>
    <xf numFmtId="0" fontId="6" fillId="0" borderId="0" xfId="0" applyFont="1" applyAlignment="1">
      <alignment horizontal="center" vertical="center" wrapText="1"/>
    </xf>
    <xf numFmtId="164" fontId="6" fillId="0" borderId="0" xfId="0" applyNumberFormat="1" applyFont="1" applyAlignment="1">
      <alignment horizontal="center" vertical="center" wrapText="1"/>
    </xf>
    <xf numFmtId="9" fontId="6" fillId="0" borderId="0" xfId="0" applyNumberFormat="1" applyFont="1" applyAlignment="1">
      <alignment horizontal="center" vertical="center" wrapText="1"/>
    </xf>
    <xf numFmtId="1" fontId="6" fillId="0" borderId="0" xfId="0" applyNumberFormat="1" applyFont="1" applyAlignment="1">
      <alignment horizontal="center" vertical="center" wrapText="1"/>
    </xf>
    <xf numFmtId="0" fontId="7" fillId="0" borderId="0" xfId="0" applyFont="1" applyAlignment="1">
      <alignment horizontal="center" vertical="center" wrapText="1"/>
    </xf>
    <xf numFmtId="9" fontId="6" fillId="0" borderId="0" xfId="0" applyNumberFormat="1" applyFont="1" applyAlignment="1">
      <alignment vertical="center" wrapText="1"/>
    </xf>
    <xf numFmtId="0" fontId="8" fillId="0" borderId="0" xfId="0" applyFont="1" applyAlignment="1">
      <alignment horizontal="right" vertical="center" wrapText="1" indent="1"/>
    </xf>
    <xf numFmtId="0" fontId="9" fillId="0" borderId="0" xfId="0" applyFont="1" applyAlignment="1">
      <alignment horizontal="left" vertical="center"/>
    </xf>
    <xf numFmtId="0" fontId="7" fillId="0" borderId="0" xfId="0" applyFont="1" applyAlignment="1">
      <alignment vertical="center" wrapText="1"/>
    </xf>
    <xf numFmtId="0" fontId="8" fillId="12" borderId="1" xfId="0" applyFont="1" applyFill="1" applyBorder="1" applyAlignment="1">
      <alignment horizontal="center" vertical="center" wrapText="1"/>
    </xf>
    <xf numFmtId="9" fontId="8" fillId="12" borderId="1" xfId="0" applyNumberFormat="1" applyFont="1" applyFill="1" applyBorder="1" applyAlignment="1">
      <alignment horizontal="center" vertical="center" wrapText="1"/>
    </xf>
    <xf numFmtId="164" fontId="8" fillId="12" borderId="1" xfId="0" applyNumberFormat="1" applyFont="1" applyFill="1" applyBorder="1" applyAlignment="1">
      <alignment horizontal="center" vertical="center" wrapText="1"/>
    </xf>
    <xf numFmtId="1" fontId="8" fillId="12" borderId="1" xfId="0" applyNumberFormat="1" applyFont="1" applyFill="1" applyBorder="1" applyAlignment="1">
      <alignment horizontal="center" vertical="center" wrapText="1"/>
    </xf>
    <xf numFmtId="0" fontId="8" fillId="12" borderId="1" xfId="0" applyFont="1" applyFill="1" applyBorder="1" applyAlignment="1">
      <alignment horizontal="center" vertical="center" textRotation="90" wrapText="1"/>
    </xf>
    <xf numFmtId="0" fontId="8" fillId="12" borderId="5" xfId="0" applyFont="1" applyFill="1" applyBorder="1" applyAlignment="1" applyProtection="1">
      <alignment horizontal="center" vertical="center" wrapText="1"/>
      <protection locked="0"/>
    </xf>
    <xf numFmtId="9" fontId="8" fillId="12" borderId="5" xfId="0" applyNumberFormat="1" applyFont="1" applyFill="1" applyBorder="1" applyAlignment="1" applyProtection="1">
      <alignment horizontal="center" vertical="center" wrapText="1"/>
      <protection locked="0"/>
    </xf>
    <xf numFmtId="0" fontId="8" fillId="12" borderId="5" xfId="0" applyFont="1" applyFill="1" applyBorder="1" applyAlignment="1">
      <alignment horizontal="center" vertical="center" wrapText="1"/>
    </xf>
    <xf numFmtId="9" fontId="8" fillId="12" borderId="5"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9" fontId="6" fillId="0" borderId="1" xfId="0" applyNumberFormat="1" applyFont="1" applyBorder="1" applyAlignment="1">
      <alignment horizontal="center" vertical="center" wrapText="1"/>
    </xf>
    <xf numFmtId="0" fontId="6" fillId="0" borderId="1" xfId="0" applyFont="1" applyBorder="1" applyAlignment="1">
      <alignment vertical="center" wrapText="1"/>
    </xf>
    <xf numFmtId="0" fontId="6" fillId="13" borderId="1" xfId="0" applyFont="1" applyFill="1" applyBorder="1" applyAlignment="1">
      <alignment horizontal="center" vertical="center" wrapText="1"/>
    </xf>
    <xf numFmtId="0" fontId="8" fillId="13" borderId="1" xfId="0" applyFont="1" applyFill="1" applyBorder="1" applyAlignment="1">
      <alignment horizontal="center" vertical="center" wrapText="1"/>
    </xf>
    <xf numFmtId="9" fontId="6" fillId="13" borderId="1" xfId="0" applyNumberFormat="1" applyFont="1" applyFill="1" applyBorder="1" applyAlignment="1">
      <alignment horizontal="center" vertical="center" wrapText="1"/>
    </xf>
    <xf numFmtId="0" fontId="6" fillId="0" borderId="0" xfId="0" applyFont="1" applyAlignment="1">
      <alignment horizontal="center" vertical="center"/>
    </xf>
    <xf numFmtId="0" fontId="6" fillId="0" borderId="0" xfId="0" applyFont="1" applyAlignment="1">
      <alignment vertical="center"/>
    </xf>
    <xf numFmtId="0" fontId="8" fillId="14" borderId="1" xfId="0" applyFont="1" applyFill="1" applyBorder="1" applyAlignment="1">
      <alignment horizontal="center" vertical="center" wrapText="1"/>
    </xf>
    <xf numFmtId="9" fontId="6" fillId="0" borderId="0" xfId="0" applyNumberFormat="1" applyFont="1" applyAlignment="1">
      <alignment horizontal="center" vertical="center"/>
    </xf>
    <xf numFmtId="9" fontId="6" fillId="0" borderId="0" xfId="0" applyNumberFormat="1" applyFont="1" applyAlignment="1">
      <alignment vertical="center"/>
    </xf>
    <xf numFmtId="0" fontId="8" fillId="5" borderId="1" xfId="0" applyFont="1" applyFill="1" applyBorder="1" applyAlignment="1">
      <alignment horizontal="center" vertical="center" wrapText="1"/>
    </xf>
    <xf numFmtId="0" fontId="11" fillId="3" borderId="1" xfId="0" applyFont="1" applyFill="1" applyBorder="1" applyAlignment="1">
      <alignment horizontal="center" vertical="center"/>
    </xf>
    <xf numFmtId="0" fontId="6" fillId="0" borderId="1" xfId="0" applyFont="1" applyBorder="1" applyAlignment="1">
      <alignment horizontal="center" vertical="center"/>
    </xf>
    <xf numFmtId="9" fontId="6" fillId="0" borderId="1" xfId="0" applyNumberFormat="1" applyFont="1" applyBorder="1" applyAlignment="1">
      <alignment horizontal="center" vertical="center"/>
    </xf>
    <xf numFmtId="0" fontId="7" fillId="3" borderId="1" xfId="0" applyFont="1" applyFill="1" applyBorder="1" applyAlignment="1">
      <alignment horizontal="center" vertical="center" wrapText="1"/>
    </xf>
    <xf numFmtId="9" fontId="7" fillId="3" borderId="1" xfId="0" applyNumberFormat="1" applyFont="1" applyFill="1" applyBorder="1" applyAlignment="1">
      <alignment horizontal="center" vertical="center" wrapText="1"/>
    </xf>
    <xf numFmtId="0" fontId="6" fillId="10" borderId="1" xfId="0" applyFont="1" applyFill="1" applyBorder="1" applyAlignment="1">
      <alignment horizontal="center" vertical="center" wrapText="1"/>
    </xf>
    <xf numFmtId="0" fontId="6" fillId="10" borderId="1" xfId="0" applyFont="1" applyFill="1" applyBorder="1" applyAlignment="1">
      <alignment vertical="center" wrapText="1"/>
    </xf>
    <xf numFmtId="0" fontId="14" fillId="12" borderId="1" xfId="0" applyFont="1" applyFill="1" applyBorder="1" applyAlignment="1" applyProtection="1">
      <alignment horizontal="center" vertical="center"/>
      <protection locked="0"/>
    </xf>
    <xf numFmtId="0" fontId="14" fillId="12" borderId="1" xfId="1" applyFont="1" applyFill="1" applyBorder="1" applyAlignment="1" applyProtection="1">
      <alignment horizontal="center" vertical="center" wrapText="1"/>
      <protection locked="0"/>
    </xf>
    <xf numFmtId="0" fontId="12" fillId="0" borderId="1" xfId="1" applyFont="1" applyBorder="1" applyAlignment="1" applyProtection="1">
      <alignment horizontal="center" vertical="center" wrapText="1"/>
      <protection locked="0"/>
    </xf>
    <xf numFmtId="0" fontId="15" fillId="0" borderId="0" xfId="1" applyFont="1" applyAlignment="1" applyProtection="1">
      <alignment vertical="center" wrapText="1"/>
      <protection locked="0"/>
    </xf>
    <xf numFmtId="0" fontId="13" fillId="0" borderId="0" xfId="0" applyFont="1" applyAlignment="1">
      <alignment vertical="center"/>
    </xf>
    <xf numFmtId="0" fontId="13" fillId="0" borderId="0" xfId="1" applyFont="1" applyAlignment="1" applyProtection="1">
      <alignment vertical="center" wrapText="1"/>
      <protection locked="0"/>
    </xf>
    <xf numFmtId="14" fontId="12" fillId="0" borderId="1" xfId="1" applyNumberFormat="1" applyFont="1" applyBorder="1" applyAlignment="1" applyProtection="1">
      <alignment horizontal="center" vertical="center" wrapText="1"/>
      <protection locked="0"/>
    </xf>
    <xf numFmtId="0" fontId="14" fillId="19" borderId="1" xfId="0" applyFont="1" applyFill="1" applyBorder="1" applyAlignment="1" applyProtection="1">
      <alignment horizontal="center" vertical="center"/>
      <protection locked="0"/>
    </xf>
    <xf numFmtId="0" fontId="14" fillId="19" borderId="1" xfId="0" applyFont="1" applyFill="1" applyBorder="1" applyAlignment="1" applyProtection="1">
      <alignment horizontal="center" vertical="center" wrapText="1"/>
      <protection locked="0"/>
    </xf>
    <xf numFmtId="0" fontId="13" fillId="10" borderId="1" xfId="0" applyFont="1" applyFill="1" applyBorder="1" applyAlignment="1" applyProtection="1">
      <alignment horizontal="center" vertical="center"/>
      <protection locked="0"/>
    </xf>
    <xf numFmtId="0" fontId="13" fillId="0" borderId="0" xfId="0" applyFont="1" applyAlignment="1">
      <alignment vertical="center" wrapText="1"/>
    </xf>
    <xf numFmtId="0" fontId="16" fillId="21" borderId="5" xfId="0" applyFont="1" applyFill="1" applyBorder="1" applyAlignment="1" applyProtection="1">
      <alignment horizontal="center" vertical="center" wrapText="1"/>
      <protection locked="0"/>
    </xf>
    <xf numFmtId="9" fontId="16" fillId="21" borderId="5" xfId="0" applyNumberFormat="1" applyFont="1" applyFill="1" applyBorder="1" applyAlignment="1" applyProtection="1">
      <alignment horizontal="center" vertical="center" wrapText="1"/>
      <protection locked="0"/>
    </xf>
    <xf numFmtId="0" fontId="16" fillId="21" borderId="5" xfId="0" applyFont="1" applyFill="1" applyBorder="1" applyAlignment="1">
      <alignment horizontal="center" vertical="center" wrapText="1"/>
    </xf>
    <xf numFmtId="9" fontId="16" fillId="21" borderId="5" xfId="0" applyNumberFormat="1" applyFont="1" applyFill="1" applyBorder="1" applyAlignment="1">
      <alignment horizontal="center" vertical="center" wrapText="1"/>
    </xf>
    <xf numFmtId="0" fontId="13" fillId="13" borderId="1" xfId="0" applyFont="1" applyFill="1" applyBorder="1" applyAlignment="1">
      <alignment horizontal="center" vertical="center" wrapText="1"/>
    </xf>
    <xf numFmtId="9" fontId="13" fillId="13" borderId="1" xfId="0" applyNumberFormat="1" applyFont="1" applyFill="1" applyBorder="1" applyAlignment="1">
      <alignment horizontal="center" vertical="center" wrapText="1"/>
    </xf>
    <xf numFmtId="0" fontId="14" fillId="12" borderId="1" xfId="0" applyFont="1" applyFill="1" applyBorder="1" applyAlignment="1">
      <alignment horizontal="center" vertical="center" wrapText="1"/>
    </xf>
    <xf numFmtId="0" fontId="14" fillId="12" borderId="1" xfId="0" applyFont="1" applyFill="1" applyBorder="1" applyAlignment="1">
      <alignment horizontal="center" vertical="center" textRotation="90" wrapText="1"/>
    </xf>
    <xf numFmtId="0" fontId="13" fillId="0" borderId="1" xfId="0" applyFont="1" applyBorder="1" applyAlignment="1">
      <alignment horizontal="center" vertical="center" wrapText="1"/>
    </xf>
    <xf numFmtId="0" fontId="13" fillId="0" borderId="1" xfId="0" applyFont="1" applyBorder="1" applyAlignment="1">
      <alignment vertical="center" wrapText="1"/>
    </xf>
    <xf numFmtId="9" fontId="13" fillId="0" borderId="0" xfId="0" applyNumberFormat="1" applyFont="1" applyAlignment="1">
      <alignment vertical="center"/>
    </xf>
    <xf numFmtId="0" fontId="16" fillId="10" borderId="5" xfId="0" applyFont="1" applyFill="1" applyBorder="1" applyAlignment="1">
      <alignment horizontal="center" vertical="center" wrapText="1"/>
    </xf>
    <xf numFmtId="0" fontId="16" fillId="10" borderId="5" xfId="0" applyFont="1" applyFill="1" applyBorder="1" applyAlignment="1">
      <alignment horizontal="center" vertical="center" textRotation="90" wrapText="1"/>
    </xf>
    <xf numFmtId="0" fontId="16" fillId="20" borderId="5" xfId="0" applyFont="1" applyFill="1" applyBorder="1" applyAlignment="1">
      <alignment horizontal="center" vertical="center" wrapText="1"/>
    </xf>
    <xf numFmtId="9" fontId="16" fillId="20" borderId="5" xfId="0" applyNumberFormat="1" applyFont="1" applyFill="1" applyBorder="1" applyAlignment="1">
      <alignment horizontal="center" vertical="center" wrapText="1"/>
    </xf>
    <xf numFmtId="0" fontId="13" fillId="0" borderId="0" xfId="0" applyFont="1" applyAlignment="1">
      <alignment horizontal="center" vertical="center" wrapText="1"/>
    </xf>
    <xf numFmtId="0" fontId="13" fillId="0" borderId="0" xfId="0" applyFont="1" applyAlignment="1">
      <alignment horizontal="center" vertical="center"/>
    </xf>
    <xf numFmtId="0" fontId="16" fillId="0" borderId="1" xfId="0" applyFont="1" applyBorder="1" applyAlignment="1">
      <alignment horizontal="center" vertical="center" wrapText="1"/>
    </xf>
    <xf numFmtId="9" fontId="16" fillId="0" borderId="1" xfId="0" applyNumberFormat="1" applyFont="1" applyBorder="1" applyAlignment="1">
      <alignment horizontal="center" vertical="center" wrapText="1"/>
    </xf>
    <xf numFmtId="0" fontId="12" fillId="10" borderId="1" xfId="0" applyFont="1" applyFill="1" applyBorder="1" applyAlignment="1" applyProtection="1">
      <alignment horizontal="center" vertical="center"/>
      <protection locked="0"/>
    </xf>
    <xf numFmtId="0" fontId="12" fillId="10" borderId="1" xfId="0" applyFont="1" applyFill="1" applyBorder="1" applyAlignment="1" applyProtection="1">
      <alignment vertical="center" wrapText="1"/>
      <protection locked="0"/>
    </xf>
    <xf numFmtId="0" fontId="12" fillId="18" borderId="1" xfId="0" applyFont="1" applyFill="1" applyBorder="1" applyAlignment="1" applyProtection="1">
      <alignment horizontal="center" vertical="center"/>
      <protection locked="0"/>
    </xf>
    <xf numFmtId="0" fontId="12" fillId="18" borderId="1" xfId="0" applyFont="1" applyFill="1" applyBorder="1" applyAlignment="1" applyProtection="1">
      <alignment horizontal="center" vertical="center" wrapText="1"/>
      <protection locked="0"/>
    </xf>
    <xf numFmtId="0" fontId="12" fillId="13" borderId="1" xfId="0" applyFont="1" applyFill="1" applyBorder="1" applyAlignment="1">
      <alignment horizontal="center" vertical="center"/>
    </xf>
    <xf numFmtId="0" fontId="12" fillId="13" borderId="1" xfId="0" applyFont="1" applyFill="1" applyBorder="1" applyAlignment="1">
      <alignment horizontal="center" vertical="center" wrapText="1"/>
    </xf>
    <xf numFmtId="0" fontId="16" fillId="13" borderId="1" xfId="0" applyFont="1" applyFill="1" applyBorder="1" applyAlignment="1">
      <alignment horizontal="center" vertical="center" wrapText="1"/>
    </xf>
    <xf numFmtId="0" fontId="12" fillId="0" borderId="0" xfId="0" applyFont="1" applyAlignment="1">
      <alignment vertical="center"/>
    </xf>
    <xf numFmtId="0" fontId="12" fillId="0" borderId="0" xfId="0" applyFont="1" applyAlignment="1">
      <alignment vertical="center" wrapText="1"/>
    </xf>
    <xf numFmtId="0" fontId="3" fillId="0" borderId="0" xfId="0" applyFont="1" applyAlignment="1">
      <alignment vertical="center" wrapText="1"/>
    </xf>
    <xf numFmtId="0" fontId="10" fillId="13" borderId="1" xfId="0" applyFont="1" applyFill="1" applyBorder="1" applyAlignment="1">
      <alignment horizontal="center" vertical="center" wrapText="1"/>
    </xf>
    <xf numFmtId="0" fontId="17" fillId="0" borderId="0" xfId="0" applyFont="1" applyAlignment="1" applyProtection="1">
      <alignment vertical="center"/>
      <protection locked="0"/>
    </xf>
    <xf numFmtId="0" fontId="17" fillId="0" borderId="0" xfId="0" applyFont="1" applyAlignment="1">
      <alignment vertical="center"/>
    </xf>
    <xf numFmtId="0" fontId="14" fillId="13" borderId="1" xfId="0" applyFont="1" applyFill="1" applyBorder="1" applyAlignment="1">
      <alignment horizontal="center" vertical="center" wrapText="1"/>
    </xf>
    <xf numFmtId="1" fontId="12" fillId="13" borderId="1" xfId="0" applyNumberFormat="1" applyFont="1" applyFill="1" applyBorder="1" applyAlignment="1">
      <alignment horizontal="center" vertical="center" wrapText="1"/>
    </xf>
    <xf numFmtId="0" fontId="12" fillId="0" borderId="0" xfId="0" applyFont="1" applyAlignment="1">
      <alignment horizontal="center" vertical="center"/>
    </xf>
    <xf numFmtId="0" fontId="3" fillId="15" borderId="5" xfId="0" applyFont="1" applyFill="1" applyBorder="1" applyAlignment="1">
      <alignment horizontal="center" vertical="center"/>
    </xf>
    <xf numFmtId="0" fontId="3" fillId="10" borderId="5" xfId="0" applyFont="1" applyFill="1" applyBorder="1" applyAlignment="1">
      <alignment horizontal="center" vertical="center"/>
    </xf>
    <xf numFmtId="0" fontId="3" fillId="16" borderId="5" xfId="0" applyFont="1" applyFill="1" applyBorder="1" applyAlignment="1">
      <alignment horizontal="center" vertical="center"/>
    </xf>
    <xf numFmtId="0" fontId="4" fillId="17" borderId="5" xfId="0" applyFont="1" applyFill="1" applyBorder="1" applyAlignment="1">
      <alignment horizontal="center" vertical="center"/>
    </xf>
    <xf numFmtId="0" fontId="8" fillId="12" borderId="1" xfId="0" applyFont="1" applyFill="1" applyBorder="1" applyAlignment="1">
      <alignment vertical="center" wrapText="1"/>
    </xf>
    <xf numFmtId="9" fontId="0" fillId="0" borderId="0" xfId="0" applyNumberFormat="1" applyAlignment="1">
      <alignment vertical="center"/>
    </xf>
    <xf numFmtId="9" fontId="0" fillId="0" borderId="0" xfId="0" applyNumberFormat="1" applyAlignment="1">
      <alignment horizontal="center" vertical="center"/>
    </xf>
    <xf numFmtId="0" fontId="18" fillId="5" borderId="3" xfId="0" applyFont="1" applyFill="1" applyBorder="1" applyAlignment="1" applyProtection="1">
      <alignment vertical="center"/>
      <protection locked="0"/>
    </xf>
    <xf numFmtId="0" fontId="18" fillId="5" borderId="7" xfId="0" applyFont="1" applyFill="1" applyBorder="1" applyAlignment="1" applyProtection="1">
      <alignment vertical="center"/>
      <protection locked="0"/>
    </xf>
    <xf numFmtId="0" fontId="18" fillId="5" borderId="2" xfId="0" applyFont="1" applyFill="1" applyBorder="1" applyAlignment="1" applyProtection="1">
      <alignment vertical="center"/>
      <protection locked="0"/>
    </xf>
    <xf numFmtId="0" fontId="19" fillId="6" borderId="5" xfId="0" applyFont="1" applyFill="1" applyBorder="1" applyAlignment="1">
      <alignment horizontal="center" vertical="center" wrapText="1" readingOrder="1"/>
    </xf>
    <xf numFmtId="0" fontId="19" fillId="6" borderId="5" xfId="0" applyFont="1" applyFill="1" applyBorder="1" applyAlignment="1">
      <alignment vertical="center" wrapText="1" readingOrder="1"/>
    </xf>
    <xf numFmtId="0" fontId="21" fillId="7" borderId="1" xfId="0" applyFont="1" applyFill="1" applyBorder="1" applyAlignment="1">
      <alignment horizontal="left" vertical="center" wrapText="1" readingOrder="1"/>
    </xf>
    <xf numFmtId="0" fontId="21" fillId="0" borderId="1" xfId="0" applyFont="1" applyBorder="1" applyAlignment="1">
      <alignment vertical="center" wrapText="1" readingOrder="1"/>
    </xf>
    <xf numFmtId="0" fontId="21" fillId="8" borderId="1" xfId="0" applyFont="1" applyFill="1" applyBorder="1" applyAlignment="1">
      <alignment horizontal="left" vertical="center" wrapText="1" readingOrder="1"/>
    </xf>
    <xf numFmtId="0" fontId="21" fillId="3" borderId="1" xfId="0" applyFont="1" applyFill="1" applyBorder="1" applyAlignment="1">
      <alignment horizontal="left" vertical="center" wrapText="1" readingOrder="1"/>
    </xf>
    <xf numFmtId="0" fontId="21" fillId="9" borderId="1" xfId="0" applyFont="1" applyFill="1" applyBorder="1" applyAlignment="1">
      <alignment horizontal="left" vertical="center" wrapText="1" readingOrder="1"/>
    </xf>
    <xf numFmtId="0" fontId="22" fillId="2" borderId="1" xfId="0" applyFont="1" applyFill="1" applyBorder="1" applyAlignment="1">
      <alignment horizontal="left" vertical="center" wrapText="1" readingOrder="1"/>
    </xf>
    <xf numFmtId="0" fontId="21" fillId="0" borderId="1" xfId="0" applyFont="1" applyBorder="1" applyAlignment="1">
      <alignment horizontal="left" vertical="center" wrapText="1" readingOrder="1"/>
    </xf>
    <xf numFmtId="0" fontId="18" fillId="5" borderId="1" xfId="0" applyFont="1" applyFill="1" applyBorder="1" applyAlignment="1" applyProtection="1">
      <alignment vertical="center"/>
      <protection locked="0"/>
    </xf>
    <xf numFmtId="0" fontId="19" fillId="6" borderId="1" xfId="0" applyFont="1" applyFill="1" applyBorder="1" applyAlignment="1">
      <alignment vertical="center" wrapText="1" readingOrder="1"/>
    </xf>
    <xf numFmtId="0" fontId="21" fillId="7" borderId="1" xfId="0" applyFont="1" applyFill="1" applyBorder="1" applyAlignment="1">
      <alignment vertical="center" wrapText="1" readingOrder="1"/>
    </xf>
    <xf numFmtId="9" fontId="21" fillId="0" borderId="1" xfId="0" applyNumberFormat="1" applyFont="1" applyBorder="1" applyAlignment="1">
      <alignment horizontal="center" vertical="center" wrapText="1" readingOrder="1"/>
    </xf>
    <xf numFmtId="0" fontId="21" fillId="8" borderId="1" xfId="0" applyFont="1" applyFill="1" applyBorder="1" applyAlignment="1">
      <alignment vertical="center" wrapText="1" readingOrder="1"/>
    </xf>
    <xf numFmtId="0" fontId="21" fillId="3" borderId="1" xfId="0" applyFont="1" applyFill="1" applyBorder="1" applyAlignment="1">
      <alignment vertical="center" wrapText="1" readingOrder="1"/>
    </xf>
    <xf numFmtId="0" fontId="21" fillId="9" borderId="1" xfId="0" applyFont="1" applyFill="1" applyBorder="1" applyAlignment="1">
      <alignment vertical="center" wrapText="1" readingOrder="1"/>
    </xf>
    <xf numFmtId="0" fontId="22" fillId="2" borderId="1" xfId="0" applyFont="1" applyFill="1" applyBorder="1" applyAlignment="1">
      <alignment vertical="center" wrapText="1" readingOrder="1"/>
    </xf>
    <xf numFmtId="0" fontId="23" fillId="0" borderId="0" xfId="0" applyFont="1" applyAlignment="1">
      <alignment horizontal="left" vertical="center"/>
    </xf>
    <xf numFmtId="0" fontId="0" fillId="0" borderId="0" xfId="0" applyAlignment="1">
      <alignment horizontal="left" vertical="center"/>
    </xf>
    <xf numFmtId="0" fontId="11" fillId="0" borderId="0" xfId="0" applyFont="1" applyAlignment="1">
      <alignment vertical="center"/>
    </xf>
    <xf numFmtId="0" fontId="4" fillId="12" borderId="1" xfId="0" applyFont="1" applyFill="1" applyBorder="1" applyAlignment="1">
      <alignment vertical="center" wrapText="1"/>
    </xf>
    <xf numFmtId="10" fontId="6" fillId="0" borderId="0" xfId="0" applyNumberFormat="1" applyFont="1" applyAlignment="1">
      <alignment vertical="center"/>
    </xf>
    <xf numFmtId="9" fontId="3" fillId="15" borderId="5" xfId="2" applyFont="1" applyFill="1" applyBorder="1" applyAlignment="1">
      <alignment horizontal="center" vertical="center"/>
    </xf>
    <xf numFmtId="9" fontId="3" fillId="10" borderId="5" xfId="2" applyFont="1" applyFill="1" applyBorder="1" applyAlignment="1">
      <alignment horizontal="center" vertical="center"/>
    </xf>
    <xf numFmtId="9" fontId="3" fillId="16" borderId="5" xfId="2" applyFont="1" applyFill="1" applyBorder="1" applyAlignment="1">
      <alignment horizontal="center" vertical="center"/>
    </xf>
    <xf numFmtId="9" fontId="4" fillId="17" borderId="5" xfId="2" applyFont="1" applyFill="1" applyBorder="1" applyAlignment="1">
      <alignment horizontal="center" vertical="center"/>
    </xf>
    <xf numFmtId="0" fontId="15" fillId="0" borderId="0" xfId="0" applyFont="1" applyAlignment="1">
      <alignment vertical="center" wrapText="1"/>
    </xf>
    <xf numFmtId="0" fontId="9" fillId="0" borderId="0" xfId="0" applyFont="1" applyAlignment="1">
      <alignment horizontal="center" vertical="center"/>
    </xf>
    <xf numFmtId="0" fontId="11" fillId="0" borderId="0" xfId="0" applyFont="1" applyAlignment="1">
      <alignment horizontal="left" vertical="center"/>
    </xf>
    <xf numFmtId="0" fontId="0" fillId="0" borderId="0" xfId="0" applyAlignment="1">
      <alignment horizontal="left" vertical="center" wrapText="1"/>
    </xf>
    <xf numFmtId="0" fontId="13" fillId="0" borderId="0" xfId="0" applyFont="1" applyAlignment="1">
      <alignment horizontal="left" vertical="center"/>
    </xf>
    <xf numFmtId="9" fontId="6" fillId="0" borderId="0" xfId="0" applyNumberFormat="1" applyFont="1" applyAlignment="1">
      <alignment horizontal="left" vertical="center" wrapText="1" indent="1"/>
    </xf>
    <xf numFmtId="0" fontId="6" fillId="0" borderId="0" xfId="0" applyFont="1" applyAlignment="1">
      <alignment horizontal="left" vertical="center" wrapText="1" indent="1"/>
    </xf>
    <xf numFmtId="0" fontId="6" fillId="23" borderId="1" xfId="0" applyFont="1" applyFill="1" applyBorder="1" applyAlignment="1">
      <alignment vertical="center" wrapText="1"/>
    </xf>
    <xf numFmtId="0" fontId="6" fillId="23" borderId="1" xfId="0" applyFont="1" applyFill="1" applyBorder="1" applyAlignment="1">
      <alignment horizontal="center" vertical="center" wrapText="1"/>
    </xf>
    <xf numFmtId="0" fontId="13" fillId="0" borderId="0" xfId="0" applyFont="1" applyAlignment="1">
      <alignment horizontal="left" vertical="center" wrapText="1" indent="1"/>
    </xf>
    <xf numFmtId="0" fontId="9" fillId="0" borderId="0" xfId="0" applyFont="1" applyAlignment="1">
      <alignment horizontal="left" vertical="center" indent="1"/>
    </xf>
    <xf numFmtId="0" fontId="9" fillId="0" borderId="0" xfId="0" applyFont="1" applyAlignment="1">
      <alignment horizontal="center" vertical="center" wrapText="1"/>
    </xf>
    <xf numFmtId="0" fontId="7" fillId="0" borderId="0" xfId="0" applyFont="1" applyAlignment="1">
      <alignment horizontal="center" vertical="center" textRotation="90" wrapText="1"/>
    </xf>
    <xf numFmtId="0" fontId="15" fillId="0" borderId="0" xfId="0" applyFont="1" applyAlignment="1">
      <alignment horizontal="center" vertical="center" wrapText="1"/>
    </xf>
    <xf numFmtId="0" fontId="8" fillId="25" borderId="1" xfId="0" applyFont="1" applyFill="1" applyBorder="1" applyAlignment="1">
      <alignment horizontal="center" vertical="center"/>
    </xf>
    <xf numFmtId="0" fontId="7" fillId="4" borderId="1" xfId="0" applyFont="1" applyFill="1" applyBorder="1" applyAlignment="1">
      <alignment horizontal="center" vertical="center"/>
    </xf>
    <xf numFmtId="0" fontId="7" fillId="3" borderId="1" xfId="0" applyFont="1" applyFill="1" applyBorder="1" applyAlignment="1">
      <alignment horizontal="center" vertical="center"/>
    </xf>
    <xf numFmtId="0" fontId="7" fillId="20" borderId="1" xfId="0" applyFont="1" applyFill="1" applyBorder="1" applyAlignment="1">
      <alignment horizontal="center" vertical="center"/>
    </xf>
    <xf numFmtId="0" fontId="7" fillId="0" borderId="1" xfId="0" applyFont="1" applyBorder="1" applyAlignment="1">
      <alignment horizontal="center" vertical="center"/>
    </xf>
    <xf numFmtId="0" fontId="18" fillId="25" borderId="1" xfId="0" applyFont="1" applyFill="1" applyBorder="1" applyAlignment="1">
      <alignment horizontal="center" vertical="center"/>
    </xf>
    <xf numFmtId="0" fontId="11" fillId="16" borderId="1" xfId="0" applyFont="1" applyFill="1" applyBorder="1" applyAlignment="1">
      <alignment horizontal="center" vertical="center"/>
    </xf>
    <xf numFmtId="0" fontId="11" fillId="20" borderId="1" xfId="0" applyFont="1" applyFill="1" applyBorder="1" applyAlignment="1">
      <alignment horizontal="center" vertical="center"/>
    </xf>
    <xf numFmtId="0" fontId="18" fillId="12" borderId="1" xfId="0" applyFont="1" applyFill="1" applyBorder="1" applyAlignment="1">
      <alignment horizontal="center" vertical="center"/>
    </xf>
    <xf numFmtId="0" fontId="6" fillId="0" borderId="6" xfId="0" applyFont="1" applyBorder="1" applyAlignment="1">
      <alignment horizontal="center" vertical="center" wrapText="1"/>
    </xf>
    <xf numFmtId="0" fontId="6" fillId="0" borderId="1" xfId="0" applyFont="1" applyBorder="1" applyAlignment="1">
      <alignment horizontal="left" vertical="center" wrapText="1"/>
    </xf>
    <xf numFmtId="0" fontId="6" fillId="0" borderId="1" xfId="0" applyFont="1" applyBorder="1" applyAlignment="1">
      <alignment vertical="top" wrapText="1"/>
    </xf>
    <xf numFmtId="0" fontId="3" fillId="0" borderId="1" xfId="0" applyFont="1" applyBorder="1" applyAlignment="1">
      <alignment horizontal="left" vertical="center" wrapText="1"/>
    </xf>
    <xf numFmtId="0" fontId="25" fillId="1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8" fillId="5" borderId="1" xfId="0" applyFont="1" applyFill="1" applyBorder="1" applyAlignment="1">
      <alignment horizontal="center" vertical="center"/>
    </xf>
    <xf numFmtId="9" fontId="8" fillId="5" borderId="1" xfId="0" applyNumberFormat="1" applyFont="1" applyFill="1" applyBorder="1" applyAlignment="1">
      <alignment horizontal="center" vertical="center"/>
    </xf>
    <xf numFmtId="0" fontId="10" fillId="15" borderId="5" xfId="0" applyFont="1" applyFill="1" applyBorder="1" applyAlignment="1">
      <alignment vertical="center"/>
    </xf>
    <xf numFmtId="0" fontId="10" fillId="10" borderId="5" xfId="0" applyFont="1" applyFill="1" applyBorder="1" applyAlignment="1">
      <alignment vertical="center"/>
    </xf>
    <xf numFmtId="0" fontId="10" fillId="16" borderId="5" xfId="0" applyFont="1" applyFill="1" applyBorder="1" applyAlignment="1">
      <alignment vertical="center"/>
    </xf>
    <xf numFmtId="0" fontId="8" fillId="17" borderId="5" xfId="0" applyFont="1" applyFill="1" applyBorder="1" applyAlignment="1">
      <alignment vertical="center"/>
    </xf>
    <xf numFmtId="0" fontId="0" fillId="10" borderId="1" xfId="0" applyFill="1" applyBorder="1" applyAlignment="1" applyProtection="1">
      <alignment horizontal="center" vertical="center"/>
      <protection locked="0"/>
    </xf>
    <xf numFmtId="0" fontId="0" fillId="11" borderId="1" xfId="0" applyFill="1"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20" fillId="2" borderId="1" xfId="0" applyFont="1" applyFill="1" applyBorder="1" applyAlignment="1" applyProtection="1">
      <alignment horizontal="center" vertical="center"/>
      <protection locked="0"/>
    </xf>
    <xf numFmtId="0" fontId="18" fillId="5" borderId="1" xfId="0" applyFont="1" applyFill="1" applyBorder="1" applyAlignment="1" applyProtection="1">
      <alignment horizontal="center" vertical="center"/>
      <protection locked="0"/>
    </xf>
    <xf numFmtId="0" fontId="0" fillId="10" borderId="3" xfId="0" applyFill="1" applyBorder="1" applyAlignment="1" applyProtection="1">
      <alignment horizontal="center" vertical="center"/>
      <protection locked="0"/>
    </xf>
    <xf numFmtId="0" fontId="0" fillId="10" borderId="2" xfId="0" applyFill="1" applyBorder="1" applyAlignment="1" applyProtection="1">
      <alignment horizontal="center" vertical="center"/>
      <protection locked="0"/>
    </xf>
    <xf numFmtId="0" fontId="6" fillId="0" borderId="6" xfId="0" applyFont="1" applyBorder="1" applyAlignment="1">
      <alignment horizontal="center" vertical="center" wrapText="1"/>
    </xf>
    <xf numFmtId="0" fontId="6" fillId="0" borderId="9" xfId="0" applyFont="1" applyBorder="1" applyAlignment="1">
      <alignment horizontal="center" vertical="center" wrapText="1"/>
    </xf>
    <xf numFmtId="0" fontId="6"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9" xfId="0" applyFont="1" applyBorder="1" applyAlignment="1">
      <alignment horizontal="center" vertical="center" wrapText="1"/>
    </xf>
    <xf numFmtId="0" fontId="7" fillId="0" borderId="5" xfId="0" applyFont="1" applyBorder="1" applyAlignment="1">
      <alignment horizontal="center" vertical="center" wrapText="1"/>
    </xf>
    <xf numFmtId="9" fontId="6" fillId="10" borderId="1" xfId="0" applyNumberFormat="1" applyFont="1" applyFill="1" applyBorder="1" applyAlignment="1">
      <alignment horizontal="center" vertical="center" wrapText="1"/>
    </xf>
    <xf numFmtId="1" fontId="6" fillId="13" borderId="6" xfId="0" applyNumberFormat="1" applyFont="1" applyFill="1" applyBorder="1" applyAlignment="1">
      <alignment horizontal="center" vertical="center" wrapText="1"/>
    </xf>
    <xf numFmtId="1" fontId="6" fillId="13" borderId="9" xfId="0" applyNumberFormat="1" applyFont="1" applyFill="1" applyBorder="1" applyAlignment="1">
      <alignment horizontal="center" vertical="center" wrapText="1"/>
    </xf>
    <xf numFmtId="1" fontId="6" fillId="13" borderId="5" xfId="0" applyNumberFormat="1" applyFont="1" applyFill="1" applyBorder="1" applyAlignment="1">
      <alignment horizontal="center" vertical="center" wrapText="1"/>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0" fontId="6" fillId="0" borderId="1" xfId="0" applyFont="1" applyBorder="1" applyAlignment="1">
      <alignment horizontal="left" vertical="center" wrapText="1" indent="1"/>
    </xf>
    <xf numFmtId="0" fontId="6" fillId="0" borderId="6" xfId="0" applyFont="1" applyBorder="1" applyAlignment="1">
      <alignment horizontal="left" vertical="center" wrapText="1" indent="1"/>
    </xf>
    <xf numFmtId="0" fontId="6" fillId="0" borderId="9" xfId="0" applyFont="1" applyBorder="1" applyAlignment="1">
      <alignment horizontal="left" vertical="center" wrapText="1" indent="1"/>
    </xf>
    <xf numFmtId="0" fontId="6" fillId="0" borderId="5" xfId="0" applyFont="1" applyBorder="1" applyAlignment="1">
      <alignment horizontal="left" vertical="center" wrapText="1" indent="1"/>
    </xf>
    <xf numFmtId="1" fontId="6" fillId="0" borderId="1" xfId="0" applyNumberFormat="1" applyFont="1" applyBorder="1" applyAlignment="1">
      <alignment horizontal="center" vertical="center" wrapText="1"/>
    </xf>
    <xf numFmtId="9" fontId="6"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7" fillId="16" borderId="6" xfId="0" applyFont="1" applyFill="1" applyBorder="1" applyAlignment="1">
      <alignment horizontal="center" vertical="center" wrapText="1"/>
    </xf>
    <xf numFmtId="0" fontId="7" fillId="16" borderId="9" xfId="0" applyFont="1" applyFill="1" applyBorder="1" applyAlignment="1">
      <alignment horizontal="center" vertical="center" wrapText="1"/>
    </xf>
    <xf numFmtId="0" fontId="7" fillId="16" borderId="5" xfId="0" applyFont="1" applyFill="1" applyBorder="1" applyAlignment="1">
      <alignment horizontal="center" vertical="center" wrapText="1"/>
    </xf>
    <xf numFmtId="0" fontId="6" fillId="0" borderId="6" xfId="0" applyFont="1" applyBorder="1" applyAlignment="1">
      <alignment horizontal="left" vertical="center" wrapText="1"/>
    </xf>
    <xf numFmtId="0" fontId="6" fillId="0" borderId="9" xfId="0" applyFont="1" applyBorder="1" applyAlignment="1">
      <alignment horizontal="left" vertical="center" wrapText="1"/>
    </xf>
    <xf numFmtId="0" fontId="6" fillId="0" borderId="5" xfId="0" applyFont="1" applyBorder="1" applyAlignment="1">
      <alignment horizontal="left" vertical="center" wrapText="1"/>
    </xf>
    <xf numFmtId="0" fontId="9" fillId="0" borderId="6" xfId="0" applyFont="1" applyBorder="1" applyAlignment="1">
      <alignment horizontal="left" vertical="center" wrapText="1" indent="1"/>
    </xf>
    <xf numFmtId="0" fontId="9" fillId="0" borderId="9" xfId="0" applyFont="1" applyBorder="1" applyAlignment="1">
      <alignment horizontal="left" vertical="center" wrapText="1" indent="1"/>
    </xf>
    <xf numFmtId="0" fontId="9" fillId="0" borderId="5" xfId="0" applyFont="1" applyBorder="1" applyAlignment="1">
      <alignment horizontal="left" vertical="center" wrapText="1" indent="1"/>
    </xf>
    <xf numFmtId="0" fontId="8" fillId="22" borderId="6" xfId="0" applyFont="1" applyFill="1" applyBorder="1" applyAlignment="1">
      <alignment horizontal="center" vertical="center" wrapText="1"/>
    </xf>
    <xf numFmtId="0" fontId="8" fillId="22" borderId="9" xfId="0" applyFont="1" applyFill="1" applyBorder="1" applyAlignment="1">
      <alignment horizontal="center" vertical="center" wrapText="1"/>
    </xf>
    <xf numFmtId="0" fontId="8" fillId="22" borderId="5" xfId="0" applyFont="1" applyFill="1" applyBorder="1" applyAlignment="1">
      <alignment horizontal="center" vertical="center" wrapText="1"/>
    </xf>
    <xf numFmtId="0" fontId="3" fillId="0" borderId="1" xfId="0" applyFont="1" applyBorder="1" applyAlignment="1">
      <alignment horizontal="center" vertical="center" wrapText="1"/>
    </xf>
    <xf numFmtId="164" fontId="6" fillId="0" borderId="1" xfId="0" applyNumberFormat="1" applyFont="1" applyBorder="1" applyAlignment="1">
      <alignment horizontal="center" vertical="center" wrapText="1"/>
    </xf>
    <xf numFmtId="164" fontId="5" fillId="0" borderId="6" xfId="0" applyNumberFormat="1" applyFont="1" applyBorder="1" applyAlignment="1">
      <alignment horizontal="center" vertical="center" wrapText="1"/>
    </xf>
    <xf numFmtId="164" fontId="5" fillId="0" borderId="9"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164" fontId="6" fillId="0" borderId="6" xfId="0" applyNumberFormat="1" applyFont="1" applyBorder="1" applyAlignment="1">
      <alignment horizontal="center" vertical="center" wrapText="1"/>
    </xf>
    <xf numFmtId="164" fontId="6" fillId="0" borderId="9" xfId="0" applyNumberFormat="1" applyFont="1" applyBorder="1" applyAlignment="1">
      <alignment horizontal="center" vertical="center" wrapText="1"/>
    </xf>
    <xf numFmtId="164" fontId="6" fillId="0" borderId="5" xfId="0" applyNumberFormat="1" applyFont="1" applyBorder="1" applyAlignment="1">
      <alignment horizontal="center" vertical="center" wrapText="1"/>
    </xf>
    <xf numFmtId="9" fontId="6" fillId="0" borderId="6" xfId="0" applyNumberFormat="1" applyFont="1" applyBorder="1" applyAlignment="1">
      <alignment horizontal="center" vertical="center" wrapText="1"/>
    </xf>
    <xf numFmtId="9" fontId="6" fillId="0" borderId="9" xfId="0" applyNumberFormat="1" applyFont="1" applyBorder="1" applyAlignment="1">
      <alignment horizontal="center" vertical="center" wrapText="1"/>
    </xf>
    <xf numFmtId="9" fontId="6" fillId="0" borderId="5" xfId="0" applyNumberFormat="1" applyFont="1" applyBorder="1" applyAlignment="1">
      <alignment horizontal="center" vertical="center" wrapText="1"/>
    </xf>
    <xf numFmtId="9" fontId="6" fillId="0" borderId="6" xfId="0" applyNumberFormat="1" applyFont="1" applyBorder="1" applyAlignment="1">
      <alignment horizontal="left" vertical="center" wrapText="1" indent="1"/>
    </xf>
    <xf numFmtId="9" fontId="6" fillId="0" borderId="9" xfId="0" applyNumberFormat="1" applyFont="1" applyBorder="1" applyAlignment="1">
      <alignment horizontal="left" vertical="center" wrapText="1" indent="1"/>
    </xf>
    <xf numFmtId="9" fontId="6" fillId="0" borderId="5" xfId="0" applyNumberFormat="1" applyFont="1" applyBorder="1" applyAlignment="1">
      <alignment horizontal="left" vertical="center" wrapText="1" indent="1"/>
    </xf>
    <xf numFmtId="9" fontId="6" fillId="10" borderId="6" xfId="0" applyNumberFormat="1" applyFont="1" applyFill="1" applyBorder="1" applyAlignment="1">
      <alignment horizontal="center" vertical="center" wrapText="1"/>
    </xf>
    <xf numFmtId="9" fontId="6" fillId="10" borderId="9" xfId="0" applyNumberFormat="1" applyFont="1" applyFill="1" applyBorder="1" applyAlignment="1">
      <alignment horizontal="center" vertical="center" wrapText="1"/>
    </xf>
    <xf numFmtId="9" fontId="6" fillId="10" borderId="5" xfId="0" applyNumberFormat="1" applyFont="1" applyFill="1" applyBorder="1" applyAlignment="1">
      <alignment horizontal="center" vertical="center" wrapText="1"/>
    </xf>
    <xf numFmtId="0" fontId="3" fillId="0" borderId="6" xfId="0" applyFont="1" applyBorder="1" applyAlignment="1">
      <alignment horizontal="center" vertical="center" wrapText="1"/>
    </xf>
    <xf numFmtId="0" fontId="3" fillId="0" borderId="9" xfId="0" applyFont="1" applyBorder="1" applyAlignment="1">
      <alignment horizontal="center" vertical="center" wrapText="1"/>
    </xf>
    <xf numFmtId="0" fontId="3" fillId="0" borderId="5" xfId="0" applyFont="1" applyBorder="1" applyAlignment="1">
      <alignment horizontal="center" vertical="center" wrapText="1"/>
    </xf>
    <xf numFmtId="0" fontId="7" fillId="13" borderId="1" xfId="0" applyFont="1" applyFill="1" applyBorder="1" applyAlignment="1">
      <alignment horizontal="center" vertical="center"/>
    </xf>
    <xf numFmtId="0" fontId="7" fillId="10" borderId="1" xfId="0" applyFont="1" applyFill="1" applyBorder="1" applyAlignment="1">
      <alignment horizontal="center" vertical="center" wrapText="1"/>
    </xf>
    <xf numFmtId="0" fontId="8" fillId="12" borderId="1" xfId="0" applyFont="1" applyFill="1" applyBorder="1" applyAlignment="1">
      <alignment horizontal="center" vertical="center" wrapText="1"/>
    </xf>
    <xf numFmtId="0" fontId="8" fillId="12" borderId="8" xfId="0" applyFont="1" applyFill="1" applyBorder="1" applyAlignment="1">
      <alignment horizontal="center" vertical="center" wrapText="1"/>
    </xf>
    <xf numFmtId="0" fontId="8" fillId="12" borderId="4" xfId="0" applyFont="1" applyFill="1" applyBorder="1" applyAlignment="1">
      <alignment horizontal="center" vertical="center" wrapText="1"/>
    </xf>
    <xf numFmtId="0" fontId="15" fillId="0" borderId="6" xfId="0" applyFont="1" applyBorder="1" applyAlignment="1">
      <alignment horizontal="center" vertical="center"/>
    </xf>
    <xf numFmtId="0" fontId="15" fillId="0" borderId="9" xfId="0" applyFont="1" applyBorder="1" applyAlignment="1">
      <alignment horizontal="center" vertical="center"/>
    </xf>
    <xf numFmtId="0" fontId="15" fillId="0" borderId="5" xfId="0" applyFont="1" applyBorder="1" applyAlignment="1">
      <alignment horizontal="center" vertical="center"/>
    </xf>
    <xf numFmtId="0" fontId="15" fillId="0" borderId="1" xfId="1" applyFont="1" applyBorder="1" applyAlignment="1" applyProtection="1">
      <alignment horizontal="center" vertical="center" wrapText="1"/>
      <protection locked="0"/>
    </xf>
    <xf numFmtId="0" fontId="13" fillId="0" borderId="1" xfId="1" applyFont="1" applyBorder="1" applyAlignment="1" applyProtection="1">
      <alignment horizontal="center" vertical="center" wrapText="1"/>
      <protection locked="0"/>
    </xf>
    <xf numFmtId="0" fontId="7" fillId="24" borderId="6" xfId="0" applyFont="1" applyFill="1" applyBorder="1" applyAlignment="1">
      <alignment horizontal="center" vertical="center" wrapText="1"/>
    </xf>
    <xf numFmtId="0" fontId="7" fillId="24" borderId="9" xfId="0" applyFont="1" applyFill="1" applyBorder="1" applyAlignment="1">
      <alignment horizontal="center" vertical="center" wrapText="1"/>
    </xf>
    <xf numFmtId="0" fontId="7" fillId="24" borderId="5" xfId="0" applyFont="1" applyFill="1" applyBorder="1" applyAlignment="1">
      <alignment horizontal="center" vertical="center" wrapText="1"/>
    </xf>
    <xf numFmtId="0" fontId="7" fillId="26" borderId="6" xfId="0" applyFont="1" applyFill="1" applyBorder="1" applyAlignment="1">
      <alignment horizontal="center" vertical="center" wrapText="1"/>
    </xf>
    <xf numFmtId="0" fontId="7" fillId="26" borderId="9" xfId="0" applyFont="1" applyFill="1" applyBorder="1" applyAlignment="1">
      <alignment horizontal="center" vertical="center" wrapText="1"/>
    </xf>
    <xf numFmtId="0" fontId="7" fillId="26" borderId="5" xfId="0" applyFont="1" applyFill="1" applyBorder="1" applyAlignment="1">
      <alignment horizontal="center" vertical="center" wrapText="1"/>
    </xf>
    <xf numFmtId="1" fontId="6" fillId="0" borderId="6" xfId="0" applyNumberFormat="1" applyFont="1" applyBorder="1" applyAlignment="1">
      <alignment horizontal="center" vertical="center" wrapText="1"/>
    </xf>
    <xf numFmtId="1" fontId="6" fillId="0" borderId="9" xfId="0" applyNumberFormat="1" applyFont="1" applyBorder="1" applyAlignment="1">
      <alignment horizontal="center" vertical="center" wrapText="1"/>
    </xf>
    <xf numFmtId="1" fontId="6" fillId="0" borderId="5" xfId="0" applyNumberFormat="1" applyFont="1" applyBorder="1" applyAlignment="1">
      <alignment horizontal="center" vertical="center" wrapText="1"/>
    </xf>
    <xf numFmtId="0" fontId="10" fillId="16" borderId="6" xfId="0" applyFont="1" applyFill="1" applyBorder="1" applyAlignment="1">
      <alignment horizontal="center" vertical="center" wrapText="1"/>
    </xf>
    <xf numFmtId="0" fontId="10" fillId="16" borderId="9" xfId="0" applyFont="1" applyFill="1" applyBorder="1" applyAlignment="1">
      <alignment horizontal="center" vertical="center" wrapText="1"/>
    </xf>
    <xf numFmtId="0" fontId="10" fillId="16" borderId="5" xfId="0" applyFont="1" applyFill="1" applyBorder="1" applyAlignment="1">
      <alignment horizontal="center" vertical="center" wrapText="1"/>
    </xf>
    <xf numFmtId="0" fontId="9" fillId="0" borderId="1" xfId="0" applyFont="1" applyBorder="1" applyAlignment="1">
      <alignment horizontal="center" vertical="center" wrapText="1"/>
    </xf>
    <xf numFmtId="0" fontId="15" fillId="0" borderId="1" xfId="0" applyFont="1" applyBorder="1" applyAlignment="1">
      <alignment horizontal="center" vertical="center"/>
    </xf>
    <xf numFmtId="0" fontId="13" fillId="0" borderId="1" xfId="0" applyFont="1" applyBorder="1" applyAlignment="1">
      <alignment horizontal="center" vertical="center"/>
    </xf>
    <xf numFmtId="0" fontId="15" fillId="0" borderId="3" xfId="1" applyFont="1" applyBorder="1" applyAlignment="1" applyProtection="1">
      <alignment horizontal="center" vertical="center" wrapText="1"/>
      <protection locked="0"/>
    </xf>
    <xf numFmtId="0" fontId="15" fillId="0" borderId="2" xfId="1" applyFont="1" applyBorder="1" applyAlignment="1" applyProtection="1">
      <alignment horizontal="center" vertical="center" wrapText="1"/>
      <protection locked="0"/>
    </xf>
    <xf numFmtId="0" fontId="13" fillId="0" borderId="3" xfId="1" applyFont="1" applyBorder="1" applyAlignment="1" applyProtection="1">
      <alignment horizontal="center" vertical="center" wrapText="1"/>
      <protection locked="0"/>
    </xf>
    <xf numFmtId="0" fontId="13" fillId="0" borderId="2" xfId="1" applyFont="1" applyBorder="1" applyAlignment="1" applyProtection="1">
      <alignment horizontal="center" vertical="center" wrapText="1"/>
      <protection locked="0"/>
    </xf>
    <xf numFmtId="0" fontId="15" fillId="13" borderId="3" xfId="0" applyFont="1" applyFill="1" applyBorder="1" applyAlignment="1">
      <alignment horizontal="center" vertical="center"/>
    </xf>
    <xf numFmtId="0" fontId="15" fillId="13" borderId="7" xfId="0" applyFont="1" applyFill="1" applyBorder="1" applyAlignment="1">
      <alignment horizontal="center" vertical="center"/>
    </xf>
    <xf numFmtId="0" fontId="15" fillId="13" borderId="2" xfId="0" applyFont="1" applyFill="1" applyBorder="1" applyAlignment="1">
      <alignment horizontal="center" vertical="center"/>
    </xf>
    <xf numFmtId="0" fontId="14" fillId="12" borderId="1" xfId="0" applyFont="1" applyFill="1" applyBorder="1" applyAlignment="1">
      <alignment horizontal="center" vertical="center" wrapText="1"/>
    </xf>
    <xf numFmtId="0" fontId="14" fillId="12" borderId="1" xfId="1" applyFont="1" applyFill="1" applyBorder="1" applyAlignment="1" applyProtection="1">
      <alignment horizontal="center" vertical="center" wrapText="1"/>
      <protection locked="0"/>
    </xf>
    <xf numFmtId="14" fontId="12" fillId="0" borderId="1" xfId="1" applyNumberFormat="1" applyFont="1" applyBorder="1" applyAlignment="1" applyProtection="1">
      <alignment horizontal="center" vertical="center" wrapText="1"/>
      <protection locked="0"/>
    </xf>
    <xf numFmtId="0" fontId="12" fillId="0" borderId="1" xfId="1" applyFont="1" applyBorder="1" applyAlignment="1" applyProtection="1">
      <alignment horizontal="center" vertical="center" wrapText="1"/>
      <protection locked="0"/>
    </xf>
    <xf numFmtId="0" fontId="13" fillId="10" borderId="7" xfId="0" applyFont="1" applyFill="1" applyBorder="1" applyAlignment="1">
      <alignment horizontal="center" vertical="center" wrapText="1"/>
    </xf>
    <xf numFmtId="0" fontId="13" fillId="10" borderId="2" xfId="0" applyFont="1" applyFill="1" applyBorder="1" applyAlignment="1">
      <alignment horizontal="center" vertical="center" wrapText="1"/>
    </xf>
    <xf numFmtId="0" fontId="15" fillId="10" borderId="3" xfId="0" applyFont="1" applyFill="1" applyBorder="1" applyAlignment="1">
      <alignment horizontal="center" vertical="center" wrapText="1"/>
    </xf>
    <xf numFmtId="0" fontId="15" fillId="10" borderId="7" xfId="0" applyFont="1" applyFill="1" applyBorder="1" applyAlignment="1">
      <alignment horizontal="center" vertical="center" wrapText="1"/>
    </xf>
  </cellXfs>
  <cellStyles count="3">
    <cellStyle name="Normal" xfId="0" builtinId="0"/>
    <cellStyle name="Normal 2" xfId="1" xr:uid="{A40C7D2B-9C97-4383-BDAF-829E1EF2F506}"/>
    <cellStyle name="Porcentaje" xfId="2" builtinId="5"/>
  </cellStyles>
  <dxfs count="519">
    <dxf>
      <font>
        <b/>
        <i val="0"/>
        <color theme="0"/>
      </font>
      <fill>
        <patternFill>
          <bgColor rgb="FF0070C0"/>
        </patternFill>
      </fill>
    </dxf>
    <dxf>
      <font>
        <b/>
        <i val="0"/>
      </font>
      <fill>
        <patternFill>
          <bgColor theme="9" tint="0.79998168889431442"/>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C00000"/>
        </patternFill>
      </fill>
    </dxf>
    <dxf>
      <font>
        <color theme="0"/>
      </font>
      <fill>
        <patternFill>
          <bgColor rgb="FFC00000"/>
        </patternFill>
      </fill>
    </dxf>
    <dxf>
      <fill>
        <patternFill>
          <bgColor rgb="FFC00000"/>
        </patternFill>
      </fill>
    </dxf>
    <dxf>
      <font>
        <color theme="0"/>
      </font>
      <fill>
        <patternFill>
          <bgColor rgb="FFC000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theme="9" tint="0.39994506668294322"/>
        </patternFill>
      </fill>
    </dxf>
    <dxf>
      <fill>
        <patternFill>
          <bgColor rgb="FFFFFF00"/>
        </patternFill>
      </fill>
    </dxf>
    <dxf>
      <fill>
        <patternFill>
          <bgColor rgb="FFFFC0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ill>
        <patternFill>
          <bgColor rgb="FFFFFF00"/>
        </patternFill>
      </fill>
    </dxf>
    <dxf>
      <fill>
        <patternFill>
          <bgColor rgb="FFFFC0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rgb="FFFFC000"/>
        </patternFill>
      </fill>
    </dxf>
    <dxf>
      <fill>
        <patternFill>
          <bgColor theme="9" tint="0.39994506668294322"/>
        </patternFill>
      </fill>
    </dxf>
    <dxf>
      <fill>
        <patternFill>
          <bgColor rgb="FFFFFF00"/>
        </patternFill>
      </fill>
    </dxf>
    <dxf>
      <font>
        <color theme="0"/>
      </font>
      <fill>
        <patternFill>
          <bgColor rgb="FFC00000"/>
        </patternFill>
      </fill>
    </dxf>
    <dxf>
      <fill>
        <patternFill>
          <bgColor rgb="FFFFFF00"/>
        </patternFill>
      </fill>
    </dxf>
    <dxf>
      <fill>
        <patternFill>
          <bgColor rgb="FFFFC000"/>
        </patternFill>
      </fill>
    </dxf>
    <dxf>
      <fill>
        <patternFill>
          <bgColor theme="9" tint="0.39994506668294322"/>
        </patternFill>
      </fill>
    </dxf>
    <dxf>
      <font>
        <color theme="0"/>
      </font>
      <fill>
        <patternFill>
          <bgColor rgb="FFC00000"/>
        </patternFill>
      </fill>
    </dxf>
    <dxf>
      <fill>
        <patternFill>
          <bgColor theme="9" tint="0.39994506668294322"/>
        </patternFill>
      </fill>
    </dxf>
    <dxf>
      <font>
        <color theme="0"/>
      </font>
      <fill>
        <patternFill>
          <bgColor rgb="FFC00000"/>
        </patternFill>
      </fill>
    </dxf>
    <dxf>
      <fill>
        <patternFill>
          <bgColor rgb="FFFFFF00"/>
        </patternFill>
      </fill>
    </dxf>
    <dxf>
      <fill>
        <patternFill>
          <bgColor rgb="FFFFC0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ill>
        <patternFill>
          <bgColor rgb="FFFFFF00"/>
        </patternFill>
      </fill>
    </dxf>
    <dxf>
      <fill>
        <patternFill>
          <bgColor rgb="FFFFC000"/>
        </patternFill>
      </fill>
    </dxf>
    <dxf>
      <fill>
        <patternFill>
          <bgColor rgb="FFFFFF00"/>
        </patternFill>
      </fill>
    </dxf>
    <dxf>
      <fill>
        <patternFill>
          <bgColor rgb="FFFFC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ill>
        <patternFill>
          <bgColor rgb="FFFFFF00"/>
        </patternFill>
      </fill>
    </dxf>
    <dxf>
      <fill>
        <patternFill>
          <bgColor rgb="FFFFC000"/>
        </patternFill>
      </fill>
    </dxf>
    <dxf>
      <fill>
        <patternFill>
          <bgColor theme="9" tint="0.39994506668294322"/>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ill>
        <patternFill>
          <bgColor rgb="FFFFFF00"/>
        </patternFill>
      </fill>
    </dxf>
    <dxf>
      <fill>
        <patternFill>
          <bgColor theme="9" tint="0.39994506668294322"/>
        </patternFill>
      </fill>
    </dxf>
    <dxf>
      <fill>
        <patternFill>
          <bgColor rgb="FFFFC0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ill>
        <patternFill>
          <bgColor rgb="FFFFC000"/>
        </patternFill>
      </fill>
    </dxf>
    <dxf>
      <fill>
        <patternFill>
          <bgColor rgb="FFFFFF00"/>
        </patternFill>
      </fill>
    </dxf>
    <dxf>
      <font>
        <color theme="0"/>
      </font>
      <fill>
        <patternFill>
          <bgColor rgb="FFC00000"/>
        </patternFill>
      </fill>
    </dxf>
    <dxf>
      <fill>
        <patternFill>
          <bgColor rgb="FFFFFF00"/>
        </patternFill>
      </fill>
    </dxf>
    <dxf>
      <fill>
        <patternFill>
          <bgColor theme="9" tint="0.39994506668294322"/>
        </patternFill>
      </fill>
    </dxf>
    <dxf>
      <fill>
        <patternFill>
          <bgColor rgb="FFFFC000"/>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ill>
        <patternFill>
          <bgColor theme="9" tint="0.39994506668294322"/>
        </patternFill>
      </fill>
    </dxf>
    <dxf>
      <font>
        <color theme="0"/>
      </font>
      <fill>
        <patternFill>
          <bgColor rgb="FFC00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ill>
        <patternFill>
          <bgColor theme="9" tint="0.39994506668294322"/>
        </patternFill>
      </fill>
    </dxf>
    <dxf>
      <font>
        <color theme="0"/>
      </font>
      <fill>
        <patternFill>
          <bgColor rgb="FFC00000"/>
        </patternFill>
      </fill>
    </dxf>
    <dxf>
      <fill>
        <patternFill>
          <bgColor rgb="FFFFC000"/>
        </patternFill>
      </fill>
    </dxf>
    <dxf>
      <fill>
        <patternFill>
          <bgColor rgb="FFFFFF00"/>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ill>
        <patternFill>
          <bgColor rgb="FFFFFF00"/>
        </patternFill>
      </fill>
    </dxf>
    <dxf>
      <fill>
        <patternFill>
          <bgColor rgb="FFFFC000"/>
        </patternFill>
      </fill>
    </dxf>
    <dxf>
      <fill>
        <patternFill>
          <bgColor theme="9" tint="0.39994506668294322"/>
        </patternFill>
      </fill>
    </dxf>
    <dxf>
      <fill>
        <patternFill>
          <bgColor rgb="FFFFFF00"/>
        </patternFill>
      </fill>
    </dxf>
    <dxf>
      <font>
        <color theme="0"/>
      </font>
      <fill>
        <patternFill>
          <bgColor rgb="FFC00000"/>
        </patternFill>
      </fill>
    </dxf>
    <dxf>
      <fill>
        <patternFill>
          <bgColor rgb="FFFFC000"/>
        </patternFill>
      </fill>
    </dxf>
    <dxf>
      <fill>
        <patternFill>
          <bgColor theme="9" tint="0.39994506668294322"/>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rgb="FFFFFF00"/>
        </patternFill>
      </fill>
    </dxf>
    <dxf>
      <font>
        <color theme="0"/>
      </font>
      <fill>
        <patternFill>
          <bgColor rgb="FFC00000"/>
        </patternFill>
      </fill>
    </dxf>
    <dxf>
      <fill>
        <patternFill>
          <bgColor rgb="FFFFC000"/>
        </patternFill>
      </fill>
    </dxf>
    <dxf>
      <fill>
        <patternFill>
          <bgColor theme="9" tint="0.39994506668294322"/>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rgb="FFFFFF00"/>
        </patternFill>
      </fill>
    </dxf>
    <dxf>
      <fill>
        <patternFill>
          <bgColor theme="9" tint="0.39994506668294322"/>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ill>
        <patternFill>
          <bgColor rgb="FFFFFF00"/>
        </patternFill>
      </fill>
    </dxf>
    <dxf>
      <fill>
        <patternFill>
          <bgColor theme="9" tint="0.39994506668294322"/>
        </patternFill>
      </fill>
    </dxf>
    <dxf>
      <font>
        <color theme="0"/>
      </font>
      <fill>
        <patternFill>
          <bgColor rgb="FFC00000"/>
        </patternFill>
      </fill>
    </dxf>
    <dxf>
      <fill>
        <patternFill>
          <bgColor rgb="FFFFC000"/>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ill>
        <patternFill>
          <bgColor rgb="FFFFC000"/>
        </patternFill>
      </fill>
    </dxf>
    <dxf>
      <font>
        <color theme="0"/>
      </font>
      <fill>
        <patternFill>
          <bgColor rgb="FFC00000"/>
        </patternFill>
      </fill>
    </dxf>
    <dxf>
      <fill>
        <patternFill>
          <bgColor rgb="FFFFFF00"/>
        </patternFill>
      </fill>
    </dxf>
    <dxf>
      <fill>
        <patternFill>
          <bgColor theme="9" tint="0.39994506668294322"/>
        </patternFill>
      </fill>
    </dxf>
    <dxf>
      <fill>
        <patternFill>
          <bgColor rgb="FFFFFF00"/>
        </patternFill>
      </fill>
    </dxf>
    <dxf>
      <fill>
        <patternFill>
          <bgColor theme="9" tint="0.39994506668294322"/>
        </patternFill>
      </fill>
    </dxf>
    <dxf>
      <font>
        <color theme="0"/>
      </font>
      <fill>
        <patternFill>
          <bgColor rgb="FFC00000"/>
        </patternFill>
      </fill>
    </dxf>
    <dxf>
      <fill>
        <patternFill>
          <bgColor rgb="FFFFC000"/>
        </patternFill>
      </fill>
    </dxf>
    <dxf>
      <fill>
        <patternFill>
          <bgColor rgb="FFFFC000"/>
        </patternFill>
      </fill>
    </dxf>
    <dxf>
      <font>
        <color theme="0"/>
      </font>
      <fill>
        <patternFill>
          <bgColor rgb="FFC000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rgb="FFFFFF00"/>
        </patternFill>
      </fill>
    </dxf>
    <dxf>
      <fill>
        <patternFill>
          <bgColor theme="9" tint="0.39994506668294322"/>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ill>
        <patternFill>
          <bgColor rgb="FFFFC000"/>
        </patternFill>
      </fill>
    </dxf>
    <dxf>
      <font>
        <color theme="0"/>
      </font>
      <fill>
        <patternFill>
          <bgColor rgb="FFC00000"/>
        </patternFill>
      </fill>
    </dxf>
    <dxf>
      <fill>
        <patternFill>
          <bgColor theme="9" tint="0.39994506668294322"/>
        </patternFill>
      </fill>
    </dxf>
    <dxf>
      <fill>
        <patternFill>
          <bgColor rgb="FFFFFF00"/>
        </patternFill>
      </fill>
    </dxf>
    <dxf>
      <fill>
        <patternFill>
          <bgColor theme="9" tint="0.39994506668294322"/>
        </patternFill>
      </fill>
    </dxf>
    <dxf>
      <fill>
        <patternFill>
          <bgColor rgb="FFFFFF00"/>
        </patternFill>
      </fill>
    </dxf>
    <dxf>
      <font>
        <color theme="0"/>
      </font>
      <fill>
        <patternFill>
          <bgColor rgb="FFC00000"/>
        </patternFill>
      </fill>
    </dxf>
    <dxf>
      <fill>
        <patternFill>
          <bgColor rgb="FFFFC000"/>
        </patternFill>
      </fill>
    </dxf>
    <dxf>
      <fill>
        <patternFill>
          <bgColor rgb="FFFFC000"/>
        </patternFill>
      </fill>
    </dxf>
    <dxf>
      <fill>
        <patternFill>
          <bgColor theme="9" tint="0.39994506668294322"/>
        </patternFill>
      </fill>
    </dxf>
    <dxf>
      <fill>
        <patternFill>
          <bgColor rgb="FFFFFF00"/>
        </patternFill>
      </fill>
    </dxf>
    <dxf>
      <font>
        <color theme="0"/>
      </font>
      <fill>
        <patternFill>
          <bgColor rgb="FFC00000"/>
        </patternFill>
      </fill>
    </dxf>
    <dxf>
      <fill>
        <patternFill>
          <bgColor theme="9" tint="0.39994506668294322"/>
        </patternFill>
      </fill>
    </dxf>
    <dxf>
      <fill>
        <patternFill>
          <bgColor rgb="FFFFC000"/>
        </patternFill>
      </fill>
    </dxf>
    <dxf>
      <fill>
        <patternFill>
          <bgColor rgb="FFFFFF00"/>
        </patternFill>
      </fill>
    </dxf>
    <dxf>
      <font>
        <color theme="0"/>
      </font>
      <fill>
        <patternFill>
          <bgColor rgb="FFC00000"/>
        </patternFill>
      </fill>
    </dxf>
    <dxf>
      <fill>
        <patternFill>
          <bgColor theme="9" tint="0.39994506668294322"/>
        </patternFill>
      </fill>
    </dxf>
    <dxf>
      <font>
        <color theme="0"/>
      </font>
      <fill>
        <patternFill>
          <bgColor rgb="FFC00000"/>
        </patternFill>
      </fill>
    </dxf>
    <dxf>
      <fill>
        <patternFill>
          <bgColor rgb="FFFFFF00"/>
        </patternFill>
      </fill>
    </dxf>
    <dxf>
      <fill>
        <patternFill>
          <bgColor rgb="FFFFC000"/>
        </patternFill>
      </fill>
    </dxf>
    <dxf>
      <font>
        <color theme="0"/>
      </font>
      <fill>
        <patternFill>
          <bgColor rgb="FFC00000"/>
        </patternFill>
      </fill>
    </dxf>
    <dxf>
      <fill>
        <patternFill>
          <bgColor theme="9" tint="0.39994506668294322"/>
        </patternFill>
      </fill>
    </dxf>
    <dxf>
      <fill>
        <patternFill>
          <bgColor rgb="FFFFC000"/>
        </patternFill>
      </fill>
    </dxf>
    <dxf>
      <fill>
        <patternFill>
          <bgColor rgb="FFFFFF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ill>
        <patternFill>
          <bgColor rgb="FFFFC000"/>
        </patternFill>
      </fill>
    </dxf>
    <dxf>
      <fill>
        <patternFill>
          <bgColor theme="9" tint="0.39994506668294322"/>
        </patternFill>
      </fill>
    </dxf>
    <dxf>
      <fill>
        <patternFill>
          <bgColor rgb="FFFFFF00"/>
        </patternFill>
      </fill>
    </dxf>
    <dxf>
      <fill>
        <patternFill>
          <bgColor rgb="FFFFFF00"/>
        </patternFill>
      </fill>
    </dxf>
    <dxf>
      <font>
        <color theme="0"/>
      </font>
      <fill>
        <patternFill>
          <bgColor rgb="FFC00000"/>
        </patternFill>
      </fill>
    </dxf>
    <dxf>
      <fill>
        <patternFill>
          <bgColor theme="9" tint="0.39994506668294322"/>
        </patternFill>
      </fill>
    </dxf>
    <dxf>
      <fill>
        <patternFill>
          <bgColor rgb="FFFFC000"/>
        </patternFill>
      </fill>
    </dxf>
    <dxf>
      <font>
        <color theme="0"/>
      </font>
      <fill>
        <patternFill>
          <bgColor rgb="FFC00000"/>
        </patternFill>
      </fill>
    </dxf>
    <dxf>
      <fill>
        <patternFill>
          <bgColor rgb="FFFFFF00"/>
        </patternFill>
      </fill>
    </dxf>
    <dxf>
      <fill>
        <patternFill>
          <bgColor theme="9" tint="0.39994506668294322"/>
        </patternFill>
      </fill>
    </dxf>
    <dxf>
      <fill>
        <patternFill>
          <bgColor rgb="FFFFC000"/>
        </patternFill>
      </fill>
    </dxf>
    <dxf>
      <fill>
        <patternFill>
          <bgColor rgb="FFFFC000"/>
        </patternFill>
      </fill>
    </dxf>
    <dxf>
      <font>
        <color theme="0"/>
      </font>
      <fill>
        <patternFill>
          <bgColor rgb="FFC00000"/>
        </patternFill>
      </fill>
    </dxf>
    <dxf>
      <fill>
        <patternFill>
          <bgColor rgb="FFFFFF00"/>
        </patternFill>
      </fill>
    </dxf>
    <dxf>
      <fill>
        <patternFill>
          <bgColor theme="9" tint="0.39994506668294322"/>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ill>
        <patternFill>
          <bgColor rgb="FFFFFF00"/>
        </patternFill>
      </fill>
    </dxf>
    <dxf>
      <fill>
        <patternFill>
          <bgColor theme="9" tint="0.39994506668294322"/>
        </patternFill>
      </fill>
    </dxf>
    <dxf>
      <font>
        <color theme="0"/>
      </font>
      <fill>
        <patternFill>
          <bgColor rgb="FFC00000"/>
        </patternFill>
      </fill>
    </dxf>
    <dxf>
      <fill>
        <patternFill>
          <bgColor rgb="FFFFC000"/>
        </patternFill>
      </fill>
    </dxf>
    <dxf>
      <font>
        <color theme="0"/>
      </font>
      <fill>
        <patternFill>
          <bgColor rgb="FFC0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ont>
        <color theme="0"/>
      </font>
      <fill>
        <patternFill>
          <bgColor rgb="FFC00000"/>
        </patternFill>
      </fill>
    </dxf>
    <dxf>
      <font>
        <color theme="0"/>
      </font>
    </dxf>
    <dxf>
      <font>
        <color theme="0"/>
      </font>
    </dxf>
    <dxf>
      <font>
        <b/>
        <i val="0"/>
        <color theme="0"/>
      </font>
      <fill>
        <patternFill>
          <bgColor rgb="FF0070C0"/>
        </patternFill>
      </fill>
    </dxf>
    <dxf>
      <font>
        <b/>
        <i val="0"/>
      </font>
      <fill>
        <patternFill>
          <bgColor theme="9" tint="0.79998168889431442"/>
        </patternFill>
      </fill>
    </dxf>
    <dxf>
      <font>
        <color theme="0"/>
      </font>
      <fill>
        <patternFill>
          <bgColor rgb="FFC00000"/>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auto="1"/>
      </font>
      <fill>
        <patternFill>
          <bgColor theme="9"/>
        </patternFill>
      </fill>
    </dxf>
    <dxf>
      <font>
        <color auto="1"/>
      </font>
      <fill>
        <patternFill>
          <bgColor theme="9" tint="0.59996337778862885"/>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theme="9" tint="-0.24994659260841701"/>
        </patternFill>
      </fill>
    </dxf>
    <dxf>
      <font>
        <color theme="0"/>
      </font>
      <fill>
        <patternFill>
          <bgColor theme="9"/>
        </patternFill>
      </fill>
    </dxf>
    <dxf>
      <font>
        <color theme="0"/>
      </font>
      <fill>
        <patternFill>
          <bgColor rgb="FFC00000"/>
        </patternFill>
      </fill>
    </dxf>
    <dxf>
      <font>
        <color auto="1"/>
      </font>
      <fill>
        <patternFill>
          <bgColor rgb="FFFFFF00"/>
        </patternFill>
      </fill>
    </dxf>
    <dxf>
      <font>
        <color auto="1"/>
      </font>
      <fill>
        <patternFill>
          <bgColor rgb="FFFFC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rgb="FFC00000"/>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theme="9" tint="-0.24994659260841701"/>
        </patternFill>
      </fill>
    </dxf>
    <dxf>
      <font>
        <color theme="0"/>
      </font>
      <fill>
        <patternFill>
          <bgColor theme="9"/>
        </patternFill>
      </fill>
    </dxf>
    <dxf>
      <font>
        <color theme="0"/>
      </font>
      <fill>
        <patternFill>
          <bgColor rgb="FFC00000"/>
        </patternFill>
      </fill>
    </dxf>
    <dxf>
      <font>
        <color theme="0"/>
      </font>
      <fill>
        <patternFill>
          <bgColor rgb="FFC00000"/>
        </patternFill>
      </fill>
    </dxf>
    <dxf>
      <font>
        <color theme="0"/>
      </font>
      <fill>
        <patternFill>
          <bgColor theme="9"/>
        </patternFill>
      </fill>
    </dxf>
    <dxf>
      <font>
        <color auto="1"/>
      </font>
      <fill>
        <patternFill>
          <bgColor rgb="FFFFFF00"/>
        </patternFill>
      </fill>
    </dxf>
    <dxf>
      <font>
        <color auto="1"/>
      </font>
      <fill>
        <patternFill>
          <bgColor rgb="FFFFC000"/>
        </patternFill>
      </fill>
    </dxf>
    <dxf>
      <font>
        <color theme="0"/>
      </font>
      <fill>
        <patternFill>
          <bgColor theme="9" tint="-0.24994659260841701"/>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theme="9"/>
        </patternFill>
      </fill>
    </dxf>
    <dxf>
      <font>
        <color theme="0"/>
      </font>
      <fill>
        <patternFill>
          <bgColor theme="9" tint="-0.24994659260841701"/>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theme="9" tint="-0.24994659260841701"/>
        </patternFill>
      </fill>
    </dxf>
    <dxf>
      <font>
        <color theme="0"/>
      </font>
      <fill>
        <patternFill>
          <bgColor theme="9"/>
        </patternFill>
      </fill>
    </dxf>
    <dxf>
      <font>
        <color auto="1"/>
      </font>
      <fill>
        <patternFill>
          <bgColor rgb="FFFFC000"/>
        </patternFill>
      </fill>
    </dxf>
    <dxf>
      <font>
        <color auto="1"/>
      </font>
      <fill>
        <patternFill>
          <bgColor rgb="FFFFFF00"/>
        </patternFill>
      </fill>
    </dxf>
    <dxf>
      <font>
        <color theme="0"/>
      </font>
      <fill>
        <patternFill>
          <bgColor rgb="FFC00000"/>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theme="9"/>
        </patternFill>
      </fill>
    </dxf>
    <dxf>
      <font>
        <color theme="0"/>
      </font>
      <fill>
        <patternFill>
          <bgColor rgb="FFC00000"/>
        </patternFill>
      </fill>
    </dxf>
    <dxf>
      <font>
        <color theme="0"/>
      </font>
      <fill>
        <patternFill>
          <bgColor theme="9" tint="-0.24994659260841701"/>
        </patternFill>
      </fill>
    </dxf>
    <dxf>
      <font>
        <color auto="1"/>
      </font>
      <fill>
        <patternFill>
          <bgColor rgb="FFFFC000"/>
        </patternFill>
      </fill>
    </dxf>
    <dxf>
      <font>
        <color theme="0"/>
      </font>
      <fill>
        <patternFill>
          <bgColor theme="9"/>
        </patternFill>
      </fill>
    </dxf>
    <dxf>
      <font>
        <color auto="1"/>
      </font>
      <fill>
        <patternFill>
          <bgColor rgb="FFFFFF00"/>
        </patternFill>
      </fill>
    </dxf>
    <dxf>
      <font>
        <color theme="0"/>
      </font>
      <fill>
        <patternFill>
          <bgColor theme="9"/>
        </patternFill>
      </fill>
    </dxf>
    <dxf>
      <font>
        <color theme="0"/>
      </font>
      <fill>
        <patternFill>
          <bgColor rgb="FFC00000"/>
        </patternFill>
      </fill>
    </dxf>
    <dxf>
      <font>
        <color theme="0"/>
      </font>
      <fill>
        <patternFill>
          <bgColor theme="9" tint="-0.24994659260841701"/>
        </patternFill>
      </fill>
    </dxf>
    <dxf>
      <font>
        <color auto="1"/>
      </font>
      <fill>
        <patternFill>
          <bgColor rgb="FFFFC000"/>
        </patternFill>
      </fill>
    </dxf>
    <dxf>
      <font>
        <color auto="1"/>
      </font>
      <fill>
        <patternFill>
          <bgColor rgb="FFFFFF00"/>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patternFill>
      </fill>
    </dxf>
    <dxf>
      <font>
        <color theme="0"/>
      </font>
      <fill>
        <patternFill>
          <bgColor theme="9" tint="-0.24994659260841701"/>
        </patternFill>
      </fill>
    </dxf>
    <dxf>
      <font>
        <color theme="0"/>
      </font>
      <fill>
        <patternFill>
          <bgColor rgb="FFC00000"/>
        </patternFill>
      </fill>
    </dxf>
    <dxf>
      <font>
        <color theme="0"/>
      </font>
      <fill>
        <patternFill>
          <bgColor rgb="FFC00000"/>
        </patternFill>
      </fill>
    </dxf>
    <dxf>
      <font>
        <color auto="1"/>
      </font>
      <fill>
        <patternFill>
          <bgColor rgb="FFFFFF00"/>
        </patternFill>
      </fill>
    </dxf>
    <dxf>
      <font>
        <color auto="1"/>
      </font>
      <fill>
        <patternFill>
          <bgColor rgb="FFFFC000"/>
        </patternFill>
      </fill>
    </dxf>
    <dxf>
      <font>
        <color theme="0"/>
      </font>
      <fill>
        <patternFill>
          <bgColor theme="9"/>
        </patternFill>
      </fill>
    </dxf>
    <dxf>
      <font>
        <color theme="0"/>
      </font>
      <fill>
        <patternFill>
          <bgColor theme="9" tint="-0.24994659260841701"/>
        </patternFill>
      </fill>
    </dxf>
    <dxf>
      <font>
        <color theme="0"/>
      </font>
      <fill>
        <patternFill>
          <bgColor theme="9" tint="-0.24994659260841701"/>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patternFill>
      </fill>
    </dxf>
    <dxf>
      <font>
        <color theme="0"/>
      </font>
      <fill>
        <patternFill>
          <bgColor theme="9"/>
        </patternFill>
      </fill>
    </dxf>
    <dxf>
      <font>
        <color theme="0"/>
      </font>
      <fill>
        <patternFill>
          <bgColor rgb="FFC00000"/>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auto="1"/>
      </font>
      <fill>
        <patternFill>
          <bgColor rgb="FFFFC000"/>
        </patternFill>
      </fill>
    </dxf>
    <dxf>
      <font>
        <color auto="1"/>
      </font>
      <fill>
        <patternFill>
          <bgColor rgb="FFFFC000"/>
        </patternFill>
      </fill>
    </dxf>
    <dxf>
      <font>
        <color theme="0"/>
      </font>
      <fill>
        <patternFill>
          <bgColor theme="9"/>
        </patternFill>
      </fill>
    </dxf>
    <dxf>
      <font>
        <color theme="0"/>
      </font>
      <fill>
        <patternFill>
          <bgColor rgb="FFC00000"/>
        </patternFill>
      </fill>
    </dxf>
    <dxf>
      <font>
        <color theme="0"/>
      </font>
      <fill>
        <patternFill>
          <bgColor theme="9" tint="-0.24994659260841701"/>
        </patternFill>
      </fill>
    </dxf>
    <dxf>
      <font>
        <color auto="1"/>
      </font>
      <fill>
        <patternFill>
          <bgColor rgb="FFFFFF00"/>
        </patternFill>
      </fill>
    </dxf>
    <dxf>
      <font>
        <color theme="0"/>
      </font>
      <fill>
        <patternFill>
          <bgColor theme="9"/>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theme="9" tint="-0.24994659260841701"/>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patternFill>
      </fill>
    </dxf>
    <dxf>
      <font>
        <color theme="0"/>
      </font>
      <fill>
        <patternFill>
          <bgColor theme="9" tint="-0.24994659260841701"/>
        </patternFill>
      </fill>
    </dxf>
    <dxf>
      <font>
        <color theme="0"/>
      </font>
      <fill>
        <patternFill>
          <bgColor rgb="FFC00000"/>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rgb="FFC00000"/>
        </patternFill>
      </fill>
    </dxf>
    <dxf>
      <font>
        <color auto="1"/>
      </font>
      <fill>
        <patternFill>
          <bgColor rgb="FFFFC000"/>
        </patternFill>
      </fill>
    </dxf>
    <dxf>
      <font>
        <color theme="0"/>
      </font>
      <fill>
        <patternFill>
          <bgColor theme="9" tint="-0.24994659260841701"/>
        </patternFill>
      </fill>
    </dxf>
    <dxf>
      <font>
        <color auto="1"/>
      </font>
      <fill>
        <patternFill>
          <bgColor rgb="FFFFFF00"/>
        </patternFill>
      </fill>
    </dxf>
    <dxf>
      <font>
        <color theme="0"/>
      </font>
      <fill>
        <patternFill>
          <bgColor theme="9"/>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theme="9"/>
        </patternFill>
      </fill>
    </dxf>
    <dxf>
      <font>
        <color theme="0"/>
      </font>
      <fill>
        <patternFill>
          <bgColor theme="9" tint="-0.24994659260841701"/>
        </patternFill>
      </fill>
    </dxf>
    <dxf>
      <font>
        <color auto="1"/>
      </font>
      <fill>
        <patternFill>
          <bgColor rgb="FFFFC000"/>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theme="0"/>
      </font>
      <fill>
        <patternFill>
          <bgColor rgb="FFC00000"/>
        </patternFill>
      </fill>
    </dxf>
    <dxf>
      <font>
        <color theme="0"/>
      </font>
      <fill>
        <patternFill>
          <bgColor theme="9"/>
        </patternFill>
      </fill>
    </dxf>
    <dxf>
      <font>
        <color theme="0"/>
      </font>
      <fill>
        <patternFill>
          <bgColor rgb="FFC00000"/>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theme="9"/>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theme="9" tint="-0.24994659260841701"/>
        </patternFill>
      </fill>
    </dxf>
    <dxf>
      <font>
        <color theme="0"/>
      </font>
      <fill>
        <patternFill>
          <bgColor theme="9"/>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rgb="FFC00000"/>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theme="0"/>
      </font>
      <fill>
        <patternFill>
          <bgColor rgb="FFC00000"/>
        </patternFill>
      </fill>
    </dxf>
    <dxf>
      <font>
        <color auto="1"/>
      </font>
      <fill>
        <patternFill>
          <bgColor rgb="FFFFC000"/>
        </patternFill>
      </fill>
    </dxf>
    <dxf>
      <font>
        <color theme="0"/>
      </font>
      <fill>
        <patternFill>
          <bgColor rgb="FFC00000"/>
        </patternFill>
      </fill>
    </dxf>
    <dxf>
      <font>
        <color theme="0"/>
      </font>
      <fill>
        <patternFill>
          <bgColor theme="9" tint="-0.24994659260841701"/>
        </patternFill>
      </fill>
    </dxf>
    <dxf>
      <font>
        <color auto="1"/>
      </font>
      <fill>
        <patternFill>
          <bgColor rgb="FFFFC000"/>
        </patternFill>
      </fill>
    </dxf>
    <dxf>
      <font>
        <color auto="1"/>
      </font>
      <fill>
        <patternFill>
          <bgColor rgb="FFFFFF00"/>
        </patternFill>
      </fill>
    </dxf>
    <dxf>
      <font>
        <color theme="0"/>
      </font>
      <fill>
        <patternFill>
          <bgColor theme="9"/>
        </patternFill>
      </fill>
    </dxf>
    <dxf>
      <font>
        <color auto="1"/>
      </font>
      <fill>
        <patternFill>
          <bgColor rgb="FFFFC000"/>
        </patternFill>
      </fill>
    </dxf>
    <dxf>
      <font>
        <color theme="0"/>
      </font>
      <fill>
        <patternFill>
          <bgColor rgb="FFC00000"/>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FF00"/>
        </patternFill>
      </fill>
    </dxf>
    <dxf>
      <font>
        <color theme="0"/>
      </font>
      <fill>
        <patternFill>
          <bgColor rgb="FFC00000"/>
        </patternFill>
      </fill>
    </dxf>
    <dxf>
      <font>
        <color auto="1"/>
      </font>
      <fill>
        <patternFill>
          <bgColor rgb="FFFFC000"/>
        </patternFill>
      </fill>
    </dxf>
    <dxf>
      <font>
        <color theme="0"/>
      </font>
      <fill>
        <patternFill>
          <bgColor theme="9" tint="-0.24994659260841701"/>
        </patternFill>
      </fill>
    </dxf>
    <dxf>
      <font>
        <color theme="0"/>
      </font>
      <fill>
        <patternFill>
          <bgColor theme="9"/>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theme="9" tint="-0.24994659260841701"/>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auto="1"/>
      </font>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theme="9"/>
        </patternFill>
      </fill>
    </dxf>
    <dxf>
      <font>
        <color theme="0"/>
      </font>
      <fill>
        <patternFill>
          <bgColor theme="9" tint="-0.24994659260841701"/>
        </patternFill>
      </fill>
    </dxf>
    <dxf>
      <font>
        <color auto="1"/>
      </font>
      <fill>
        <patternFill>
          <bgColor rgb="FFFFC000"/>
        </patternFill>
      </fill>
    </dxf>
    <dxf>
      <font>
        <color auto="1"/>
      </font>
      <fill>
        <patternFill>
          <bgColor rgb="FFFFFF00"/>
        </patternFill>
      </fill>
    </dxf>
    <dxf>
      <font>
        <color theme="0"/>
      </font>
      <fill>
        <patternFill>
          <bgColor theme="9"/>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rgb="FFC00000"/>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patternFill>
      </fill>
    </dxf>
    <dxf>
      <font>
        <color theme="0"/>
      </font>
      <fill>
        <patternFill>
          <bgColor theme="9" tint="-0.24994659260841701"/>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rgb="FFC00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auto="1"/>
      </font>
      <fill>
        <patternFill>
          <bgColor rgb="FFFFC000"/>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auto="1"/>
      </font>
      <fill>
        <patternFill>
          <bgColor rgb="FFFFFF00"/>
        </patternFill>
      </fill>
    </dxf>
    <dxf>
      <font>
        <color theme="0"/>
      </font>
      <fill>
        <patternFill>
          <bgColor rgb="FFC00000"/>
        </patternFill>
      </fill>
    </dxf>
    <dxf>
      <font>
        <color auto="1"/>
      </font>
      <fill>
        <patternFill>
          <bgColor rgb="FFFFC000"/>
        </patternFill>
      </fill>
    </dxf>
    <dxf>
      <font>
        <color theme="0"/>
      </font>
      <fill>
        <patternFill>
          <bgColor theme="9"/>
        </patternFill>
      </fill>
    </dxf>
    <dxf>
      <font>
        <color theme="0"/>
      </font>
      <fill>
        <patternFill>
          <bgColor theme="9" tint="-0.24994659260841701"/>
        </patternFill>
      </fill>
    </dxf>
    <dxf>
      <font>
        <color theme="0"/>
      </font>
      <fill>
        <patternFill>
          <bgColor theme="9" tint="-0.24994659260841701"/>
        </patternFill>
      </fill>
    </dxf>
    <dxf>
      <font>
        <color theme="0"/>
      </font>
      <fill>
        <patternFill>
          <bgColor theme="9"/>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rgb="FFC00000"/>
        </patternFill>
      </fill>
    </dxf>
    <dxf>
      <fill>
        <patternFill>
          <bgColor theme="9" tint="0.39994506668294322"/>
        </patternFill>
      </fill>
    </dxf>
    <dxf>
      <fill>
        <patternFill>
          <bgColor rgb="FFFFFF00"/>
        </patternFill>
      </fill>
    </dxf>
    <dxf>
      <fill>
        <patternFill>
          <bgColor rgb="FFFFC000"/>
        </patternFill>
      </fill>
    </dxf>
    <dxf>
      <font>
        <color auto="1"/>
      </font>
      <fill>
        <patternFill>
          <bgColor rgb="FFFFFF00"/>
        </patternFill>
      </fill>
    </dxf>
    <dxf>
      <font>
        <color auto="1"/>
      </font>
      <fill>
        <patternFill>
          <bgColor theme="9"/>
        </patternFill>
      </fill>
    </dxf>
    <dxf>
      <font>
        <color auto="1"/>
      </font>
      <fill>
        <patternFill>
          <bgColor theme="9" tint="0.59996337778862885"/>
        </patternFill>
      </fill>
    </dxf>
    <dxf>
      <font>
        <color auto="1"/>
      </font>
      <fill>
        <patternFill>
          <bgColor rgb="FFFFC000"/>
        </patternFill>
      </fill>
    </dxf>
    <dxf>
      <font>
        <b/>
        <i/>
        <color theme="0"/>
      </font>
      <fill>
        <patternFill>
          <bgColor theme="9"/>
        </patternFill>
      </fill>
    </dxf>
    <dxf>
      <font>
        <b/>
        <i/>
        <color theme="0"/>
      </font>
      <fill>
        <patternFill>
          <bgColor rgb="FFC00000"/>
        </patternFill>
      </fill>
    </dxf>
    <dxf>
      <font>
        <b/>
        <i/>
      </font>
      <fill>
        <patternFill>
          <bgColor rgb="FFFFC000"/>
        </patternFill>
      </fill>
    </dxf>
    <dxf>
      <font>
        <b/>
        <i/>
      </font>
      <fill>
        <patternFill>
          <bgColor rgb="FFFFFF00"/>
        </patternFill>
      </fill>
    </dxf>
    <dxf>
      <font>
        <b/>
        <i/>
      </font>
      <fill>
        <patternFill>
          <bgColor theme="9" tint="0.79998168889431442"/>
        </patternFill>
      </fill>
    </dxf>
  </dxfs>
  <tableStyles count="0" defaultTableStyle="TableStyleMedium2" defaultPivotStyle="PivotStyleLight16"/>
  <colors>
    <mruColors>
      <color rgb="FFFCC11C"/>
      <color rgb="FFAC7F00"/>
      <color rgb="FF305496"/>
      <color rgb="FFFFB9D5"/>
      <color rgb="FFFEECB8"/>
      <color rgb="FF806000"/>
      <color rgb="FF3C7D22"/>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customXml" Target="../customXml/item1.xml"/><Relationship Id="rId10" Type="http://schemas.openxmlformats.org/officeDocument/2006/relationships/externalLink" Target="externalLinks/externalLink3.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90</xdr:col>
      <xdr:colOff>228443</xdr:colOff>
      <xdr:row>6</xdr:row>
      <xdr:rowOff>892629</xdr:rowOff>
    </xdr:from>
    <xdr:to>
      <xdr:col>90</xdr:col>
      <xdr:colOff>1811188</xdr:colOff>
      <xdr:row>6</xdr:row>
      <xdr:rowOff>1418681</xdr:rowOff>
    </xdr:to>
    <xdr:pic>
      <xdr:nvPicPr>
        <xdr:cNvPr id="2" name="Imagen 1">
          <a:extLst>
            <a:ext uri="{FF2B5EF4-FFF2-40B4-BE49-F238E27FC236}">
              <a16:creationId xmlns:a16="http://schemas.microsoft.com/office/drawing/2014/main" id="{D0A98711-4FFB-4F7A-A726-8862594A763D}"/>
            </a:ext>
          </a:extLst>
        </xdr:cNvPr>
        <xdr:cNvPicPr>
          <a:picLocks noChangeAspect="1"/>
        </xdr:cNvPicPr>
      </xdr:nvPicPr>
      <xdr:blipFill>
        <a:blip xmlns:r="http://schemas.openxmlformats.org/officeDocument/2006/relationships" r:embed="rId1">
          <a:biLevel thresh="25000"/>
        </a:blip>
        <a:stretch>
          <a:fillRect/>
        </a:stretch>
      </xdr:blipFill>
      <xdr:spPr>
        <a:xfrm>
          <a:off x="171668918" y="2426154"/>
          <a:ext cx="1580024" cy="525967"/>
        </a:xfrm>
        <a:prstGeom prst="rect">
          <a:avLst/>
        </a:prstGeom>
      </xdr:spPr>
    </xdr:pic>
    <xdr:clientData/>
  </xdr:twoCellAnchor>
  <xdr:twoCellAnchor editAs="oneCell">
    <xdr:from>
      <xdr:col>1</xdr:col>
      <xdr:colOff>123825</xdr:colOff>
      <xdr:row>1</xdr:row>
      <xdr:rowOff>86747</xdr:rowOff>
    </xdr:from>
    <xdr:to>
      <xdr:col>1</xdr:col>
      <xdr:colOff>1304252</xdr:colOff>
      <xdr:row>3</xdr:row>
      <xdr:rowOff>160954</xdr:rowOff>
    </xdr:to>
    <xdr:pic>
      <xdr:nvPicPr>
        <xdr:cNvPr id="3" name="Imagen 2">
          <a:extLst>
            <a:ext uri="{FF2B5EF4-FFF2-40B4-BE49-F238E27FC236}">
              <a16:creationId xmlns:a16="http://schemas.microsoft.com/office/drawing/2014/main" id="{EB2D7766-F82C-49F6-90D4-D2D6FDB2B8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3875" y="343922"/>
          <a:ext cx="1180337" cy="586908"/>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751115</xdr:colOff>
      <xdr:row>0</xdr:row>
      <xdr:rowOff>92528</xdr:rowOff>
    </xdr:from>
    <xdr:to>
      <xdr:col>2</xdr:col>
      <xdr:colOff>2200180</xdr:colOff>
      <xdr:row>2</xdr:row>
      <xdr:rowOff>114299</xdr:rowOff>
    </xdr:to>
    <xdr:pic>
      <xdr:nvPicPr>
        <xdr:cNvPr id="3" name="Imagen 2">
          <a:extLst>
            <a:ext uri="{FF2B5EF4-FFF2-40B4-BE49-F238E27FC236}">
              <a16:creationId xmlns:a16="http://schemas.microsoft.com/office/drawing/2014/main" id="{F5ECCEDC-EF29-4322-B30B-B363B87D81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41740" y="92528"/>
          <a:ext cx="1447704" cy="536121"/>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629854</xdr:colOff>
      <xdr:row>5</xdr:row>
      <xdr:rowOff>674915</xdr:rowOff>
    </xdr:from>
    <xdr:to>
      <xdr:col>5</xdr:col>
      <xdr:colOff>2208437</xdr:colOff>
      <xdr:row>5</xdr:row>
      <xdr:rowOff>1198105</xdr:rowOff>
    </xdr:to>
    <xdr:pic>
      <xdr:nvPicPr>
        <xdr:cNvPr id="2" name="Imagen 1">
          <a:extLst>
            <a:ext uri="{FF2B5EF4-FFF2-40B4-BE49-F238E27FC236}">
              <a16:creationId xmlns:a16="http://schemas.microsoft.com/office/drawing/2014/main" id="{F8BFDE9F-C386-4DEA-94E8-D125CD0ACC35}"/>
            </a:ext>
          </a:extLst>
        </xdr:cNvPr>
        <xdr:cNvPicPr>
          <a:picLocks noChangeAspect="1"/>
        </xdr:cNvPicPr>
      </xdr:nvPicPr>
      <xdr:blipFill>
        <a:blip xmlns:r="http://schemas.openxmlformats.org/officeDocument/2006/relationships" r:embed="rId1">
          <a:biLevel thresh="75000"/>
        </a:blip>
        <a:stretch>
          <a:fillRect/>
        </a:stretch>
      </xdr:blipFill>
      <xdr:spPr>
        <a:xfrm>
          <a:off x="10107229" y="1960790"/>
          <a:ext cx="1578583" cy="523190"/>
        </a:xfrm>
        <a:prstGeom prst="rect">
          <a:avLst/>
        </a:prstGeom>
      </xdr:spPr>
    </xdr:pic>
    <xdr:clientData/>
  </xdr:twoCellAnchor>
  <xdr:twoCellAnchor editAs="oneCell">
    <xdr:from>
      <xdr:col>1</xdr:col>
      <xdr:colOff>1428750</xdr:colOff>
      <xdr:row>0</xdr:row>
      <xdr:rowOff>38100</xdr:rowOff>
    </xdr:from>
    <xdr:to>
      <xdr:col>2</xdr:col>
      <xdr:colOff>706113</xdr:colOff>
      <xdr:row>2</xdr:row>
      <xdr:rowOff>130629</xdr:rowOff>
    </xdr:to>
    <xdr:pic>
      <xdr:nvPicPr>
        <xdr:cNvPr id="5" name="Imagen 4">
          <a:extLst>
            <a:ext uri="{FF2B5EF4-FFF2-40B4-BE49-F238E27FC236}">
              <a16:creationId xmlns:a16="http://schemas.microsoft.com/office/drawing/2014/main" id="{B4ED4B79-1015-493C-9AB4-F74292D0360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28800" y="38100"/>
          <a:ext cx="1449063" cy="60687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1094014</xdr:colOff>
      <xdr:row>0</xdr:row>
      <xdr:rowOff>54429</xdr:rowOff>
    </xdr:from>
    <xdr:to>
      <xdr:col>2</xdr:col>
      <xdr:colOff>1074866</xdr:colOff>
      <xdr:row>2</xdr:row>
      <xdr:rowOff>246289</xdr:rowOff>
    </xdr:to>
    <xdr:pic>
      <xdr:nvPicPr>
        <xdr:cNvPr id="3" name="Imagen 2">
          <a:extLst>
            <a:ext uri="{FF2B5EF4-FFF2-40B4-BE49-F238E27FC236}">
              <a16:creationId xmlns:a16="http://schemas.microsoft.com/office/drawing/2014/main" id="{C649E245-1916-43B4-8ADC-5BDD0340DD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84589" y="54429"/>
          <a:ext cx="1449063" cy="708931"/>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903515</xdr:colOff>
      <xdr:row>0</xdr:row>
      <xdr:rowOff>46264</xdr:rowOff>
    </xdr:from>
    <xdr:to>
      <xdr:col>2</xdr:col>
      <xdr:colOff>179549</xdr:colOff>
      <xdr:row>2</xdr:row>
      <xdr:rowOff>114300</xdr:rowOff>
    </xdr:to>
    <xdr:pic>
      <xdr:nvPicPr>
        <xdr:cNvPr id="3" name="Imagen 2">
          <a:extLst>
            <a:ext uri="{FF2B5EF4-FFF2-40B4-BE49-F238E27FC236}">
              <a16:creationId xmlns:a16="http://schemas.microsoft.com/office/drawing/2014/main" id="{D9EC2C4B-38F2-3DC5-5E2D-0FDA3F5901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3565" y="46264"/>
          <a:ext cx="1451788" cy="582386"/>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ANT\ANT%202025\Gestion%202025\09.%20Mapa%20de%20Riesgo%20de%20Gesti&#243;n\01.%20Actualizaci&#243;n%20Mapa%20de%20riesgos%202025\DEST-F-001%20MAPA%20RIESGOS%20DE%20GESTION%20V4%20-%202025%20-%20OP.xlsx" TargetMode="External"/><Relationship Id="rId1" Type="http://schemas.openxmlformats.org/officeDocument/2006/relationships/externalLinkPath" Target="/ANT/ANT%202025/Gestion%202025/09.%20Mapa%20de%20Riesgo%20de%20Gesti&#243;n/01.%20Actualizaci&#243;n%20Mapa%20de%20riesgos%202025/DEST-F-001%20MAPA%20RIESGOS%20DE%20GESTION%20V4%20-%202025%20-%20OP.xlsx"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file:///C:\Users\mario\Downloads\CONSOLIDADO%20MAPA%20DE%20RIESGO%20DE%20GESTI&#211;N%202025.xlsx" TargetMode="External"/><Relationship Id="rId1" Type="http://schemas.openxmlformats.org/officeDocument/2006/relationships/externalLinkPath" Target="/Users/mario/Downloads/CONSOLIDADO%20MAPA%20DE%20RIESGO%20DE%20GESTI&#211;N%20202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ANT\ANT%202025\Gestion%202025\09.%20Mapa%20de%20Riesgo%20de%20Gesti&#243;n\01.%20Actualizaci&#243;n%20Mapa%20de%20riesgos%202025\DEST-F-001%20MAPA%20RIESGOS%20DE%20GESTION%20V4%20-%202025%20-%20OCI.xlsx" TargetMode="External"/><Relationship Id="rId1" Type="http://schemas.openxmlformats.org/officeDocument/2006/relationships/externalLinkPath" Target="/ANT/ANT%202025/Gestion%202025/09.%20Mapa%20de%20Riesgo%20de%20Gesti&#243;n/01.%20Actualizaci&#243;n%20Mapa%20de%20riesgos%202025/DEST-F-001%20MAPA%20RIESGOS%20DE%20GESTION%20V4%20-%202025%20-%20OCI.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ANT\ANT%202025\Gestion%202025\09.%20Mapa%20de%20Riesgo%20de%20Gesti&#243;n\01.%20Actualizaci&#243;n%20Mapa%20de%20riesgos%202025\DEST-F-001%20MAPA%20RIESGOS%20DE%20GESTION%20V4%20-%202025%20-%20OIGT.xlsx" TargetMode="External"/><Relationship Id="rId1" Type="http://schemas.openxmlformats.org/officeDocument/2006/relationships/externalLinkPath" Target="/ANT/ANT%202025/Gestion%202025/09.%20Mapa%20de%20Riesgo%20de%20Gesti&#243;n/01.%20Actualizaci&#243;n%20Mapa%20de%20riesgos%202025/DEST-F-001%20MAPA%20RIESGOS%20DE%20GESTION%20V4%20-%202025%20-%20OIGT.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ANT\ANT%202025\Gestion%202025\09.%20Mapa%20de%20Riesgo%20de%20Gesti&#243;n\01.%20Actualizaci&#243;n%20Mapa%20de%20riesgos%202025\DG-EQCOM\DEST-F-001%20MAPA%20RIESGOS%20DE%20GESTION%20V4%20-%202025%20-%20EQCOMU.xlsx" TargetMode="External"/><Relationship Id="rId1" Type="http://schemas.openxmlformats.org/officeDocument/2006/relationships/externalLinkPath" Target="/ANT/ANT%202025/Gestion%202025/09.%20Mapa%20de%20Riesgo%20de%20Gesti&#243;n/01.%20Actualizaci&#243;n%20Mapa%20de%20riesgos%202025/DG-EQCOM/DEST-F-001%20MAPA%20RIESGOS%20DE%20GESTION%20V4%20-%202025%20-%20EQCOMU.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ANT\ANT%202025\Gestion%202025\09.%20Mapa%20de%20Riesgo%20de%20Gesti&#243;n\01.%20Actualizaci&#243;n%20Mapa%20de%20riesgos%202025\DEST-F-001%20MAPA%20RIESGOS%20DE%20GESTION%20V4%20-%202025%20-%20DGOSP.xlsx" TargetMode="External"/><Relationship Id="rId1" Type="http://schemas.openxmlformats.org/officeDocument/2006/relationships/externalLinkPath" Target="/ANT/ANT%202025/Gestion%202025/09.%20Mapa%20de%20Riesgo%20de%20Gesti&#243;n/01.%20Actualizaci&#243;n%20Mapa%20de%20riesgos%202025/DEST-F-001%20MAPA%20RIESGOS%20DE%20GESTION%20V4%20-%202025%20-%20DGOSP.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C:\ANT\ANT%202025\Gestion%202025\09.%20Mapa%20de%20Riesgo%20de%20Gesti&#243;n\01.%20Actualizaci&#243;n%20Mapa%20de%20riesgos%202025\DEST-F-001%20MAPA%20RIESGOS%20DE%20GESTION%20V4%20-%202025%20-%20DGJT.xlsx" TargetMode="External"/><Relationship Id="rId1" Type="http://schemas.openxmlformats.org/officeDocument/2006/relationships/externalLinkPath" Target="/ANT/ANT%202025/Gestion%202025/09.%20Mapa%20de%20Riesgo%20de%20Gesti&#243;n/01.%20Actualizaci&#243;n%20Mapa%20de%20riesgos%202025/DEST-F-001%20MAPA%20RIESGOS%20DE%20GESTION%20V4%20-%202025%20-%20DGJT.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C:\ANT\ANT%202025\Gestion%202025\09.%20Mapa%20de%20Riesgo%20de%20Gesti&#243;n\01.%20Actualizaci&#243;n%20Mapa%20de%20riesgos%202025\DEST-F-001%20MAPA%20RIESGOS%20DE%20GESTION%20V4%20-%202025%20-%20DAT.xlsx" TargetMode="External"/><Relationship Id="rId1" Type="http://schemas.openxmlformats.org/officeDocument/2006/relationships/externalLinkPath" Target="/ANT/ANT%202025/Gestion%202025/09.%20Mapa%20de%20Riesgo%20de%20Gesti&#243;n/01.%20Actualizaci&#243;n%20Mapa%20de%20riesgos%202025/DEST-F-001%20MAPA%20RIESGOS%20DE%20GESTION%20V4%20-%202025%20-%20DAT.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C:\ANT\ANT%202025\Gestion%202025\09.%20Mapa%20de%20Riesgo%20de%20Gesti&#243;n\01.%20Actualizaci&#243;n%20Mapa%20de%20riesgos%202025\DEST-F-001%20MAPA%20RIESGOS%20DE%20GESTION%20V4%20-%202025%20-%20DAE.xlsx" TargetMode="External"/><Relationship Id="rId1" Type="http://schemas.openxmlformats.org/officeDocument/2006/relationships/externalLinkPath" Target="/ANT/ANT%202025/Gestion%202025/09.%20Mapa%20de%20Riesgo%20de%20Gesti&#243;n/01.%20Actualizaci&#243;n%20Mapa%20de%20riesgos%202025/DEST-F-001%20MAPA%20RIESGOS%20DE%20GESTION%20V4%20-%202025%20-%20DAE.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C:\ANT\ANT%202025\Gestion%202025\09.%20Mapa%20de%20Riesgo%20de%20Gesti&#243;n\01.%20Actualizaci&#243;n%20Mapa%20de%20riesgos%202025\DEST-F-001%20MAPA%20RIESGOS%20DE%20GESTION%20V4%20-%202025%20-%20OJ.xlsx" TargetMode="External"/><Relationship Id="rId1" Type="http://schemas.openxmlformats.org/officeDocument/2006/relationships/externalLinkPath" Target="/ANT/ANT%202025/Gestion%202025/09.%20Mapa%20de%20Riesgo%20de%20Gesti&#243;n/01.%20Actualizaci&#243;n%20Mapa%20de%20riesgos%202025/DEST-F-001%20MAPA%20RIESGOS%20DE%20GESTION%20V4%20-%202025%20-%20OJ.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Contador"/>
      <sheetName val="Mapa Riesgos Gestión"/>
      <sheetName val="Anexo 1 Solictud Modificación"/>
      <sheetName val="Anexo 2 Rep Materiali Riesgo"/>
      <sheetName val="Anexo 3 Form Acciones Preven"/>
      <sheetName val="Anexo 4 Seg Acciones Prev"/>
    </sheetNames>
    <sheetDataSet>
      <sheetData sheetId="0">
        <row r="6">
          <cell r="C6" t="str">
            <v>Afectación menor a 10 SMLMV</v>
          </cell>
          <cell r="D6" t="str">
            <v>El riesgo afecta la imagen de alguna área de la organización</v>
          </cell>
        </row>
        <row r="7">
          <cell r="C7" t="str">
            <v>Entre 10 y menor a 50 SMLMV</v>
          </cell>
          <cell r="D7" t="str">
            <v>El riesgo afecta la imagen de la entidad internamente, de conocimiento general, nivel interno, de junta directiva y accionistas y/o de proveedores</v>
          </cell>
        </row>
        <row r="8">
          <cell r="C8" t="str">
            <v>Entre 50 y menor a 100 SMLMV</v>
          </cell>
          <cell r="D8" t="str">
            <v>El riesgo afecta la imagen de la entidad con algunos usuarios de relevancia frente al logro de los objetivos</v>
          </cell>
        </row>
        <row r="9">
          <cell r="C9" t="str">
            <v>Entre 100 y menor a 500 SMLMV</v>
          </cell>
          <cell r="D9" t="str">
            <v>El riesgo afecta la imagen de  la entidad con efecto publicitario sostenido a nivel de sector administrativo, nivel departamental o municipal</v>
          </cell>
        </row>
        <row r="10">
          <cell r="C10" t="str">
            <v>Desde los 500 SMLMV</v>
          </cell>
          <cell r="D10" t="str">
            <v>El riesgo afecta la imagen de la entidad a nivel nacional, con efecto publicitarios sostenible a nivel país</v>
          </cell>
        </row>
        <row r="20">
          <cell r="C20" t="str">
            <v>Pérdida Reputacional</v>
          </cell>
          <cell r="D20"/>
        </row>
        <row r="21">
          <cell r="B21" t="str">
            <v>Afectación menor a 10 SMLMV</v>
          </cell>
          <cell r="C21" t="str">
            <v>El riesgo afecta la imagen de alguna área de la organización</v>
          </cell>
          <cell r="D21">
            <v>0.2</v>
          </cell>
        </row>
        <row r="22">
          <cell r="B22" t="str">
            <v>Entre 10 y menor a 50 SMLMV</v>
          </cell>
          <cell r="C22" t="str">
            <v>El riesgo afecta la imagen de la entidad internamente, de conocimiento general, nivel interno, de junta directiva y accionistas y/o de proveedores</v>
          </cell>
          <cell r="D22">
            <v>0.4</v>
          </cell>
        </row>
        <row r="23">
          <cell r="B23" t="str">
            <v>Entre 50 y menor a 100 SMLMV</v>
          </cell>
          <cell r="C23" t="str">
            <v>El riesgo afecta la imagen de la entidad con algunos usuarios de relevancia frente al logro de los objetivos</v>
          </cell>
          <cell r="D23">
            <v>0.6</v>
          </cell>
        </row>
        <row r="24">
          <cell r="B24" t="str">
            <v>Entre 100 y menor a 500 SMLMV</v>
          </cell>
          <cell r="C24" t="str">
            <v>El riesgo afecta la imagen de  la entidad con efecto publicitario sostenido a nivel de sector administrativo, nivel departamental o municipal</v>
          </cell>
          <cell r="D24">
            <v>0.8</v>
          </cell>
        </row>
        <row r="25">
          <cell r="B25" t="str">
            <v>Desde los 500 SMLMV</v>
          </cell>
          <cell r="C25" t="str">
            <v>El riesgo afecta la imagen de la entidad a nivel nacional, con efecto publicitarios sostenible a nivel país</v>
          </cell>
          <cell r="D25">
            <v>1</v>
          </cell>
        </row>
      </sheetData>
      <sheetData sheetId="1"/>
      <sheetData sheetId="2"/>
      <sheetData sheetId="3"/>
      <sheetData sheetId="4"/>
      <sheetData sheetId="5"/>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Anexo 1 Solictud Modificación"/>
      <sheetName val="Anexo 2 Rep Materiali Riesgo"/>
      <sheetName val="Anexo 3 Form Acciones Preven"/>
      <sheetName val="Anexo 4 Seg Acciones Prev"/>
      <sheetName val="Indicadores"/>
      <sheetName val="Listado de riesgos"/>
      <sheetName val="MRG 2025"/>
      <sheetName val="COGGI"/>
      <sheetName val="INTI"/>
      <sheetName val="GEMA"/>
      <sheetName val="GINFO"/>
      <sheetName val="GTHU"/>
      <sheetName val="ADQBS"/>
      <sheetName val="ADMBS"/>
      <sheetName val="Hoja1"/>
      <sheetName val="GEFIN"/>
      <sheetName val="SEYM"/>
    </sheetNames>
    <sheetDataSet>
      <sheetData sheetId="0">
        <row r="20">
          <cell r="C20" t="str">
            <v>Pérdida Reputacional</v>
          </cell>
        </row>
        <row r="21">
          <cell r="B21" t="str">
            <v>Afectación menor a 10 SMLMV</v>
          </cell>
          <cell r="C21" t="str">
            <v>El riesgo afecta la imagen de alguna área de la organización</v>
          </cell>
          <cell r="D21">
            <v>0.2</v>
          </cell>
        </row>
        <row r="22">
          <cell r="B22" t="str">
            <v>Entre 10 y menor a 50 SMLMV</v>
          </cell>
          <cell r="C22" t="str">
            <v>El riesgo afecta la imagen de la entidad internamente, de conocimiento general, nivel interno, de junta directiva y accionistas y/o de proveedores</v>
          </cell>
          <cell r="D22">
            <v>0.4</v>
          </cell>
        </row>
        <row r="23">
          <cell r="B23" t="str">
            <v>Entre 50 y menor a 100 SMLMV</v>
          </cell>
          <cell r="C23" t="str">
            <v>El riesgo afecta la imagen de la entidad con algunos usuarios de relevancia frente al logro de los objetivos</v>
          </cell>
          <cell r="D23">
            <v>0.6</v>
          </cell>
        </row>
        <row r="24">
          <cell r="B24" t="str">
            <v>Entre 100 y menor a 500 SMLMV</v>
          </cell>
          <cell r="C24" t="str">
            <v>El riesgo afecta la imagen de  la entidad con efecto publicitario sostenido a nivel de sector administrativo, nivel departamental o municipal</v>
          </cell>
          <cell r="D24">
            <v>0.8</v>
          </cell>
        </row>
        <row r="25">
          <cell r="B25" t="str">
            <v>Desde los 500 SMLMV</v>
          </cell>
          <cell r="C25" t="str">
            <v>El riesgo afecta la imagen de la entidad a nivel nacional, con efecto publicitarios sostenible a nivel país</v>
          </cell>
          <cell r="D25">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Contador"/>
      <sheetName val="Mapa Riesgos Gestión"/>
      <sheetName val="Anexo 1 Solictud Modificación"/>
      <sheetName val="Anexo 2 Rep Materiali Riesgo"/>
      <sheetName val="Anexo 3 Form Acciones Preven"/>
      <sheetName val="Anexo 4 Seg Acciones Prev"/>
    </sheetNames>
    <sheetDataSet>
      <sheetData sheetId="0">
        <row r="6">
          <cell r="C6" t="str">
            <v>Afectación menor a 10 SMLMV</v>
          </cell>
          <cell r="D6" t="str">
            <v>El riesgo afecta la imagen de alguna área de la organización</v>
          </cell>
        </row>
        <row r="7">
          <cell r="C7" t="str">
            <v>Entre 10 y menor a 50 SMLMV</v>
          </cell>
          <cell r="D7" t="str">
            <v>El riesgo afecta la imagen de la entidad internamente, de conocimiento general, nivel interno, de junta directiva y accionistas y/o de proveedores</v>
          </cell>
        </row>
        <row r="8">
          <cell r="C8" t="str">
            <v>Entre 50 y menor a 100 SMLMV</v>
          </cell>
          <cell r="D8" t="str">
            <v>El riesgo afecta la imagen de la entidad con algunos usuarios de relevancia frente al logro de los objetivos</v>
          </cell>
        </row>
        <row r="9">
          <cell r="C9" t="str">
            <v>Entre 100 y menor a 500 SMLMV</v>
          </cell>
          <cell r="D9" t="str">
            <v>El riesgo afecta la imagen de  la entidad con efecto publicitario sostenido a nivel de sector administrativo, nivel departamental o municipal</v>
          </cell>
        </row>
        <row r="10">
          <cell r="C10" t="str">
            <v>Desde los 500 SMLMV</v>
          </cell>
          <cell r="D10" t="str">
            <v>El riesgo afecta la imagen de la entidad a nivel nacional, con efecto publicitarios sostenible a nivel país</v>
          </cell>
        </row>
        <row r="20">
          <cell r="C20" t="str">
            <v>Pérdida Reputacional</v>
          </cell>
          <cell r="D20"/>
        </row>
        <row r="21">
          <cell r="B21" t="str">
            <v>Afectación menor a 10 SMLMV</v>
          </cell>
          <cell r="C21" t="str">
            <v>El riesgo afecta la imagen de alguna área de la organización</v>
          </cell>
          <cell r="D21">
            <v>0.2</v>
          </cell>
        </row>
        <row r="22">
          <cell r="B22" t="str">
            <v>Entre 10 y menor a 50 SMLMV</v>
          </cell>
          <cell r="C22" t="str">
            <v>El riesgo afecta la imagen de la entidad internamente, de conocimiento general, nivel interno, de junta directiva y accionistas y/o de proveedores</v>
          </cell>
          <cell r="D22">
            <v>0.4</v>
          </cell>
        </row>
        <row r="23">
          <cell r="B23" t="str">
            <v>Entre 50 y menor a 100 SMLMV</v>
          </cell>
          <cell r="C23" t="str">
            <v>El riesgo afecta la imagen de la entidad con algunos usuarios de relevancia frente al logro de los objetivos</v>
          </cell>
          <cell r="D23">
            <v>0.6</v>
          </cell>
        </row>
        <row r="24">
          <cell r="B24" t="str">
            <v>Entre 100 y menor a 500 SMLMV</v>
          </cell>
          <cell r="C24" t="str">
            <v>El riesgo afecta la imagen de  la entidad con efecto publicitario sostenido a nivel de sector administrativo, nivel departamental o municipal</v>
          </cell>
          <cell r="D24">
            <v>0.8</v>
          </cell>
        </row>
        <row r="25">
          <cell r="B25" t="str">
            <v>Desde los 500 SMLMV</v>
          </cell>
          <cell r="C25" t="str">
            <v>El riesgo afecta la imagen de la entidad a nivel nacional, con efecto publicitarios sostenible a nivel país</v>
          </cell>
          <cell r="D25">
            <v>1</v>
          </cell>
        </row>
      </sheetData>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Contador"/>
      <sheetName val="Mapa Riesgos Gestión"/>
      <sheetName val="Anexo 1 Solictud Modificación"/>
      <sheetName val="Anexo 2 Rep Materiali Riesgo"/>
      <sheetName val="Anexo 3 Form Acciones Preven"/>
      <sheetName val="Anexo 4 Seg Acciones Prev"/>
    </sheetNames>
    <sheetDataSet>
      <sheetData sheetId="0">
        <row r="6">
          <cell r="C6" t="str">
            <v>Afectación menor a 10 SMLMV</v>
          </cell>
          <cell r="D6" t="str">
            <v>El riesgo afecta la imagen de alguna área de la organización</v>
          </cell>
        </row>
        <row r="7">
          <cell r="C7" t="str">
            <v>Entre 10 y menor a 50 SMLMV</v>
          </cell>
          <cell r="D7" t="str">
            <v>El riesgo afecta la imagen de la entidad internamente, de conocimiento general, nivel interno, de junta directiva y accionistas y/o de proveedores</v>
          </cell>
        </row>
        <row r="8">
          <cell r="C8" t="str">
            <v>Entre 50 y menor a 100 SMLMV</v>
          </cell>
          <cell r="D8" t="str">
            <v>El riesgo afecta la imagen de la entidad con algunos usuarios de relevancia frente al logro de los objetivos</v>
          </cell>
        </row>
        <row r="9">
          <cell r="C9" t="str">
            <v>Entre 100 y menor a 500 SMLMV</v>
          </cell>
          <cell r="D9" t="str">
            <v>El riesgo afecta la imagen de  la entidad con efecto publicitario sostenido a nivel de sector administrativo, nivel departamental o municipal</v>
          </cell>
        </row>
        <row r="10">
          <cell r="C10" t="str">
            <v>Desde los 500 SMLMV</v>
          </cell>
          <cell r="D10" t="str">
            <v>El riesgo afecta la imagen de la entidad a nivel nacional, con efecto publicitarios sostenible a nivel país</v>
          </cell>
        </row>
        <row r="20">
          <cell r="C20" t="str">
            <v>Pérdida Reputacional</v>
          </cell>
          <cell r="D20"/>
        </row>
        <row r="21">
          <cell r="B21" t="str">
            <v>Afectación menor a 10 SMLMV</v>
          </cell>
          <cell r="C21" t="str">
            <v>El riesgo afecta la imagen de alguna área de la organización</v>
          </cell>
          <cell r="D21">
            <v>0.2</v>
          </cell>
        </row>
        <row r="22">
          <cell r="B22" t="str">
            <v>Entre 10 y menor a 50 SMLMV</v>
          </cell>
          <cell r="C22" t="str">
            <v>El riesgo afecta la imagen de la entidad internamente, de conocimiento general, nivel interno, de junta directiva y accionistas y/o de proveedores</v>
          </cell>
          <cell r="D22">
            <v>0.4</v>
          </cell>
        </row>
        <row r="23">
          <cell r="B23" t="str">
            <v>Entre 50 y menor a 100 SMLMV</v>
          </cell>
          <cell r="C23" t="str">
            <v>El riesgo afecta la imagen de la entidad con algunos usuarios de relevancia frente al logro de los objetivos</v>
          </cell>
          <cell r="D23">
            <v>0.6</v>
          </cell>
        </row>
        <row r="24">
          <cell r="B24" t="str">
            <v>Entre 100 y menor a 500 SMLMV</v>
          </cell>
          <cell r="C24" t="str">
            <v>El riesgo afecta la imagen de  la entidad con efecto publicitario sostenido a nivel de sector administrativo, nivel departamental o municipal</v>
          </cell>
          <cell r="D24">
            <v>0.8</v>
          </cell>
        </row>
        <row r="25">
          <cell r="B25" t="str">
            <v>Desde los 500 SMLMV</v>
          </cell>
          <cell r="C25" t="str">
            <v>El riesgo afecta la imagen de la entidad a nivel nacional, con efecto publicitarios sostenible a nivel país</v>
          </cell>
          <cell r="D25">
            <v>1</v>
          </cell>
        </row>
      </sheetData>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Anexo 1 Solictud Modificación"/>
      <sheetName val="Anexo 2 Rep Materiali Riesgo"/>
      <sheetName val="Anexo 3 Form Acciones Preven"/>
      <sheetName val="Anexo 4 Seg Acciones Prev"/>
      <sheetName val="Indicadores"/>
      <sheetName val="Listado de riesgos"/>
      <sheetName val="MRG 2025"/>
      <sheetName val="COGGI"/>
    </sheetNames>
    <sheetDataSet>
      <sheetData sheetId="0">
        <row r="6">
          <cell r="C6" t="str">
            <v>Afectación menor a 10 SMLMV</v>
          </cell>
          <cell r="D6" t="str">
            <v>El riesgo afecta la imagen de alguna área de la organización</v>
          </cell>
        </row>
        <row r="7">
          <cell r="C7" t="str">
            <v>Entre 10 y menor a 50 SMLMV</v>
          </cell>
          <cell r="D7" t="str">
            <v>El riesgo afecta la imagen de la entidad internamente, de conocimiento general, nivel interno, de junta directiva y accionistas y/o de proveedores</v>
          </cell>
        </row>
        <row r="8">
          <cell r="C8" t="str">
            <v>Entre 50 y menor a 100 SMLMV</v>
          </cell>
          <cell r="D8" t="str">
            <v>El riesgo afecta la imagen de la entidad con algunos usuarios de relevancia frente al logro de los objetivos</v>
          </cell>
        </row>
        <row r="9">
          <cell r="C9" t="str">
            <v>Entre 100 y menor a 500 SMLMV</v>
          </cell>
          <cell r="D9" t="str">
            <v>El riesgo afecta la imagen de  la entidad con efecto publicitario sostenido a nivel de sector administrativo, nivel departamental o municipal</v>
          </cell>
        </row>
        <row r="10">
          <cell r="C10" t="str">
            <v>Desde los 500 SMLMV</v>
          </cell>
          <cell r="D10" t="str">
            <v>El riesgo afecta la imagen de la entidad a nivel nacional, con efecto publicitarios sostenible a nivel país</v>
          </cell>
        </row>
        <row r="20">
          <cell r="C20" t="str">
            <v>Pérdida Reputacional</v>
          </cell>
          <cell r="D20"/>
        </row>
        <row r="21">
          <cell r="B21" t="str">
            <v>Afectación menor a 10 SMLMV</v>
          </cell>
          <cell r="C21" t="str">
            <v>El riesgo afecta la imagen de alguna área de la organización</v>
          </cell>
          <cell r="D21">
            <v>0.2</v>
          </cell>
        </row>
        <row r="22">
          <cell r="B22" t="str">
            <v>Entre 10 y menor a 50 SMLMV</v>
          </cell>
          <cell r="C22" t="str">
            <v>El riesgo afecta la imagen de la entidad internamente, de conocimiento general, nivel interno, de junta directiva y accionistas y/o de proveedores</v>
          </cell>
          <cell r="D22">
            <v>0.4</v>
          </cell>
        </row>
        <row r="23">
          <cell r="B23" t="str">
            <v>Entre 50 y menor a 100 SMLMV</v>
          </cell>
          <cell r="C23" t="str">
            <v>El riesgo afecta la imagen de la entidad con algunos usuarios de relevancia frente al logro de los objetivos</v>
          </cell>
          <cell r="D23">
            <v>0.6</v>
          </cell>
        </row>
        <row r="24">
          <cell r="B24" t="str">
            <v>Entre 100 y menor a 500 SMLMV</v>
          </cell>
          <cell r="C24" t="str">
            <v>El riesgo afecta la imagen de  la entidad con efecto publicitario sostenido a nivel de sector administrativo, nivel departamental o municipal</v>
          </cell>
          <cell r="D24">
            <v>0.8</v>
          </cell>
        </row>
        <row r="25">
          <cell r="B25" t="str">
            <v>Desde los 500 SMLMV</v>
          </cell>
          <cell r="C25" t="str">
            <v>El riesgo afecta la imagen de la entidad a nivel nacional, con efecto publicitarios sostenible a nivel país</v>
          </cell>
          <cell r="D25">
            <v>1</v>
          </cell>
        </row>
      </sheetData>
      <sheetData sheetId="1"/>
      <sheetData sheetId="2"/>
      <sheetData sheetId="3"/>
      <sheetData sheetId="4"/>
      <sheetData sheetId="5"/>
      <sheetData sheetId="6"/>
      <sheetData sheetId="7"/>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Contador"/>
      <sheetName val="Mapa Riesgos Gestión"/>
      <sheetName val="Anexo 1 Solictud Modificación"/>
      <sheetName val="Anexo 2 Rep Materiali Riesgo"/>
      <sheetName val="Anexo 3 Form Acciones Preven"/>
      <sheetName val="Anexo 4 Seg Acciones Prev"/>
    </sheetNames>
    <sheetDataSet>
      <sheetData sheetId="0">
        <row r="6">
          <cell r="C6" t="str">
            <v>Afectación menor a 10 SMLMV</v>
          </cell>
          <cell r="D6" t="str">
            <v>El riesgo afecta la imagen de alguna área de la organización</v>
          </cell>
        </row>
        <row r="7">
          <cell r="C7" t="str">
            <v>Entre 10 y menor a 50 SMLMV</v>
          </cell>
          <cell r="D7" t="str">
            <v>El riesgo afecta la imagen de la entidad internamente, de conocimiento general, nivel interno, de junta directiva y accionistas y/o de proveedores</v>
          </cell>
        </row>
        <row r="8">
          <cell r="C8" t="str">
            <v>Entre 50 y menor a 100 SMLMV</v>
          </cell>
          <cell r="D8" t="str">
            <v>El riesgo afecta la imagen de la entidad con algunos usuarios de relevancia frente al logro de los objetivos</v>
          </cell>
        </row>
        <row r="9">
          <cell r="C9" t="str">
            <v>Entre 100 y menor a 500 SMLMV</v>
          </cell>
          <cell r="D9" t="str">
            <v>El riesgo afecta la imagen de  la entidad con efecto publicitario sostenido a nivel de sector administrativo, nivel departamental o municipal</v>
          </cell>
        </row>
        <row r="10">
          <cell r="C10" t="str">
            <v>Desde los 500 SMLMV</v>
          </cell>
          <cell r="D10" t="str">
            <v>El riesgo afecta la imagen de la entidad a nivel nacional, con efecto publicitarios sostenible a nivel país</v>
          </cell>
        </row>
        <row r="20">
          <cell r="C20" t="str">
            <v>Pérdida Reputacional</v>
          </cell>
          <cell r="D20"/>
        </row>
        <row r="21">
          <cell r="B21" t="str">
            <v>Afectación menor a 10 SMLMV</v>
          </cell>
          <cell r="C21" t="str">
            <v>El riesgo afecta la imagen de alguna área de la organización</v>
          </cell>
          <cell r="D21">
            <v>0.2</v>
          </cell>
        </row>
        <row r="22">
          <cell r="B22" t="str">
            <v>Entre 10 y menor a 50 SMLMV</v>
          </cell>
          <cell r="C22" t="str">
            <v>El riesgo afecta la imagen de la entidad internamente, de conocimiento general, nivel interno, de junta directiva y accionistas y/o de proveedores</v>
          </cell>
          <cell r="D22">
            <v>0.4</v>
          </cell>
        </row>
        <row r="23">
          <cell r="B23" t="str">
            <v>Entre 50 y menor a 100 SMLMV</v>
          </cell>
          <cell r="C23" t="str">
            <v>El riesgo afecta la imagen de la entidad con algunos usuarios de relevancia frente al logro de los objetivos</v>
          </cell>
          <cell r="D23">
            <v>0.6</v>
          </cell>
        </row>
        <row r="24">
          <cell r="B24" t="str">
            <v>Entre 100 y menor a 500 SMLMV</v>
          </cell>
          <cell r="C24" t="str">
            <v>El riesgo afecta la imagen de  la entidad con efecto publicitario sostenido a nivel de sector administrativo, nivel departamental o municipal</v>
          </cell>
          <cell r="D24">
            <v>0.8</v>
          </cell>
        </row>
        <row r="25">
          <cell r="B25" t="str">
            <v>Desde los 500 SMLMV</v>
          </cell>
          <cell r="C25" t="str">
            <v>El riesgo afecta la imagen de la entidad a nivel nacional, con efecto publicitarios sostenible a nivel país</v>
          </cell>
          <cell r="D25">
            <v>1</v>
          </cell>
        </row>
      </sheetData>
      <sheetData sheetId="1"/>
      <sheetData sheetId="2"/>
      <sheetData sheetId="3"/>
      <sheetData sheetId="4"/>
      <sheetData sheetId="5"/>
      <sheetData sheetId="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Contador"/>
      <sheetName val="Mapa Riesgos Gestión"/>
      <sheetName val="Anexo 1 Solictud Modificación"/>
      <sheetName val="Anexo 2 Rep Materiali Riesgo"/>
      <sheetName val="Anexo 3 Form Acciones Preven"/>
      <sheetName val="Anexo 4 Seg Acciones Prev"/>
    </sheetNames>
    <sheetDataSet>
      <sheetData sheetId="0">
        <row r="6">
          <cell r="C6" t="str">
            <v>Afectación menor a 10 SMLMV</v>
          </cell>
          <cell r="D6" t="str">
            <v>El riesgo afecta la imagen de alguna área de la organización</v>
          </cell>
        </row>
        <row r="7">
          <cell r="C7" t="str">
            <v>Entre 10 y menor a 50 SMLMV</v>
          </cell>
          <cell r="D7" t="str">
            <v>El riesgo afecta la imagen de la entidad internamente, de conocimiento general, nivel interno, de junta directiva y accionistas y/o de proveedores</v>
          </cell>
        </row>
        <row r="8">
          <cell r="C8" t="str">
            <v>Entre 50 y menor a 100 SMLMV</v>
          </cell>
          <cell r="D8" t="str">
            <v>El riesgo afecta la imagen de la entidad con algunos usuarios de relevancia frente al logro de los objetivos</v>
          </cell>
        </row>
        <row r="9">
          <cell r="C9" t="str">
            <v>Entre 100 y menor a 500 SMLMV</v>
          </cell>
          <cell r="D9" t="str">
            <v>El riesgo afecta la imagen de  la entidad con efecto publicitario sostenido a nivel de sector administrativo, nivel departamental o municipal</v>
          </cell>
        </row>
        <row r="10">
          <cell r="C10" t="str">
            <v>Desde los 500 SMLMV</v>
          </cell>
          <cell r="D10" t="str">
            <v>El riesgo afecta la imagen de la entidad a nivel nacional, con efecto publicitarios sostenible a nivel país</v>
          </cell>
        </row>
        <row r="20">
          <cell r="C20" t="str">
            <v>Pérdida Reputacional</v>
          </cell>
          <cell r="D20"/>
        </row>
        <row r="21">
          <cell r="B21" t="str">
            <v>Afectación menor a 10 SMLMV</v>
          </cell>
          <cell r="C21" t="str">
            <v>El riesgo afecta la imagen de alguna área de la organización</v>
          </cell>
          <cell r="D21">
            <v>0.2</v>
          </cell>
        </row>
        <row r="22">
          <cell r="B22" t="str">
            <v>Entre 10 y menor a 50 SMLMV</v>
          </cell>
          <cell r="C22" t="str">
            <v>El riesgo afecta la imagen de la entidad internamente, de conocimiento general, nivel interno, de junta directiva y accionistas y/o de proveedores</v>
          </cell>
          <cell r="D22">
            <v>0.4</v>
          </cell>
        </row>
        <row r="23">
          <cell r="B23" t="str">
            <v>Entre 50 y menor a 100 SMLMV</v>
          </cell>
          <cell r="C23" t="str">
            <v>El riesgo afecta la imagen de la entidad con algunos usuarios de relevancia frente al logro de los objetivos</v>
          </cell>
          <cell r="D23">
            <v>0.6</v>
          </cell>
        </row>
        <row r="24">
          <cell r="B24" t="str">
            <v>Entre 100 y menor a 500 SMLMV</v>
          </cell>
          <cell r="C24" t="str">
            <v>El riesgo afecta la imagen de  la entidad con efecto publicitario sostenido a nivel de sector administrativo, nivel departamental o municipal</v>
          </cell>
          <cell r="D24">
            <v>0.8</v>
          </cell>
        </row>
        <row r="25">
          <cell r="B25" t="str">
            <v>Desde los 500 SMLMV</v>
          </cell>
          <cell r="C25" t="str">
            <v>El riesgo afecta la imagen de la entidad a nivel nacional, con efecto publicitarios sostenible a nivel país</v>
          </cell>
          <cell r="D25">
            <v>1</v>
          </cell>
        </row>
      </sheetData>
      <sheetData sheetId="1"/>
      <sheetData sheetId="2"/>
      <sheetData sheetId="3"/>
      <sheetData sheetId="4"/>
      <sheetData sheetId="5"/>
      <sheetData sheetId="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Contador"/>
      <sheetName val="Mapa Riesgos Gestión"/>
      <sheetName val="Anexo 1 Solictud Modificación"/>
      <sheetName val="Anexo 2 Rep Materiali Riesgo"/>
      <sheetName val="Anexo 3 Form Acciones Preven"/>
      <sheetName val="Anexo 4 Seg Acciones Prev"/>
    </sheetNames>
    <sheetDataSet>
      <sheetData sheetId="0">
        <row r="6">
          <cell r="C6" t="str">
            <v>Afectación menor a 10 SMLMV</v>
          </cell>
          <cell r="D6" t="str">
            <v>El riesgo afecta la imagen de alguna área de la organización</v>
          </cell>
        </row>
        <row r="7">
          <cell r="C7" t="str">
            <v>Entre 10 y menor a 50 SMLMV</v>
          </cell>
          <cell r="D7" t="str">
            <v>El riesgo afecta la imagen de la entidad internamente, de conocimiento general, nivel interno, de junta directiva y accionistas y/o de proveedores</v>
          </cell>
        </row>
        <row r="8">
          <cell r="C8" t="str">
            <v>Entre 50 y menor a 100 SMLMV</v>
          </cell>
          <cell r="D8" t="str">
            <v>El riesgo afecta la imagen de la entidad con algunos usuarios de relevancia frente al logro de los objetivos</v>
          </cell>
        </row>
        <row r="9">
          <cell r="C9" t="str">
            <v>Entre 100 y menor a 500 SMLMV</v>
          </cell>
          <cell r="D9" t="str">
            <v>El riesgo afecta la imagen de  la entidad con efecto publicitario sostenido a nivel de sector administrativo, nivel departamental o municipal</v>
          </cell>
        </row>
        <row r="10">
          <cell r="C10" t="str">
            <v>Desde los 500 SMLMV</v>
          </cell>
          <cell r="D10" t="str">
            <v>El riesgo afecta la imagen de la entidad a nivel nacional, con efecto publicitarios sostenible a nivel país</v>
          </cell>
        </row>
        <row r="20">
          <cell r="C20" t="str">
            <v>Pérdida Reputacional</v>
          </cell>
          <cell r="D20"/>
        </row>
        <row r="21">
          <cell r="B21" t="str">
            <v>Afectación menor a 10 SMLMV</v>
          </cell>
          <cell r="C21" t="str">
            <v>El riesgo afecta la imagen de alguna área de la organización</v>
          </cell>
          <cell r="D21">
            <v>0.2</v>
          </cell>
        </row>
        <row r="22">
          <cell r="B22" t="str">
            <v>Entre 10 y menor a 50 SMLMV</v>
          </cell>
          <cell r="C22" t="str">
            <v>El riesgo afecta la imagen de la entidad internamente, de conocimiento general, nivel interno, de junta directiva y accionistas y/o de proveedores</v>
          </cell>
          <cell r="D22">
            <v>0.4</v>
          </cell>
        </row>
        <row r="23">
          <cell r="B23" t="str">
            <v>Entre 50 y menor a 100 SMLMV</v>
          </cell>
          <cell r="C23" t="str">
            <v>El riesgo afecta la imagen de la entidad con algunos usuarios de relevancia frente al logro de los objetivos</v>
          </cell>
          <cell r="D23">
            <v>0.6</v>
          </cell>
        </row>
        <row r="24">
          <cell r="B24" t="str">
            <v>Entre 100 y menor a 500 SMLMV</v>
          </cell>
          <cell r="C24" t="str">
            <v>El riesgo afecta la imagen de  la entidad con efecto publicitario sostenido a nivel de sector administrativo, nivel departamental o municipal</v>
          </cell>
          <cell r="D24">
            <v>0.8</v>
          </cell>
        </row>
        <row r="25">
          <cell r="B25" t="str">
            <v>Desde los 500 SMLMV</v>
          </cell>
          <cell r="C25" t="str">
            <v>El riesgo afecta la imagen de la entidad a nivel nacional, con efecto publicitarios sostenible a nivel país</v>
          </cell>
          <cell r="D25">
            <v>1</v>
          </cell>
        </row>
      </sheetData>
      <sheetData sheetId="1"/>
      <sheetData sheetId="2"/>
      <sheetData sheetId="3"/>
      <sheetData sheetId="4"/>
      <sheetData sheetId="5"/>
      <sheetData sheetId="6"/>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Contador"/>
      <sheetName val="Mapa Riesgos Gestión"/>
      <sheetName val="Anexo 1 Solictud Modificación"/>
      <sheetName val="Anexo 2 Rep Materiali Riesgo"/>
      <sheetName val="Anexo 3 Form Acciones Preven"/>
      <sheetName val="Anexo 4 Seg Acciones Prev"/>
    </sheetNames>
    <sheetDataSet>
      <sheetData sheetId="0">
        <row r="6">
          <cell r="C6" t="str">
            <v>Afectación menor a 10 SMLMV</v>
          </cell>
          <cell r="D6" t="str">
            <v>El riesgo afecta la imagen de alguna área de la organización</v>
          </cell>
        </row>
        <row r="7">
          <cell r="C7" t="str">
            <v>Entre 10 y menor a 50 SMLMV</v>
          </cell>
          <cell r="D7" t="str">
            <v>El riesgo afecta la imagen de la entidad internamente, de conocimiento general, nivel interno, de junta directiva y accionistas y/o de proveedores</v>
          </cell>
        </row>
        <row r="8">
          <cell r="C8" t="str">
            <v>Entre 50 y menor a 100 SMLMV</v>
          </cell>
          <cell r="D8" t="str">
            <v>El riesgo afecta la imagen de la entidad con algunos usuarios de relevancia frente al logro de los objetivos</v>
          </cell>
        </row>
        <row r="9">
          <cell r="C9" t="str">
            <v>Entre 100 y menor a 500 SMLMV</v>
          </cell>
          <cell r="D9" t="str">
            <v>El riesgo afecta la imagen de  la entidad con efecto publicitario sostenido a nivel de sector administrativo, nivel departamental o municipal</v>
          </cell>
        </row>
        <row r="10">
          <cell r="C10" t="str">
            <v>Desde los 500 SMLMV</v>
          </cell>
          <cell r="D10" t="str">
            <v>El riesgo afecta la imagen de la entidad a nivel nacional, con efecto publicitarios sostenible a nivel país</v>
          </cell>
        </row>
        <row r="20">
          <cell r="C20" t="str">
            <v>Pérdida Reputacional</v>
          </cell>
          <cell r="D20"/>
        </row>
        <row r="21">
          <cell r="B21" t="str">
            <v>Afectación menor a 10 SMLMV</v>
          </cell>
          <cell r="C21" t="str">
            <v>El riesgo afecta la imagen de alguna área de la organización</v>
          </cell>
          <cell r="D21">
            <v>0.2</v>
          </cell>
        </row>
        <row r="22">
          <cell r="B22" t="str">
            <v>Entre 10 y menor a 50 SMLMV</v>
          </cell>
          <cell r="C22" t="str">
            <v>El riesgo afecta la imagen de la entidad internamente, de conocimiento general, nivel interno, de junta directiva y accionistas y/o de proveedores</v>
          </cell>
          <cell r="D22">
            <v>0.4</v>
          </cell>
        </row>
        <row r="23">
          <cell r="B23" t="str">
            <v>Entre 50 y menor a 100 SMLMV</v>
          </cell>
          <cell r="C23" t="str">
            <v>El riesgo afecta la imagen de la entidad con algunos usuarios de relevancia frente al logro de los objetivos</v>
          </cell>
          <cell r="D23">
            <v>0.6</v>
          </cell>
        </row>
        <row r="24">
          <cell r="B24" t="str">
            <v>Entre 100 y menor a 500 SMLMV</v>
          </cell>
          <cell r="C24" t="str">
            <v>El riesgo afecta la imagen de  la entidad con efecto publicitario sostenido a nivel de sector administrativo, nivel departamental o municipal</v>
          </cell>
          <cell r="D24">
            <v>0.8</v>
          </cell>
        </row>
        <row r="25">
          <cell r="B25" t="str">
            <v>Desde los 500 SMLMV</v>
          </cell>
          <cell r="C25" t="str">
            <v>El riesgo afecta la imagen de la entidad a nivel nacional, con efecto publicitarios sostenible a nivel país</v>
          </cell>
          <cell r="D25">
            <v>1</v>
          </cell>
        </row>
      </sheetData>
      <sheetData sheetId="1"/>
      <sheetData sheetId="2"/>
      <sheetData sheetId="3"/>
      <sheetData sheetId="4"/>
      <sheetData sheetId="5"/>
      <sheetData sheetId="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Contador"/>
      <sheetName val="Mapa Riesgos Gestión"/>
      <sheetName val="Anexo 1 Solictud Modificación"/>
      <sheetName val="Anexo 2 Rep Materiali Riesgo"/>
      <sheetName val="Anexo 3 Form Acciones Preven"/>
      <sheetName val="Anexo 4 Seg Acciones Prev"/>
    </sheetNames>
    <sheetDataSet>
      <sheetData sheetId="0">
        <row r="6">
          <cell r="C6" t="str">
            <v>Afectación menor a 10 SMLMV</v>
          </cell>
          <cell r="D6" t="str">
            <v>El riesgo afecta la imagen de alguna área de la organización</v>
          </cell>
        </row>
        <row r="7">
          <cell r="C7" t="str">
            <v>Entre 10 y menor a 50 SMLMV</v>
          </cell>
          <cell r="D7" t="str">
            <v>El riesgo afecta la imagen de la entidad internamente, de conocimiento general, nivel interno, de junta directiva y accionistas y/o de proveedores</v>
          </cell>
        </row>
        <row r="8">
          <cell r="C8" t="str">
            <v>Entre 50 y menor a 100 SMLMV</v>
          </cell>
          <cell r="D8" t="str">
            <v>El riesgo afecta la imagen de la entidad con algunos usuarios de relevancia frente al logro de los objetivos</v>
          </cell>
        </row>
        <row r="9">
          <cell r="C9" t="str">
            <v>Entre 100 y menor a 500 SMLMV</v>
          </cell>
          <cell r="D9" t="str">
            <v>El riesgo afecta la imagen de  la entidad con efecto publicitario sostenido a nivel de sector administrativo, nivel departamental o municipal</v>
          </cell>
        </row>
        <row r="10">
          <cell r="C10" t="str">
            <v>Desde los 500 SMLMV</v>
          </cell>
          <cell r="D10" t="str">
            <v>El riesgo afecta la imagen de la entidad a nivel nacional, con efecto publicitarios sostenible a nivel país</v>
          </cell>
        </row>
        <row r="20">
          <cell r="C20" t="str">
            <v>Pérdida Reputacional</v>
          </cell>
          <cell r="D20"/>
        </row>
        <row r="21">
          <cell r="B21" t="str">
            <v>Afectación menor a 10 SMLMV</v>
          </cell>
          <cell r="C21" t="str">
            <v>El riesgo afecta la imagen de alguna área de la organización</v>
          </cell>
          <cell r="D21">
            <v>0.2</v>
          </cell>
        </row>
        <row r="22">
          <cell r="B22" t="str">
            <v>Entre 10 y menor a 50 SMLMV</v>
          </cell>
          <cell r="C22" t="str">
            <v>El riesgo afecta la imagen de la entidad internamente, de conocimiento general, nivel interno, de junta directiva y accionistas y/o de proveedores</v>
          </cell>
          <cell r="D22">
            <v>0.4</v>
          </cell>
        </row>
        <row r="23">
          <cell r="B23" t="str">
            <v>Entre 50 y menor a 100 SMLMV</v>
          </cell>
          <cell r="C23" t="str">
            <v>El riesgo afecta la imagen de la entidad con algunos usuarios de relevancia frente al logro de los objetivos</v>
          </cell>
          <cell r="D23">
            <v>0.6</v>
          </cell>
        </row>
        <row r="24">
          <cell r="B24" t="str">
            <v>Entre 100 y menor a 500 SMLMV</v>
          </cell>
          <cell r="C24" t="str">
            <v>El riesgo afecta la imagen de  la entidad con efecto publicitario sostenido a nivel de sector administrativo, nivel departamental o municipal</v>
          </cell>
          <cell r="D24">
            <v>0.8</v>
          </cell>
        </row>
        <row r="25">
          <cell r="B25" t="str">
            <v>Desde los 500 SMLMV</v>
          </cell>
          <cell r="C25" t="str">
            <v>El riesgo afecta la imagen de la entidad a nivel nacional, con efecto publicitarios sostenible a nivel país</v>
          </cell>
          <cell r="D25">
            <v>1</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54871-2802-4E9F-8090-72950369398E}">
  <sheetPr>
    <tabColor rgb="FFFFFF00"/>
  </sheetPr>
  <dimension ref="B1:K80"/>
  <sheetViews>
    <sheetView showGridLines="0" topLeftCell="B58" workbookViewId="0">
      <selection activeCell="F70" sqref="F70"/>
    </sheetView>
  </sheetViews>
  <sheetFormatPr baseColWidth="10" defaultColWidth="11.15234375" defaultRowHeight="20.149999999999999" customHeight="1" x14ac:dyDescent="0.4"/>
  <cols>
    <col min="1" max="1" width="11.15234375" style="1"/>
    <col min="2" max="2" width="64.921875" style="1" customWidth="1"/>
    <col min="3" max="3" width="29.3046875" style="1" customWidth="1"/>
    <col min="4" max="4" width="126.15234375" style="1" bestFit="1" customWidth="1"/>
    <col min="5" max="16384" width="11.15234375" style="1"/>
  </cols>
  <sheetData>
    <row r="1" spans="2:11" ht="20.149999999999999" customHeight="1" x14ac:dyDescent="0.4">
      <c r="B1" s="1" t="s">
        <v>0</v>
      </c>
      <c r="D1" s="1" t="s">
        <v>1</v>
      </c>
      <c r="E1" s="1" t="s">
        <v>2</v>
      </c>
      <c r="F1" s="1" t="s">
        <v>3</v>
      </c>
    </row>
    <row r="2" spans="2:11" ht="20.149999999999999" customHeight="1" x14ac:dyDescent="0.4">
      <c r="B2" s="1" t="s">
        <v>4</v>
      </c>
      <c r="D2" s="1" t="s">
        <v>5</v>
      </c>
      <c r="E2" s="1" t="s">
        <v>6</v>
      </c>
      <c r="F2" s="1" t="s">
        <v>7</v>
      </c>
    </row>
    <row r="4" spans="2:11" ht="20.149999999999999" customHeight="1" x14ac:dyDescent="0.4">
      <c r="B4" s="93" t="s">
        <v>8</v>
      </c>
      <c r="C4" s="94"/>
      <c r="D4" s="95"/>
      <c r="F4" s="162" t="s">
        <v>9</v>
      </c>
      <c r="G4" s="162"/>
      <c r="H4" s="162" t="s">
        <v>10</v>
      </c>
      <c r="I4" s="162"/>
      <c r="J4" s="162" t="s">
        <v>11</v>
      </c>
      <c r="K4" s="162"/>
    </row>
    <row r="5" spans="2:11" ht="20.149999999999999" customHeight="1" x14ac:dyDescent="0.4">
      <c r="B5" s="96" t="s">
        <v>12</v>
      </c>
      <c r="C5" s="97" t="s">
        <v>13</v>
      </c>
      <c r="D5" s="97" t="s">
        <v>14</v>
      </c>
      <c r="F5" s="157" t="s">
        <v>15</v>
      </c>
      <c r="G5" s="157"/>
      <c r="H5" s="157" t="s">
        <v>16</v>
      </c>
      <c r="I5" s="157"/>
      <c r="J5" s="161" t="s">
        <v>17</v>
      </c>
      <c r="K5" s="161"/>
    </row>
    <row r="6" spans="2:11" ht="20.149999999999999" customHeight="1" x14ac:dyDescent="0.4">
      <c r="B6" s="98" t="s">
        <v>18</v>
      </c>
      <c r="C6" s="99" t="s">
        <v>19</v>
      </c>
      <c r="D6" s="99" t="s">
        <v>20</v>
      </c>
      <c r="F6" s="157" t="s">
        <v>15</v>
      </c>
      <c r="G6" s="157"/>
      <c r="H6" s="157" t="s">
        <v>21</v>
      </c>
      <c r="I6" s="157"/>
      <c r="J6" s="161" t="s">
        <v>17</v>
      </c>
      <c r="K6" s="161"/>
    </row>
    <row r="7" spans="2:11" ht="20.149999999999999" customHeight="1" x14ac:dyDescent="0.4">
      <c r="B7" s="100" t="s">
        <v>22</v>
      </c>
      <c r="C7" s="99" t="s">
        <v>23</v>
      </c>
      <c r="D7" s="99" t="s">
        <v>24</v>
      </c>
      <c r="F7" s="157" t="s">
        <v>15</v>
      </c>
      <c r="G7" s="157"/>
      <c r="H7" s="157" t="s">
        <v>25</v>
      </c>
      <c r="I7" s="157"/>
      <c r="J7" s="161" t="s">
        <v>17</v>
      </c>
      <c r="K7" s="161"/>
    </row>
    <row r="8" spans="2:11" ht="20.149999999999999" customHeight="1" x14ac:dyDescent="0.4">
      <c r="B8" s="101" t="s">
        <v>26</v>
      </c>
      <c r="C8" s="99" t="s">
        <v>27</v>
      </c>
      <c r="D8" s="99" t="s">
        <v>28</v>
      </c>
      <c r="F8" s="157" t="s">
        <v>15</v>
      </c>
      <c r="G8" s="157"/>
      <c r="H8" s="157" t="s">
        <v>29</v>
      </c>
      <c r="I8" s="157"/>
      <c r="J8" s="161" t="s">
        <v>17</v>
      </c>
      <c r="K8" s="161"/>
    </row>
    <row r="9" spans="2:11" ht="20.149999999999999" customHeight="1" x14ac:dyDescent="0.4">
      <c r="B9" s="102" t="s">
        <v>30</v>
      </c>
      <c r="C9" s="99" t="s">
        <v>31</v>
      </c>
      <c r="D9" s="99" t="s">
        <v>32</v>
      </c>
      <c r="F9" s="157" t="s">
        <v>15</v>
      </c>
      <c r="G9" s="157"/>
      <c r="H9" s="157" t="s">
        <v>33</v>
      </c>
      <c r="I9" s="157"/>
      <c r="J9" s="161" t="s">
        <v>17</v>
      </c>
      <c r="K9" s="161"/>
    </row>
    <row r="10" spans="2:11" ht="20.149999999999999" customHeight="1" x14ac:dyDescent="0.4">
      <c r="B10" s="103" t="s">
        <v>15</v>
      </c>
      <c r="C10" s="104" t="s">
        <v>34</v>
      </c>
      <c r="D10" s="99" t="s">
        <v>35</v>
      </c>
      <c r="F10" s="157" t="s">
        <v>30</v>
      </c>
      <c r="G10" s="157"/>
      <c r="H10" s="157" t="s">
        <v>16</v>
      </c>
      <c r="I10" s="157"/>
      <c r="J10" s="159" t="s">
        <v>36</v>
      </c>
      <c r="K10" s="159"/>
    </row>
    <row r="11" spans="2:11" ht="20.149999999999999" customHeight="1" x14ac:dyDescent="0.4">
      <c r="F11" s="157" t="s">
        <v>30</v>
      </c>
      <c r="G11" s="157"/>
      <c r="H11" s="157" t="s">
        <v>21</v>
      </c>
      <c r="I11" s="157"/>
      <c r="J11" s="159" t="s">
        <v>36</v>
      </c>
      <c r="K11" s="159"/>
    </row>
    <row r="12" spans="2:11" ht="20.149999999999999" customHeight="1" x14ac:dyDescent="0.4">
      <c r="B12" s="105" t="s">
        <v>37</v>
      </c>
      <c r="C12" s="105"/>
      <c r="D12" s="105"/>
      <c r="F12" s="163" t="s">
        <v>30</v>
      </c>
      <c r="G12" s="164"/>
      <c r="H12" s="157" t="s">
        <v>25</v>
      </c>
      <c r="I12" s="157"/>
      <c r="J12" s="159" t="s">
        <v>36</v>
      </c>
      <c r="K12" s="159"/>
    </row>
    <row r="13" spans="2:11" ht="20.149999999999999" customHeight="1" x14ac:dyDescent="0.4">
      <c r="B13" s="106" t="s">
        <v>12</v>
      </c>
      <c r="C13" s="106" t="s">
        <v>38</v>
      </c>
      <c r="D13" s="106" t="s">
        <v>39</v>
      </c>
      <c r="F13" s="163" t="s">
        <v>30</v>
      </c>
      <c r="G13" s="164"/>
      <c r="H13" s="157" t="s">
        <v>29</v>
      </c>
      <c r="I13" s="157"/>
      <c r="J13" s="159" t="s">
        <v>36</v>
      </c>
      <c r="K13" s="159"/>
    </row>
    <row r="14" spans="2:11" ht="20.149999999999999" customHeight="1" x14ac:dyDescent="0.4">
      <c r="B14" s="107" t="s">
        <v>40</v>
      </c>
      <c r="C14" s="108">
        <v>0.2</v>
      </c>
      <c r="D14" s="99" t="s">
        <v>41</v>
      </c>
      <c r="F14" s="163" t="s">
        <v>30</v>
      </c>
      <c r="G14" s="164"/>
      <c r="H14" s="157" t="s">
        <v>33</v>
      </c>
      <c r="I14" s="157"/>
      <c r="J14" s="159" t="s">
        <v>36</v>
      </c>
      <c r="K14" s="159"/>
    </row>
    <row r="15" spans="2:11" ht="20.149999999999999" customHeight="1" x14ac:dyDescent="0.4">
      <c r="B15" s="109" t="s">
        <v>42</v>
      </c>
      <c r="C15" s="108">
        <v>0.4</v>
      </c>
      <c r="D15" s="99" t="s">
        <v>43</v>
      </c>
      <c r="F15" s="163" t="s">
        <v>26</v>
      </c>
      <c r="G15" s="164"/>
      <c r="H15" s="157" t="s">
        <v>16</v>
      </c>
      <c r="I15" s="157"/>
      <c r="J15" s="159" t="s">
        <v>36</v>
      </c>
      <c r="K15" s="159"/>
    </row>
    <row r="16" spans="2:11" ht="20.149999999999999" customHeight="1" x14ac:dyDescent="0.4">
      <c r="B16" s="110" t="s">
        <v>44</v>
      </c>
      <c r="C16" s="108">
        <v>0.6</v>
      </c>
      <c r="D16" s="99" t="s">
        <v>45</v>
      </c>
      <c r="F16" s="163" t="s">
        <v>26</v>
      </c>
      <c r="G16" s="164"/>
      <c r="H16" s="157" t="s">
        <v>21</v>
      </c>
      <c r="I16" s="157"/>
      <c r="J16" s="159" t="s">
        <v>36</v>
      </c>
      <c r="K16" s="159"/>
    </row>
    <row r="17" spans="2:11" ht="20.149999999999999" customHeight="1" x14ac:dyDescent="0.4">
      <c r="B17" s="111" t="s">
        <v>46</v>
      </c>
      <c r="C17" s="108">
        <v>0.8</v>
      </c>
      <c r="D17" s="99" t="s">
        <v>47</v>
      </c>
      <c r="F17" s="163" t="s">
        <v>26</v>
      </c>
      <c r="G17" s="164"/>
      <c r="H17" s="157" t="s">
        <v>25</v>
      </c>
      <c r="I17" s="157"/>
      <c r="J17" s="160" t="s">
        <v>48</v>
      </c>
      <c r="K17" s="160"/>
    </row>
    <row r="18" spans="2:11" ht="20.149999999999999" customHeight="1" x14ac:dyDescent="0.4">
      <c r="B18" s="112" t="s">
        <v>49</v>
      </c>
      <c r="C18" s="108">
        <v>1</v>
      </c>
      <c r="D18" s="99" t="s">
        <v>50</v>
      </c>
      <c r="F18" s="163" t="s">
        <v>26</v>
      </c>
      <c r="G18" s="164"/>
      <c r="H18" s="157" t="s">
        <v>29</v>
      </c>
      <c r="I18" s="157"/>
      <c r="J18" s="160" t="s">
        <v>48</v>
      </c>
      <c r="K18" s="160"/>
    </row>
    <row r="19" spans="2:11" ht="20.149999999999999" customHeight="1" x14ac:dyDescent="0.4">
      <c r="F19" s="157" t="s">
        <v>26</v>
      </c>
      <c r="G19" s="157"/>
      <c r="H19" s="157" t="s">
        <v>33</v>
      </c>
      <c r="I19" s="157"/>
      <c r="J19" s="160" t="s">
        <v>48</v>
      </c>
      <c r="K19" s="160"/>
    </row>
    <row r="20" spans="2:11" ht="20.149999999999999" customHeight="1" x14ac:dyDescent="0.4">
      <c r="B20" s="1" t="s">
        <v>51</v>
      </c>
      <c r="C20" s="1" t="s">
        <v>14</v>
      </c>
      <c r="D20" s="91"/>
      <c r="F20" s="157" t="s">
        <v>22</v>
      </c>
      <c r="G20" s="157"/>
      <c r="H20" s="157" t="s">
        <v>16</v>
      </c>
      <c r="I20" s="157"/>
      <c r="J20" s="159" t="s">
        <v>36</v>
      </c>
      <c r="K20" s="159"/>
    </row>
    <row r="21" spans="2:11" ht="20.149999999999999" customHeight="1" x14ac:dyDescent="0.4">
      <c r="B21" s="113" t="s">
        <v>19</v>
      </c>
      <c r="C21" s="1" t="s">
        <v>20</v>
      </c>
      <c r="D21" s="92">
        <v>0.2</v>
      </c>
      <c r="F21" s="157" t="s">
        <v>22</v>
      </c>
      <c r="G21" s="157"/>
      <c r="H21" s="157" t="s">
        <v>21</v>
      </c>
      <c r="I21" s="157"/>
      <c r="J21" s="160" t="s">
        <v>48</v>
      </c>
      <c r="K21" s="160"/>
    </row>
    <row r="22" spans="2:11" ht="20.149999999999999" customHeight="1" x14ac:dyDescent="0.4">
      <c r="B22" s="113" t="s">
        <v>23</v>
      </c>
      <c r="C22" s="1" t="s">
        <v>24</v>
      </c>
      <c r="D22" s="92">
        <v>0.4</v>
      </c>
      <c r="F22" s="157" t="s">
        <v>22</v>
      </c>
      <c r="G22" s="157"/>
      <c r="H22" s="157" t="s">
        <v>25</v>
      </c>
      <c r="I22" s="157"/>
      <c r="J22" s="160" t="s">
        <v>48</v>
      </c>
      <c r="K22" s="160"/>
    </row>
    <row r="23" spans="2:11" ht="20.149999999999999" customHeight="1" x14ac:dyDescent="0.4">
      <c r="B23" s="114" t="s">
        <v>27</v>
      </c>
      <c r="C23" s="1" t="s">
        <v>28</v>
      </c>
      <c r="D23" s="92">
        <v>0.6</v>
      </c>
      <c r="F23" s="157" t="s">
        <v>22</v>
      </c>
      <c r="G23" s="157"/>
      <c r="H23" s="157" t="s">
        <v>29</v>
      </c>
      <c r="I23" s="157"/>
      <c r="J23" s="160" t="s">
        <v>48</v>
      </c>
      <c r="K23" s="160"/>
    </row>
    <row r="24" spans="2:11" ht="20.149999999999999" customHeight="1" x14ac:dyDescent="0.4">
      <c r="B24" s="114" t="s">
        <v>31</v>
      </c>
      <c r="C24" s="1" t="s">
        <v>32</v>
      </c>
      <c r="D24" s="92">
        <v>0.8</v>
      </c>
      <c r="F24" s="157" t="s">
        <v>22</v>
      </c>
      <c r="G24" s="157"/>
      <c r="H24" s="157" t="s">
        <v>33</v>
      </c>
      <c r="I24" s="157"/>
      <c r="J24" s="158" t="s">
        <v>52</v>
      </c>
      <c r="K24" s="158"/>
    </row>
    <row r="25" spans="2:11" ht="20.149999999999999" customHeight="1" x14ac:dyDescent="0.4">
      <c r="B25" s="114" t="s">
        <v>34</v>
      </c>
      <c r="C25" s="1" t="s">
        <v>35</v>
      </c>
      <c r="D25" s="92">
        <v>1</v>
      </c>
      <c r="F25" s="157" t="s">
        <v>18</v>
      </c>
      <c r="G25" s="157"/>
      <c r="H25" s="157" t="s">
        <v>16</v>
      </c>
      <c r="I25" s="157"/>
      <c r="J25" s="159" t="s">
        <v>36</v>
      </c>
      <c r="K25" s="159"/>
    </row>
    <row r="26" spans="2:11" ht="20.149999999999999" customHeight="1" x14ac:dyDescent="0.4">
      <c r="F26" s="157" t="s">
        <v>18</v>
      </c>
      <c r="G26" s="157"/>
      <c r="H26" s="157" t="s">
        <v>21</v>
      </c>
      <c r="I26" s="157"/>
      <c r="J26" s="160" t="s">
        <v>48</v>
      </c>
      <c r="K26" s="160"/>
    </row>
    <row r="27" spans="2:11" ht="20.149999999999999" customHeight="1" x14ac:dyDescent="0.4">
      <c r="B27" s="1" t="s">
        <v>14</v>
      </c>
      <c r="F27" s="157" t="s">
        <v>18</v>
      </c>
      <c r="G27" s="157"/>
      <c r="H27" s="157" t="s">
        <v>25</v>
      </c>
      <c r="I27" s="157"/>
      <c r="J27" s="160" t="s">
        <v>48</v>
      </c>
      <c r="K27" s="160"/>
    </row>
    <row r="28" spans="2:11" ht="20.149999999999999" customHeight="1" x14ac:dyDescent="0.4">
      <c r="B28" s="1" t="s">
        <v>20</v>
      </c>
      <c r="F28" s="157" t="s">
        <v>18</v>
      </c>
      <c r="G28" s="157"/>
      <c r="H28" s="157" t="s">
        <v>29</v>
      </c>
      <c r="I28" s="157"/>
      <c r="J28" s="158" t="s">
        <v>52</v>
      </c>
      <c r="K28" s="158"/>
    </row>
    <row r="29" spans="2:11" ht="20.149999999999999" customHeight="1" x14ac:dyDescent="0.4">
      <c r="B29" s="1" t="s">
        <v>24</v>
      </c>
      <c r="F29" s="157" t="s">
        <v>18</v>
      </c>
      <c r="G29" s="157"/>
      <c r="H29" s="157" t="s">
        <v>33</v>
      </c>
      <c r="I29" s="157"/>
      <c r="J29" s="158" t="s">
        <v>52</v>
      </c>
      <c r="K29" s="158"/>
    </row>
    <row r="30" spans="2:11" ht="20.149999999999999" customHeight="1" x14ac:dyDescent="0.4">
      <c r="B30" s="1" t="s">
        <v>28</v>
      </c>
    </row>
    <row r="31" spans="2:11" ht="20.149999999999999" customHeight="1" x14ac:dyDescent="0.4">
      <c r="B31" s="1" t="s">
        <v>32</v>
      </c>
      <c r="F31" s="1" t="s">
        <v>61</v>
      </c>
    </row>
    <row r="32" spans="2:11" ht="20.149999999999999" customHeight="1" x14ac:dyDescent="0.4">
      <c r="B32" s="1" t="s">
        <v>35</v>
      </c>
      <c r="F32" s="1" t="s">
        <v>62</v>
      </c>
    </row>
    <row r="33" spans="2:6" ht="20.149999999999999" customHeight="1" x14ac:dyDescent="0.4">
      <c r="F33" s="1" t="s">
        <v>63</v>
      </c>
    </row>
    <row r="34" spans="2:6" ht="20.149999999999999" customHeight="1" x14ac:dyDescent="0.4">
      <c r="B34" s="1" t="s">
        <v>53</v>
      </c>
      <c r="F34" s="1" t="s">
        <v>64</v>
      </c>
    </row>
    <row r="35" spans="2:6" ht="20.149999999999999" customHeight="1" x14ac:dyDescent="0.4">
      <c r="B35" s="1" t="s">
        <v>54</v>
      </c>
      <c r="F35" s="1" t="s">
        <v>65</v>
      </c>
    </row>
    <row r="36" spans="2:6" ht="20.149999999999999" customHeight="1" x14ac:dyDescent="0.4">
      <c r="B36" s="1" t="s">
        <v>55</v>
      </c>
    </row>
    <row r="38" spans="2:6" ht="20.149999999999999" customHeight="1" x14ac:dyDescent="0.4">
      <c r="B38" s="1" t="s">
        <v>56</v>
      </c>
      <c r="C38" s="1" t="s">
        <v>58</v>
      </c>
      <c r="D38" s="1" t="s">
        <v>60</v>
      </c>
    </row>
    <row r="39" spans="2:6" ht="20.149999999999999" customHeight="1" x14ac:dyDescent="0.4">
      <c r="B39" s="1" t="s">
        <v>57</v>
      </c>
      <c r="C39" s="1" t="s">
        <v>59</v>
      </c>
      <c r="D39" s="1" t="s">
        <v>209</v>
      </c>
    </row>
    <row r="42" spans="2:6" ht="20.149999999999999" customHeight="1" x14ac:dyDescent="0.4">
      <c r="B42" s="1" t="s">
        <v>219</v>
      </c>
      <c r="D42" s="1" t="s">
        <v>227</v>
      </c>
    </row>
    <row r="43" spans="2:6" ht="20.149999999999999" customHeight="1" x14ac:dyDescent="0.4">
      <c r="B43" s="1" t="s">
        <v>220</v>
      </c>
      <c r="D43" s="1" t="s">
        <v>228</v>
      </c>
    </row>
    <row r="44" spans="2:6" ht="20.149999999999999" customHeight="1" x14ac:dyDescent="0.4">
      <c r="B44" s="1" t="s">
        <v>221</v>
      </c>
      <c r="D44" s="1" t="s">
        <v>229</v>
      </c>
    </row>
    <row r="45" spans="2:6" ht="20.149999999999999" customHeight="1" x14ac:dyDescent="0.4">
      <c r="B45" s="1" t="s">
        <v>222</v>
      </c>
      <c r="D45" s="1" t="s">
        <v>230</v>
      </c>
    </row>
    <row r="46" spans="2:6" ht="20.149999999999999" customHeight="1" x14ac:dyDescent="0.4">
      <c r="B46" s="1" t="s">
        <v>223</v>
      </c>
    </row>
    <row r="47" spans="2:6" ht="20.149999999999999" customHeight="1" x14ac:dyDescent="0.4">
      <c r="B47" s="1" t="s">
        <v>224</v>
      </c>
    </row>
    <row r="48" spans="2:6" ht="20.149999999999999" customHeight="1" x14ac:dyDescent="0.4">
      <c r="B48" s="1" t="s">
        <v>225</v>
      </c>
    </row>
    <row r="49" spans="2:4" ht="20.149999999999999" customHeight="1" x14ac:dyDescent="0.4">
      <c r="B49" s="1" t="s">
        <v>226</v>
      </c>
    </row>
    <row r="51" spans="2:4" ht="20.149999999999999" customHeight="1" x14ac:dyDescent="0.4">
      <c r="B51" s="115" t="s">
        <v>231</v>
      </c>
      <c r="D51" s="115" t="s">
        <v>491</v>
      </c>
    </row>
    <row r="52" spans="2:4" ht="20.149999999999999" customHeight="1" x14ac:dyDescent="0.4">
      <c r="B52" s="1" t="s">
        <v>237</v>
      </c>
      <c r="D52" s="1" t="s">
        <v>489</v>
      </c>
    </row>
    <row r="53" spans="2:4" ht="20.149999999999999" customHeight="1" x14ac:dyDescent="0.4">
      <c r="B53" s="1" t="s">
        <v>235</v>
      </c>
      <c r="D53" s="1" t="s">
        <v>490</v>
      </c>
    </row>
    <row r="54" spans="2:4" ht="20.149999999999999" customHeight="1" x14ac:dyDescent="0.4">
      <c r="B54" s="1" t="s">
        <v>232</v>
      </c>
      <c r="D54" s="1" t="s">
        <v>286</v>
      </c>
    </row>
    <row r="55" spans="2:4" ht="20.149999999999999" customHeight="1" x14ac:dyDescent="0.4">
      <c r="B55" s="1" t="s">
        <v>233</v>
      </c>
    </row>
    <row r="56" spans="2:4" ht="20.149999999999999" customHeight="1" x14ac:dyDescent="0.4">
      <c r="B56" s="1" t="s">
        <v>234</v>
      </c>
      <c r="D56" s="144" t="s">
        <v>61</v>
      </c>
    </row>
    <row r="57" spans="2:4" ht="20.149999999999999" customHeight="1" x14ac:dyDescent="0.4">
      <c r="B57" s="1" t="s">
        <v>236</v>
      </c>
      <c r="D57" s="141" t="s">
        <v>62</v>
      </c>
    </row>
    <row r="58" spans="2:4" ht="20.149999999999999" customHeight="1" x14ac:dyDescent="0.4">
      <c r="B58" s="1" t="s">
        <v>238</v>
      </c>
      <c r="D58" s="142" t="s">
        <v>63</v>
      </c>
    </row>
    <row r="59" spans="2:4" ht="20.149999999999999" customHeight="1" x14ac:dyDescent="0.4">
      <c r="B59" s="1" t="s">
        <v>242</v>
      </c>
      <c r="D59" s="33" t="s">
        <v>64</v>
      </c>
    </row>
    <row r="60" spans="2:4" ht="20.149999999999999" customHeight="1" x14ac:dyDescent="0.4">
      <c r="B60" s="1" t="s">
        <v>239</v>
      </c>
      <c r="D60" s="143" t="s">
        <v>65</v>
      </c>
    </row>
    <row r="61" spans="2:4" ht="20.149999999999999" customHeight="1" x14ac:dyDescent="0.4">
      <c r="B61" s="1" t="s">
        <v>240</v>
      </c>
    </row>
    <row r="62" spans="2:4" ht="20.149999999999999" customHeight="1" x14ac:dyDescent="0.4">
      <c r="B62" s="1" t="s">
        <v>241</v>
      </c>
    </row>
    <row r="65" spans="2:6" s="114" customFormat="1" ht="20.149999999999999" customHeight="1" x14ac:dyDescent="0.4">
      <c r="B65" s="124" t="s">
        <v>259</v>
      </c>
      <c r="C65" s="124" t="s">
        <v>492</v>
      </c>
      <c r="D65" s="124" t="s">
        <v>260</v>
      </c>
      <c r="E65" s="124" t="s">
        <v>261</v>
      </c>
      <c r="F65" s="124" t="s">
        <v>365</v>
      </c>
    </row>
    <row r="66" spans="2:6" s="125" customFormat="1" ht="20.149999999999999" customHeight="1" x14ac:dyDescent="0.4">
      <c r="B66" s="125" t="s">
        <v>84</v>
      </c>
      <c r="C66" s="125" t="s">
        <v>138</v>
      </c>
      <c r="D66" s="114" t="s">
        <v>493</v>
      </c>
      <c r="E66" s="126" t="s">
        <v>267</v>
      </c>
      <c r="F66" s="114" t="s">
        <v>418</v>
      </c>
    </row>
    <row r="67" spans="2:6" s="125" customFormat="1" ht="20.149999999999999" customHeight="1" x14ac:dyDescent="0.4">
      <c r="B67" s="125" t="s">
        <v>208</v>
      </c>
      <c r="C67" s="125" t="s">
        <v>139</v>
      </c>
      <c r="D67" s="114" t="s">
        <v>265</v>
      </c>
      <c r="E67" s="114" t="s">
        <v>266</v>
      </c>
      <c r="F67" s="114" t="s">
        <v>494</v>
      </c>
    </row>
    <row r="68" spans="2:6" s="125" customFormat="1" ht="20.149999999999999" customHeight="1" x14ac:dyDescent="0.4">
      <c r="B68" s="125" t="s">
        <v>140</v>
      </c>
      <c r="C68" s="125" t="s">
        <v>141</v>
      </c>
      <c r="D68" s="114" t="s">
        <v>263</v>
      </c>
      <c r="E68" s="114" t="s">
        <v>264</v>
      </c>
      <c r="F68" s="114" t="s">
        <v>406</v>
      </c>
    </row>
    <row r="69" spans="2:6" s="125" customFormat="1" ht="20.149999999999999" customHeight="1" x14ac:dyDescent="0.4">
      <c r="B69" s="125" t="s">
        <v>142</v>
      </c>
      <c r="C69" s="125" t="s">
        <v>143</v>
      </c>
      <c r="D69" s="114" t="s">
        <v>268</v>
      </c>
      <c r="E69" s="114" t="s">
        <v>269</v>
      </c>
      <c r="F69" s="114" t="s">
        <v>407</v>
      </c>
    </row>
    <row r="70" spans="2:6" s="125" customFormat="1" ht="20.149999999999999" customHeight="1" x14ac:dyDescent="0.4">
      <c r="B70" s="125" t="s">
        <v>144</v>
      </c>
      <c r="C70" s="125" t="s">
        <v>145</v>
      </c>
      <c r="D70" s="114" t="s">
        <v>270</v>
      </c>
      <c r="E70" s="114" t="s">
        <v>271</v>
      </c>
      <c r="F70" s="114" t="s">
        <v>1397</v>
      </c>
    </row>
    <row r="71" spans="2:6" s="125" customFormat="1" ht="20.149999999999999" customHeight="1" x14ac:dyDescent="0.4">
      <c r="B71" s="125" t="s">
        <v>146</v>
      </c>
      <c r="C71" s="125" t="s">
        <v>147</v>
      </c>
      <c r="D71" s="114" t="s">
        <v>495</v>
      </c>
      <c r="E71" s="125" t="s">
        <v>496</v>
      </c>
      <c r="F71" s="114" t="s">
        <v>497</v>
      </c>
    </row>
    <row r="72" spans="2:6" s="125" customFormat="1" ht="20.149999999999999" customHeight="1" x14ac:dyDescent="0.4">
      <c r="B72" s="125" t="s">
        <v>148</v>
      </c>
      <c r="C72" s="125" t="s">
        <v>149</v>
      </c>
      <c r="D72" s="114" t="s">
        <v>274</v>
      </c>
      <c r="E72" s="114" t="s">
        <v>275</v>
      </c>
      <c r="F72" s="114" t="s">
        <v>419</v>
      </c>
    </row>
    <row r="73" spans="2:6" s="125" customFormat="1" ht="20.149999999999999" customHeight="1" x14ac:dyDescent="0.4">
      <c r="B73" s="125" t="s">
        <v>150</v>
      </c>
      <c r="C73" s="125" t="s">
        <v>151</v>
      </c>
      <c r="D73" s="1" t="s">
        <v>276</v>
      </c>
      <c r="E73" s="114" t="s">
        <v>498</v>
      </c>
      <c r="F73" s="114" t="s">
        <v>420</v>
      </c>
    </row>
    <row r="74" spans="2:6" s="125" customFormat="1" ht="20.149999999999999" customHeight="1" x14ac:dyDescent="0.4">
      <c r="B74" s="125" t="s">
        <v>152</v>
      </c>
      <c r="C74" s="125" t="s">
        <v>153</v>
      </c>
      <c r="D74" s="114" t="s">
        <v>272</v>
      </c>
      <c r="E74" s="114" t="s">
        <v>273</v>
      </c>
      <c r="F74" s="114" t="s">
        <v>408</v>
      </c>
    </row>
    <row r="75" spans="2:6" s="125" customFormat="1" ht="20.149999999999999" customHeight="1" x14ac:dyDescent="0.4">
      <c r="B75" s="125" t="s">
        <v>154</v>
      </c>
      <c r="C75" s="125" t="s">
        <v>155</v>
      </c>
      <c r="D75" s="114" t="s">
        <v>277</v>
      </c>
      <c r="E75" s="114" t="s">
        <v>499</v>
      </c>
      <c r="F75" s="114" t="s">
        <v>409</v>
      </c>
    </row>
    <row r="76" spans="2:6" s="125" customFormat="1" ht="20.149999999999999" customHeight="1" x14ac:dyDescent="0.4">
      <c r="B76" s="125" t="s">
        <v>156</v>
      </c>
      <c r="C76" s="125" t="s">
        <v>157</v>
      </c>
      <c r="D76" s="114" t="s">
        <v>278</v>
      </c>
      <c r="E76" s="114" t="s">
        <v>279</v>
      </c>
      <c r="F76" s="114" t="s">
        <v>500</v>
      </c>
    </row>
    <row r="77" spans="2:6" s="125" customFormat="1" ht="20.149999999999999" customHeight="1" x14ac:dyDescent="0.4">
      <c r="B77" s="125" t="s">
        <v>158</v>
      </c>
      <c r="C77" s="125" t="s">
        <v>159</v>
      </c>
      <c r="D77" s="114" t="s">
        <v>280</v>
      </c>
      <c r="E77" s="114" t="s">
        <v>281</v>
      </c>
      <c r="F77" s="114" t="s">
        <v>366</v>
      </c>
    </row>
    <row r="78" spans="2:6" s="125" customFormat="1" ht="20.149999999999999" customHeight="1" x14ac:dyDescent="0.4">
      <c r="B78" s="125" t="s">
        <v>160</v>
      </c>
      <c r="C78" s="125" t="s">
        <v>161</v>
      </c>
      <c r="D78" s="114" t="s">
        <v>501</v>
      </c>
      <c r="E78" s="114" t="s">
        <v>502</v>
      </c>
      <c r="F78" s="114" t="s">
        <v>410</v>
      </c>
    </row>
    <row r="79" spans="2:6" s="125" customFormat="1" ht="20.149999999999999" customHeight="1" x14ac:dyDescent="0.4">
      <c r="B79" s="125" t="s">
        <v>162</v>
      </c>
      <c r="C79" s="125" t="s">
        <v>163</v>
      </c>
      <c r="D79" s="114" t="s">
        <v>503</v>
      </c>
      <c r="E79" s="114" t="s">
        <v>436</v>
      </c>
      <c r="F79" s="114" t="s">
        <v>421</v>
      </c>
    </row>
    <row r="80" spans="2:6" s="125" customFormat="1" ht="20.149999999999999" customHeight="1" x14ac:dyDescent="0.4">
      <c r="B80" s="125" t="s">
        <v>164</v>
      </c>
      <c r="C80" s="125" t="s">
        <v>165</v>
      </c>
      <c r="D80" s="114" t="s">
        <v>504</v>
      </c>
      <c r="E80" s="114" t="s">
        <v>262</v>
      </c>
      <c r="F80" s="114" t="s">
        <v>505</v>
      </c>
    </row>
  </sheetData>
  <mergeCells count="78">
    <mergeCell ref="F18:G18"/>
    <mergeCell ref="F15:G15"/>
    <mergeCell ref="F16:G16"/>
    <mergeCell ref="F29:G29"/>
    <mergeCell ref="F27:G27"/>
    <mergeCell ref="F28:G28"/>
    <mergeCell ref="F25:G25"/>
    <mergeCell ref="F26:G26"/>
    <mergeCell ref="F23:G23"/>
    <mergeCell ref="F24:G24"/>
    <mergeCell ref="F21:G21"/>
    <mergeCell ref="F22:G22"/>
    <mergeCell ref="F19:G19"/>
    <mergeCell ref="F20:G20"/>
    <mergeCell ref="F17:G17"/>
    <mergeCell ref="F13:G13"/>
    <mergeCell ref="F14:G14"/>
    <mergeCell ref="F7:G7"/>
    <mergeCell ref="H7:I7"/>
    <mergeCell ref="J7:K7"/>
    <mergeCell ref="F8:G8"/>
    <mergeCell ref="J11:K11"/>
    <mergeCell ref="F9:G9"/>
    <mergeCell ref="H9:I9"/>
    <mergeCell ref="J9:K9"/>
    <mergeCell ref="F12:G12"/>
    <mergeCell ref="H12:I12"/>
    <mergeCell ref="J12:K12"/>
    <mergeCell ref="F10:G10"/>
    <mergeCell ref="H10:I10"/>
    <mergeCell ref="H13:I13"/>
    <mergeCell ref="J4:K4"/>
    <mergeCell ref="F5:G5"/>
    <mergeCell ref="H5:I5"/>
    <mergeCell ref="J5:K5"/>
    <mergeCell ref="F6:G6"/>
    <mergeCell ref="H6:I6"/>
    <mergeCell ref="J6:K6"/>
    <mergeCell ref="F4:G4"/>
    <mergeCell ref="H4:I4"/>
    <mergeCell ref="H8:I8"/>
    <mergeCell ref="J8:K8"/>
    <mergeCell ref="J10:K10"/>
    <mergeCell ref="F11:G11"/>
    <mergeCell ref="H11:I11"/>
    <mergeCell ref="J13:K13"/>
    <mergeCell ref="H14:I14"/>
    <mergeCell ref="J14:K14"/>
    <mergeCell ref="H15:I15"/>
    <mergeCell ref="J15:K15"/>
    <mergeCell ref="H16:I16"/>
    <mergeCell ref="J16:K16"/>
    <mergeCell ref="H17:I17"/>
    <mergeCell ref="J17:K17"/>
    <mergeCell ref="H18:I18"/>
    <mergeCell ref="J18:K18"/>
    <mergeCell ref="H19:I19"/>
    <mergeCell ref="J19:K19"/>
    <mergeCell ref="H20:I20"/>
    <mergeCell ref="J20:K20"/>
    <mergeCell ref="H21:I21"/>
    <mergeCell ref="J21:K21"/>
    <mergeCell ref="H22:I22"/>
    <mergeCell ref="J22:K22"/>
    <mergeCell ref="H23:I23"/>
    <mergeCell ref="J23:K23"/>
    <mergeCell ref="H24:I24"/>
    <mergeCell ref="J24:K24"/>
    <mergeCell ref="H28:I28"/>
    <mergeCell ref="J28:K28"/>
    <mergeCell ref="H29:I29"/>
    <mergeCell ref="J29:K29"/>
    <mergeCell ref="H25:I25"/>
    <mergeCell ref="J25:K25"/>
    <mergeCell ref="H26:I26"/>
    <mergeCell ref="J26:K26"/>
    <mergeCell ref="H27:I27"/>
    <mergeCell ref="J27:K2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41E65-CF82-48FD-BD77-F5A27547D08A}">
  <sheetPr>
    <tabColor rgb="FFFFFF00"/>
  </sheetPr>
  <dimension ref="B1:S40"/>
  <sheetViews>
    <sheetView showGridLines="0" topLeftCell="E1" zoomScaleNormal="100" workbookViewId="0">
      <selection activeCell="O18" sqref="O18"/>
    </sheetView>
  </sheetViews>
  <sheetFormatPr baseColWidth="10" defaultColWidth="11.15234375" defaultRowHeight="20.149999999999999" customHeight="1" x14ac:dyDescent="0.4"/>
  <cols>
    <col min="1" max="1" width="5.69140625" style="28" customWidth="1"/>
    <col min="2" max="2" width="62.69140625" style="28" bestFit="1" customWidth="1"/>
    <col min="3" max="6" width="21.07421875" style="28" customWidth="1"/>
    <col min="7" max="7" width="5.69140625" style="28" customWidth="1"/>
    <col min="8" max="10" width="15.69140625" style="28" customWidth="1"/>
    <col min="11" max="11" width="17" style="28" bestFit="1" customWidth="1"/>
    <col min="12" max="12" width="15.69140625" style="28" customWidth="1"/>
    <col min="13" max="13" width="25.69140625" style="31" customWidth="1"/>
    <col min="14" max="18" width="15.69140625" style="28" customWidth="1"/>
    <col min="19" max="19" width="25.69140625" style="28" customWidth="1"/>
    <col min="20" max="20" width="11.15234375" style="28"/>
    <col min="21" max="21" width="18" style="28" bestFit="1" customWidth="1"/>
    <col min="22" max="16384" width="11.15234375" style="28"/>
  </cols>
  <sheetData>
    <row r="1" spans="2:19" ht="20.149999999999999" customHeight="1" x14ac:dyDescent="0.4">
      <c r="C1" s="117"/>
      <c r="D1" s="117"/>
      <c r="E1" s="117"/>
      <c r="F1" s="117"/>
      <c r="K1" s="1"/>
      <c r="L1" s="31"/>
    </row>
    <row r="2" spans="2:19" s="2" customFormat="1" ht="25.75" x14ac:dyDescent="0.4">
      <c r="B2" s="29" t="s">
        <v>66</v>
      </c>
      <c r="C2" s="149" t="s">
        <v>67</v>
      </c>
      <c r="D2" s="149" t="s">
        <v>137</v>
      </c>
      <c r="E2" s="149" t="s">
        <v>1389</v>
      </c>
      <c r="F2" s="32" t="s">
        <v>1390</v>
      </c>
      <c r="H2" s="36" t="s">
        <v>68</v>
      </c>
      <c r="I2" s="36" t="s">
        <v>69</v>
      </c>
      <c r="J2" s="36" t="s">
        <v>70</v>
      </c>
      <c r="K2" s="36" t="s">
        <v>71</v>
      </c>
      <c r="L2" s="36" t="s">
        <v>72</v>
      </c>
      <c r="M2" s="37" t="s">
        <v>73</v>
      </c>
      <c r="N2" s="36" t="s">
        <v>68</v>
      </c>
      <c r="O2" s="36" t="s">
        <v>69</v>
      </c>
      <c r="P2" s="36" t="s">
        <v>70</v>
      </c>
      <c r="Q2" s="36" t="s">
        <v>71</v>
      </c>
      <c r="R2" s="36" t="s">
        <v>74</v>
      </c>
      <c r="S2" s="36" t="s">
        <v>75</v>
      </c>
    </row>
    <row r="3" spans="2:19" ht="20.149999999999999" customHeight="1" x14ac:dyDescent="0.4">
      <c r="B3" s="153" t="s">
        <v>84</v>
      </c>
      <c r="C3" s="118">
        <f>AVERAGEIFS('Mapa Riesgos Gestión'!$I$8:$I$1264,'Mapa Riesgos Gestión'!$B$8:$B$1264,B3)</f>
        <v>0.66666666666666663</v>
      </c>
      <c r="D3" s="118">
        <f>AVERAGEIFS('Mapa Riesgos Gestión'!$BU$8:$BU$1176,'Mapa Riesgos Gestión'!$B$8:$B$1176,B3)</f>
        <v>0.75</v>
      </c>
      <c r="E3" s="118">
        <f>AVERAGEIFS('Mapa Riesgos Gestión'!$CS$8:$CS$1276,'Mapa Riesgos Gestión'!$B$8:$B$1276,B3)</f>
        <v>1</v>
      </c>
      <c r="F3" s="118">
        <f t="shared" ref="F3:F17" si="0">+AVERAGE(C3:E3)</f>
        <v>0.80555555555555547</v>
      </c>
      <c r="H3" s="86">
        <f>COUNTIFS('Mapa Riesgos Gestión'!$AI$8:$AI$1264,Datos!$D$57,'Mapa Riesgos Gestión'!$B$8:$B$1264,$B3)</f>
        <v>1</v>
      </c>
      <c r="I3" s="86">
        <f>COUNTIFS('Mapa Riesgos Gestión'!$AI$8:$AI$1264,Datos!$D$58,'Mapa Riesgos Gestión'!$B$8:$B$1264,$B3)</f>
        <v>3</v>
      </c>
      <c r="J3" s="86">
        <f>COUNTIFS('Mapa Riesgos Gestión'!$AI$8:$AI$1264,Datos!$D$59,'Mapa Riesgos Gestión'!$B$8:$B$1264,$B3)</f>
        <v>0</v>
      </c>
      <c r="K3" s="86">
        <f>COUNTIFS('Mapa Riesgos Gestión'!$AI$8:$AI$1264,Datos!$D$60,'Mapa Riesgos Gestión'!$B$8:$B$1264,$B3)</f>
        <v>0</v>
      </c>
      <c r="L3" s="34">
        <f t="shared" ref="L3:L17" si="1">+SUM(H3:K3)</f>
        <v>4</v>
      </c>
      <c r="M3" s="35" t="str">
        <f>+IF((H3/L3)&gt;=20%,Datos!$D$57,+IF(((H3/L3)+(I3/L3))&gt;=30%,Datos!$D$58,+IF(((H3/L3)+(I3/L3)+(J3/L3))&gt;=40%,Datos!$D$59,+IF((H3/L3)+(I3/L3)+(J3/L3)+(K3/L3)&gt;=50%,Datos!$D$60,""))))</f>
        <v>Extremo</v>
      </c>
      <c r="N3" s="86">
        <f>COUNTIFS('Mapa Riesgos Gestión'!$BA$8:$BA$1264,Datos!$D$57,'Mapa Riesgos Gestión'!$B$8:$B$1264,$B3)</f>
        <v>0</v>
      </c>
      <c r="O3" s="86">
        <f>COUNTIFS('Mapa Riesgos Gestión'!$BA$8:$BA$1264,Datos!$D$58,'Mapa Riesgos Gestión'!$B$8:$B$1264,$B3)</f>
        <v>2</v>
      </c>
      <c r="P3" s="86">
        <f>COUNTIFS('Mapa Riesgos Gestión'!$BA$8:$BA$1264,Datos!$D$59,'Mapa Riesgos Gestión'!$B$8:$B$1264,$B3)</f>
        <v>2</v>
      </c>
      <c r="Q3" s="86">
        <f>COUNTIFS('Mapa Riesgos Gestión'!$BA$8:$BA$1264,Datos!$D$60,'Mapa Riesgos Gestión'!$B$8:$B$1264,$B3)</f>
        <v>0</v>
      </c>
      <c r="R3" s="34">
        <f>+SUM(N3:Q3)</f>
        <v>4</v>
      </c>
      <c r="S3" s="35" t="str">
        <f>+IF((N3/R3)&gt;=20%,Datos!$D$57,+IF(((N3/R3)+(O3/R3))&gt;=30%,Datos!$D$58,+IF(((N3/R3)+(O3/R3)+(P3/R3))&gt;=40%,Datos!$D$59,+IF((N3/R3)+(O3/R3)+(P3/R3)+(Q3/R3)&gt;=50%,Datos!$D$60,""))))</f>
        <v>Alto</v>
      </c>
    </row>
    <row r="4" spans="2:19" ht="20.149999999999999" customHeight="1" x14ac:dyDescent="0.4">
      <c r="B4" s="153" t="s">
        <v>208</v>
      </c>
      <c r="C4" s="118">
        <f>AVERAGEIFS('Mapa Riesgos Gestión'!$I$8:$I$1264,'Mapa Riesgos Gestión'!$B$8:$B$1264,B4)</f>
        <v>0.7142857142857143</v>
      </c>
      <c r="D4" s="118">
        <f>AVERAGEIFS('Mapa Riesgos Gestión'!$BU$8:$BU$1176,'Mapa Riesgos Gestión'!$B$8:$B$1176,B4)</f>
        <v>0.82</v>
      </c>
      <c r="E4" s="118">
        <f>AVERAGEIFS('Mapa Riesgos Gestión'!$CS$8:$CS$1276,'Mapa Riesgos Gestión'!$B$8:$B$1276,B4)</f>
        <v>1</v>
      </c>
      <c r="F4" s="118">
        <f t="shared" si="0"/>
        <v>0.84476190476190471</v>
      </c>
      <c r="H4" s="86">
        <f>COUNTIFS('Mapa Riesgos Gestión'!$AI$8:$AI$1264,Datos!$D$57,'Mapa Riesgos Gestión'!$B$8:$B$1264,$B4)</f>
        <v>2</v>
      </c>
      <c r="I4" s="86">
        <f>COUNTIFS('Mapa Riesgos Gestión'!$AI$8:$AI$1264,Datos!$D$58,'Mapa Riesgos Gestión'!$B$8:$B$1264,$B4)</f>
        <v>3</v>
      </c>
      <c r="J4" s="86">
        <f>COUNTIFS('Mapa Riesgos Gestión'!$AI$8:$AI$1264,Datos!$D$59,'Mapa Riesgos Gestión'!$B$8:$B$1264,$B4)</f>
        <v>0</v>
      </c>
      <c r="K4" s="86">
        <f>COUNTIFS('Mapa Riesgos Gestión'!$AI$8:$AI$1264,Datos!$D$60,'Mapa Riesgos Gestión'!$B$8:$B$1264,$B4)</f>
        <v>0</v>
      </c>
      <c r="L4" s="34">
        <f t="shared" si="1"/>
        <v>5</v>
      </c>
      <c r="M4" s="35" t="str">
        <f>+IF((H4/L4)&gt;=20%,Datos!$D$57,+IF(((H4/L4)+(I4/L4))&gt;=30%,Datos!$D$58,+IF(((H4/L4)+(I4/L4)+(J4/L4))&gt;=40%,Datos!$D$59,+IF((H4/L4)+(I4/L4)+(J4/L4)+(K4/L4)&gt;=50%,Datos!$D$60,""))))</f>
        <v>Extremo</v>
      </c>
      <c r="N4" s="86">
        <f>COUNTIFS('Mapa Riesgos Gestión'!$BA$8:$BA$1264,Datos!$D$57,'Mapa Riesgos Gestión'!$B$8:$B$1264,$B4)</f>
        <v>0</v>
      </c>
      <c r="O4" s="86">
        <f>COUNTIFS('Mapa Riesgos Gestión'!$BA$8:$BA$1264,Datos!$D$58,'Mapa Riesgos Gestión'!$B$8:$B$1264,$B4)</f>
        <v>3</v>
      </c>
      <c r="P4" s="86">
        <f>COUNTIFS('Mapa Riesgos Gestión'!$BA$8:$BA$1264,Datos!$D$59,'Mapa Riesgos Gestión'!$B$8:$B$1264,$B4)</f>
        <v>2</v>
      </c>
      <c r="Q4" s="86">
        <f>COUNTIFS('Mapa Riesgos Gestión'!$BA$8:$BA$1264,Datos!$D$60,'Mapa Riesgos Gestión'!$B$8:$B$1264,$B4)</f>
        <v>0</v>
      </c>
      <c r="R4" s="34">
        <f t="shared" ref="R4:R17" si="2">+SUM(N4:Q4)</f>
        <v>5</v>
      </c>
      <c r="S4" s="35" t="str">
        <f>+IF((N4/R4)&gt;=20%,Datos!$D$57,+IF(((N4/R4)+(O4/R4))&gt;=30%,Datos!$D$58,+IF(((N4/R4)+(O4/R4)+(P4/R4))&gt;=40%,Datos!$D$59,+IF((N4/R4)+(O4/R4)+(P4/R4)+(Q4/R4)&gt;=50%,Datos!$D$60,""))))</f>
        <v>Alto</v>
      </c>
    </row>
    <row r="5" spans="2:19" ht="20.149999999999999" customHeight="1" x14ac:dyDescent="0.4">
      <c r="B5" s="153" t="s">
        <v>140</v>
      </c>
      <c r="C5" s="118">
        <f>AVERAGEIFS('Mapa Riesgos Gestión'!$I$8:$I$1264,'Mapa Riesgos Gestión'!$B$8:$B$1264,B5)</f>
        <v>1</v>
      </c>
      <c r="D5" s="118">
        <f>AVERAGEIFS('Mapa Riesgos Gestión'!$BU$8:$BU$1176,'Mapa Riesgos Gestión'!$B$8:$B$1176,B5)</f>
        <v>0.6</v>
      </c>
      <c r="E5" s="118">
        <f>AVERAGEIFS('Mapa Riesgos Gestión'!$CS$8:$CS$1276,'Mapa Riesgos Gestión'!$B$8:$B$1276,B5)</f>
        <v>1</v>
      </c>
      <c r="F5" s="118">
        <f t="shared" si="0"/>
        <v>0.8666666666666667</v>
      </c>
      <c r="H5" s="86">
        <f>COUNTIFS('Mapa Riesgos Gestión'!$AI$8:$AI$1264,Datos!$D$57,'Mapa Riesgos Gestión'!$B$8:$B$1264,$B5)</f>
        <v>2</v>
      </c>
      <c r="I5" s="86">
        <f>COUNTIFS('Mapa Riesgos Gestión'!$AI$8:$AI$1264,Datos!$D$58,'Mapa Riesgos Gestión'!$B$8:$B$1264,$B5)</f>
        <v>3</v>
      </c>
      <c r="J5" s="86">
        <f>COUNTIFS('Mapa Riesgos Gestión'!$AI$8:$AI$1264,Datos!$D$59,'Mapa Riesgos Gestión'!$B$8:$B$1264,$B5)</f>
        <v>0</v>
      </c>
      <c r="K5" s="86">
        <f>COUNTIFS('Mapa Riesgos Gestión'!$AI$8:$AI$1264,Datos!$D$60,'Mapa Riesgos Gestión'!$B$8:$B$1264,$B5)</f>
        <v>0</v>
      </c>
      <c r="L5" s="34">
        <f t="shared" si="1"/>
        <v>5</v>
      </c>
      <c r="M5" s="35" t="str">
        <f>+IF((H5/L5)&gt;=20%,Datos!$D$57,+IF(((H5/L5)+(I5/L5))&gt;=30%,Datos!$D$58,+IF(((H5/L5)+(I5/L5)+(J5/L5))&gt;=40%,Datos!$D$59,+IF((H5/L5)+(I5/L5)+(J5/L5)+(K5/L5)&gt;=50%,Datos!$D$60,""))))</f>
        <v>Extremo</v>
      </c>
      <c r="N5" s="86">
        <f>COUNTIFS('Mapa Riesgos Gestión'!$BA$8:$BA$1264,Datos!$D$57,'Mapa Riesgos Gestión'!$B$8:$B$1264,$B5)</f>
        <v>0</v>
      </c>
      <c r="O5" s="86">
        <f>COUNTIFS('Mapa Riesgos Gestión'!$BA$8:$BA$1264,Datos!$D$58,'Mapa Riesgos Gestión'!$B$8:$B$1264,$B5)</f>
        <v>3</v>
      </c>
      <c r="P5" s="86">
        <f>COUNTIFS('Mapa Riesgos Gestión'!$BA$8:$BA$1264,Datos!$D$59,'Mapa Riesgos Gestión'!$B$8:$B$1264,$B5)</f>
        <v>2</v>
      </c>
      <c r="Q5" s="86">
        <f>COUNTIFS('Mapa Riesgos Gestión'!$BA$8:$BA$1264,Datos!$D$60,'Mapa Riesgos Gestión'!$B$8:$B$1264,$B5)</f>
        <v>0</v>
      </c>
      <c r="R5" s="34">
        <f t="shared" si="2"/>
        <v>5</v>
      </c>
      <c r="S5" s="35" t="str">
        <f>+IF((N5/R5)&gt;=20%,Datos!$D$57,+IF(((N5/R5)+(O5/R5))&gt;=30%,Datos!$D$58,+IF(((N5/R5)+(O5/R5)+(P5/R5))&gt;=40%,Datos!$D$59,+IF((N5/R5)+(O5/R5)+(P5/R5)+(Q5/R5)&gt;=50%,Datos!$D$60,""))))</f>
        <v>Alto</v>
      </c>
    </row>
    <row r="6" spans="2:19" ht="20.149999999999999" customHeight="1" x14ac:dyDescent="0.4">
      <c r="B6" s="154" t="s">
        <v>142</v>
      </c>
      <c r="C6" s="119">
        <f>AVERAGEIFS('Mapa Riesgos Gestión'!$I$8:$I$1264,'Mapa Riesgos Gestión'!$B$8:$B$1264,B6)</f>
        <v>0.7142857142857143</v>
      </c>
      <c r="D6" s="119">
        <f>AVERAGEIFS('Mapa Riesgos Gestión'!$BU$8:$BU$1176,'Mapa Riesgos Gestión'!$B$8:$B$1176,B6)</f>
        <v>0.9028571428571428</v>
      </c>
      <c r="E6" s="119">
        <f>AVERAGEIFS('Mapa Riesgos Gestión'!$CS$8:$CS$1276,'Mapa Riesgos Gestión'!$B$8:$B$1276,B6)</f>
        <v>0.42857142857142855</v>
      </c>
      <c r="F6" s="119">
        <f t="shared" si="0"/>
        <v>0.68190476190476179</v>
      </c>
      <c r="H6" s="87">
        <f>COUNTIFS('Mapa Riesgos Gestión'!$AI$8:$AI$1264,Datos!$D$57,'Mapa Riesgos Gestión'!$B$8:$B$1264,$B6)</f>
        <v>4</v>
      </c>
      <c r="I6" s="87">
        <f>COUNTIFS('Mapa Riesgos Gestión'!$AI$8:$AI$1264,Datos!$D$58,'Mapa Riesgos Gestión'!$B$8:$B$1264,$B6)</f>
        <v>1</v>
      </c>
      <c r="J6" s="87">
        <f>COUNTIFS('Mapa Riesgos Gestión'!$AI$8:$AI$1264,Datos!$D$59,'Mapa Riesgos Gestión'!$B$8:$B$1264,$B6)</f>
        <v>0</v>
      </c>
      <c r="K6" s="87">
        <f>COUNTIFS('Mapa Riesgos Gestión'!$AI$8:$AI$1264,Datos!$D$60,'Mapa Riesgos Gestión'!$B$8:$B$1264,$B6)</f>
        <v>0</v>
      </c>
      <c r="L6" s="34">
        <f t="shared" si="1"/>
        <v>5</v>
      </c>
      <c r="M6" s="35" t="str">
        <f>+IF((H6/L6)&gt;=20%,Datos!$D$57,+IF(((H6/L6)+(I6/L6))&gt;=30%,Datos!$D$58,+IF(((H6/L6)+(I6/L6)+(J6/L6))&gt;=40%,Datos!$D$59,+IF((H6/L6)+(I6/L6)+(J6/L6)+(K6/L6)&gt;=50%,Datos!$D$60,""))))</f>
        <v>Extremo</v>
      </c>
      <c r="N6" s="87">
        <f>COUNTIFS('Mapa Riesgos Gestión'!$BA$8:$BA$1264,Datos!$D$57,'Mapa Riesgos Gestión'!$B$8:$B$1264,$B6)</f>
        <v>0</v>
      </c>
      <c r="O6" s="87">
        <f>COUNTIFS('Mapa Riesgos Gestión'!$BA$8:$BA$1264,Datos!$D$58,'Mapa Riesgos Gestión'!$B$8:$B$1264,$B6)</f>
        <v>2</v>
      </c>
      <c r="P6" s="87">
        <f>COUNTIFS('Mapa Riesgos Gestión'!$BA$8:$BA$1264,Datos!$D$59,'Mapa Riesgos Gestión'!$B$8:$B$1264,$B6)</f>
        <v>3</v>
      </c>
      <c r="Q6" s="87">
        <f>COUNTIFS('Mapa Riesgos Gestión'!$BA$8:$BA$1264,Datos!$D$60,'Mapa Riesgos Gestión'!$B$8:$B$1264,$B6)</f>
        <v>0</v>
      </c>
      <c r="R6" s="34">
        <f t="shared" si="2"/>
        <v>5</v>
      </c>
      <c r="S6" s="35" t="str">
        <f>+IF((N6/R6)&gt;=20%,Datos!$D$57,+IF(((N6/R6)+(O6/R6))&gt;=30%,Datos!$D$58,+IF(((N6/R6)+(O6/R6)+(P6/R6))&gt;=40%,Datos!$D$59,+IF((N6/R6)+(O6/R6)+(P6/R6)+(Q6/R6)&gt;=50%,Datos!$D$60,""))))</f>
        <v>Alto</v>
      </c>
    </row>
    <row r="7" spans="2:19" ht="20.149999999999999" customHeight="1" x14ac:dyDescent="0.4">
      <c r="B7" s="154" t="s">
        <v>144</v>
      </c>
      <c r="C7" s="119">
        <f>AVERAGEIFS('Mapa Riesgos Gestión'!$I$8:$I$1264,'Mapa Riesgos Gestión'!$B$8:$B$1264,B7)</f>
        <v>0.55555555555555558</v>
      </c>
      <c r="D7" s="119">
        <f>AVERAGEIFS('Mapa Riesgos Gestión'!$BU$8:$BU$1176,'Mapa Riesgos Gestión'!$B$8:$B$1176,B7)</f>
        <v>0.72</v>
      </c>
      <c r="E7" s="119">
        <f>AVERAGEIFS('Mapa Riesgos Gestión'!$CS$8:$CS$1276,'Mapa Riesgos Gestión'!$B$8:$B$1276,B7)</f>
        <v>1</v>
      </c>
      <c r="F7" s="119">
        <f t="shared" si="0"/>
        <v>0.75851851851851848</v>
      </c>
      <c r="H7" s="87">
        <f>COUNTIFS('Mapa Riesgos Gestión'!$AI$8:$AI$1264,Datos!$D$57,'Mapa Riesgos Gestión'!$B$8:$B$1264,$B7)</f>
        <v>2</v>
      </c>
      <c r="I7" s="87">
        <f>COUNTIFS('Mapa Riesgos Gestión'!$AI$8:$AI$1264,Datos!$D$58,'Mapa Riesgos Gestión'!$B$8:$B$1264,$B7)</f>
        <v>3</v>
      </c>
      <c r="J7" s="87">
        <f>COUNTIFS('Mapa Riesgos Gestión'!$AI$8:$AI$1264,Datos!$D$59,'Mapa Riesgos Gestión'!$B$8:$B$1264,$B7)</f>
        <v>0</v>
      </c>
      <c r="K7" s="87">
        <f>COUNTIFS('Mapa Riesgos Gestión'!$AI$8:$AI$1264,Datos!$D$60,'Mapa Riesgos Gestión'!$B$8:$B$1264,$B7)</f>
        <v>0</v>
      </c>
      <c r="L7" s="34">
        <f t="shared" si="1"/>
        <v>5</v>
      </c>
      <c r="M7" s="35" t="str">
        <f>+IF((H7/L7)&gt;=20%,Datos!$D$57,+IF(((H7/L7)+(I7/L7))&gt;=30%,Datos!$D$58,+IF(((H7/L7)+(I7/L7)+(J7/L7))&gt;=40%,Datos!$D$59,+IF((H7/L7)+(I7/L7)+(J7/L7)+(K7/L7)&gt;=50%,Datos!$D$60,""))))</f>
        <v>Extremo</v>
      </c>
      <c r="N7" s="87">
        <f>COUNTIFS('Mapa Riesgos Gestión'!$BA$8:$BA$1264,Datos!$D$57,'Mapa Riesgos Gestión'!$B$8:$B$1264,$B7)</f>
        <v>0</v>
      </c>
      <c r="O7" s="87">
        <f>COUNTIFS('Mapa Riesgos Gestión'!$BA$8:$BA$1264,Datos!$D$58,'Mapa Riesgos Gestión'!$B$8:$B$1264,$B7)</f>
        <v>3</v>
      </c>
      <c r="P7" s="87">
        <f>COUNTIFS('Mapa Riesgos Gestión'!$BA$8:$BA$1264,Datos!$D$59,'Mapa Riesgos Gestión'!$B$8:$B$1264,$B7)</f>
        <v>2</v>
      </c>
      <c r="Q7" s="87">
        <f>COUNTIFS('Mapa Riesgos Gestión'!$BA$8:$BA$1264,Datos!$D$60,'Mapa Riesgos Gestión'!$B$8:$B$1264,$B7)</f>
        <v>0</v>
      </c>
      <c r="R7" s="34">
        <f t="shared" si="2"/>
        <v>5</v>
      </c>
      <c r="S7" s="35" t="str">
        <f>+IF((N7/R7)&gt;=20%,Datos!$D$57,+IF(((N7/R7)+(O7/R7))&gt;=30%,Datos!$D$58,+IF(((N7/R7)+(O7/R7)+(P7/R7))&gt;=40%,Datos!$D$59,+IF((N7/R7)+(O7/R7)+(P7/R7)+(Q7/R7)&gt;=50%,Datos!$D$60,""))))</f>
        <v>Alto</v>
      </c>
    </row>
    <row r="8" spans="2:19" ht="20.149999999999999" customHeight="1" x14ac:dyDescent="0.4">
      <c r="B8" s="154" t="s">
        <v>146</v>
      </c>
      <c r="C8" s="119">
        <f>AVERAGEIFS('Mapa Riesgos Gestión'!$I$8:$I$1264,'Mapa Riesgos Gestión'!$B$8:$B$1264,B8)</f>
        <v>0.75</v>
      </c>
      <c r="D8" s="119">
        <f>AVERAGEIFS('Mapa Riesgos Gestión'!$BU$8:$BU$1176,'Mapa Riesgos Gestión'!$B$8:$B$1176,B8)</f>
        <v>0.84259259259259256</v>
      </c>
      <c r="E8" s="119">
        <f>AVERAGEIFS('Mapa Riesgos Gestión'!$CS$8:$CS$1276,'Mapa Riesgos Gestión'!$B$8:$B$1276,B8)</f>
        <v>1</v>
      </c>
      <c r="F8" s="119">
        <f t="shared" si="0"/>
        <v>0.86419753086419748</v>
      </c>
      <c r="H8" s="87">
        <f>COUNTIFS('Mapa Riesgos Gestión'!$AI$8:$AI$1264,Datos!$D$57,'Mapa Riesgos Gestión'!$B$8:$B$1264,$B8)</f>
        <v>2</v>
      </c>
      <c r="I8" s="87">
        <f>COUNTIFS('Mapa Riesgos Gestión'!$AI$8:$AI$1264,Datos!$D$58,'Mapa Riesgos Gestión'!$B$8:$B$1264,$B8)</f>
        <v>4</v>
      </c>
      <c r="J8" s="87">
        <f>COUNTIFS('Mapa Riesgos Gestión'!$AI$8:$AI$1264,Datos!$D$59,'Mapa Riesgos Gestión'!$B$8:$B$1264,$B8)</f>
        <v>0</v>
      </c>
      <c r="K8" s="87">
        <f>COUNTIFS('Mapa Riesgos Gestión'!$AI$8:$AI$1264,Datos!$D$60,'Mapa Riesgos Gestión'!$B$8:$B$1264,$B8)</f>
        <v>0</v>
      </c>
      <c r="L8" s="34">
        <f t="shared" si="1"/>
        <v>6</v>
      </c>
      <c r="M8" s="35" t="str">
        <f>+IF((H8/L8)&gt;=20%,Datos!$D$57,+IF(((H8/L8)+(I8/L8))&gt;=30%,Datos!$D$58,+IF(((H8/L8)+(I8/L8)+(J8/L8))&gt;=40%,Datos!$D$59,+IF((H8/L8)+(I8/L8)+(J8/L8)+(K8/L8)&gt;=50%,Datos!$D$60,""))))</f>
        <v>Extremo</v>
      </c>
      <c r="N8" s="87">
        <f>COUNTIFS('Mapa Riesgos Gestión'!$BA$8:$BA$1264,Datos!$D$57,'Mapa Riesgos Gestión'!$B$8:$B$1264,$B8)</f>
        <v>0</v>
      </c>
      <c r="O8" s="87">
        <f>COUNTIFS('Mapa Riesgos Gestión'!$BA$8:$BA$1264,Datos!$D$58,'Mapa Riesgos Gestión'!$B$8:$B$1264,$B8)</f>
        <v>1</v>
      </c>
      <c r="P8" s="87">
        <f>COUNTIFS('Mapa Riesgos Gestión'!$BA$8:$BA$1264,Datos!$D$59,'Mapa Riesgos Gestión'!$B$8:$B$1264,$B8)</f>
        <v>5</v>
      </c>
      <c r="Q8" s="87">
        <f>COUNTIFS('Mapa Riesgos Gestión'!$BA$8:$BA$1264,Datos!$D$60,'Mapa Riesgos Gestión'!$B$8:$B$1264,$B8)</f>
        <v>0</v>
      </c>
      <c r="R8" s="34">
        <f t="shared" si="2"/>
        <v>6</v>
      </c>
      <c r="S8" s="35" t="str">
        <f>+IF((N8/R8)&gt;=20%,Datos!$D$57,+IF(((N8/R8)+(O8/R8))&gt;=30%,Datos!$D$58,+IF(((N8/R8)+(O8/R8)+(P8/R8))&gt;=40%,Datos!$D$59,+IF((N8/R8)+(O8/R8)+(P8/R8)+(Q8/R8)&gt;=50%,Datos!$D$60,""))))</f>
        <v>Moderado</v>
      </c>
    </row>
    <row r="9" spans="2:19" ht="20.149999999999999" customHeight="1" x14ac:dyDescent="0.4">
      <c r="B9" s="154" t="s">
        <v>148</v>
      </c>
      <c r="C9" s="119">
        <f>AVERAGEIFS('Mapa Riesgos Gestión'!$I$8:$I$1264,'Mapa Riesgos Gestión'!$B$8:$B$1264,B9)</f>
        <v>0.9</v>
      </c>
      <c r="D9" s="119">
        <f>AVERAGEIFS('Mapa Riesgos Gestión'!$BU$8:$BU$1176,'Mapa Riesgos Gestión'!$B$8:$B$1176,B9)</f>
        <v>0.74265644955300125</v>
      </c>
      <c r="E9" s="119">
        <f>AVERAGEIFS('Mapa Riesgos Gestión'!$CS$8:$CS$1276,'Mapa Riesgos Gestión'!$B$8:$B$1276,B9)</f>
        <v>1</v>
      </c>
      <c r="F9" s="119">
        <f t="shared" si="0"/>
        <v>0.88088548318433368</v>
      </c>
      <c r="H9" s="87">
        <f>COUNTIFS('Mapa Riesgos Gestión'!$AI$8:$AI$1264,Datos!$D$57,'Mapa Riesgos Gestión'!$B$8:$B$1264,$B9)</f>
        <v>5</v>
      </c>
      <c r="I9" s="87">
        <f>COUNTIFS('Mapa Riesgos Gestión'!$AI$8:$AI$1264,Datos!$D$58,'Mapa Riesgos Gestión'!$B$8:$B$1264,$B9)</f>
        <v>4</v>
      </c>
      <c r="J9" s="87">
        <f>COUNTIFS('Mapa Riesgos Gestión'!$AI$8:$AI$1264,Datos!$D$59,'Mapa Riesgos Gestión'!$B$8:$B$1264,$B9)</f>
        <v>0</v>
      </c>
      <c r="K9" s="87">
        <f>COUNTIFS('Mapa Riesgos Gestión'!$AI$8:$AI$1264,Datos!$D$60,'Mapa Riesgos Gestión'!$B$8:$B$1264,$B9)</f>
        <v>0</v>
      </c>
      <c r="L9" s="34">
        <f t="shared" si="1"/>
        <v>9</v>
      </c>
      <c r="M9" s="35" t="str">
        <f>+IF((H9/L9)&gt;=20%,Datos!$D$57,+IF(((H9/L9)+(I9/L9))&gt;=30%,Datos!$D$58,+IF(((H9/L9)+(I9/L9)+(J9/L9))&gt;=40%,Datos!$D$59,+IF((H9/L9)+(I9/L9)+(J9/L9)+(K9/L9)&gt;=50%,Datos!$D$60,""))))</f>
        <v>Extremo</v>
      </c>
      <c r="N9" s="87">
        <f>COUNTIFS('Mapa Riesgos Gestión'!$BA$8:$BA$1264,Datos!$D$57,'Mapa Riesgos Gestión'!$B$8:$B$1264,$B9)</f>
        <v>0</v>
      </c>
      <c r="O9" s="87">
        <f>COUNTIFS('Mapa Riesgos Gestión'!$BA$8:$BA$1264,Datos!$D$58,'Mapa Riesgos Gestión'!$B$8:$B$1264,$B9)</f>
        <v>4</v>
      </c>
      <c r="P9" s="87">
        <f>COUNTIFS('Mapa Riesgos Gestión'!$BA$8:$BA$1264,Datos!$D$59,'Mapa Riesgos Gestión'!$B$8:$B$1264,$B9)</f>
        <v>5</v>
      </c>
      <c r="Q9" s="87">
        <f>COUNTIFS('Mapa Riesgos Gestión'!$BA$8:$BA$1264,Datos!$D$60,'Mapa Riesgos Gestión'!$B$8:$B$1264,$B9)</f>
        <v>0</v>
      </c>
      <c r="R9" s="34">
        <f t="shared" si="2"/>
        <v>9</v>
      </c>
      <c r="S9" s="35" t="str">
        <f>+IF((N9/R9)&gt;=20%,Datos!$D$57,+IF(((N9/R9)+(O9/R9))&gt;=30%,Datos!$D$58,+IF(((N9/R9)+(O9/R9)+(P9/R9))&gt;=40%,Datos!$D$59,+IF((N9/R9)+(O9/R9)+(P9/R9)+(Q9/R9)&gt;=50%,Datos!$D$60,""))))</f>
        <v>Alto</v>
      </c>
    </row>
    <row r="10" spans="2:19" ht="20.149999999999999" customHeight="1" x14ac:dyDescent="0.4">
      <c r="B10" s="154" t="s">
        <v>150</v>
      </c>
      <c r="C10" s="119">
        <f>AVERAGEIFS('Mapa Riesgos Gestión'!$I$8:$I$1264,'Mapa Riesgos Gestión'!$B$8:$B$1264,B10)</f>
        <v>0.42857142857142855</v>
      </c>
      <c r="D10" s="119">
        <f>AVERAGEIFS('Mapa Riesgos Gestión'!$BU$8:$BU$1176,'Mapa Riesgos Gestión'!$B$8:$B$1176,B10)</f>
        <v>0.73888888888888893</v>
      </c>
      <c r="E10" s="119">
        <f>AVERAGEIFS('Mapa Riesgos Gestión'!$CS$8:$CS$1276,'Mapa Riesgos Gestión'!$B$8:$B$1276,B10)</f>
        <v>1</v>
      </c>
      <c r="F10" s="119">
        <f t="shared" si="0"/>
        <v>0.72248677248677262</v>
      </c>
      <c r="H10" s="87">
        <f>COUNTIFS('Mapa Riesgos Gestión'!$AI$8:$AI$1264,Datos!$D$57,'Mapa Riesgos Gestión'!$B$8:$B$1264,$B10)</f>
        <v>2</v>
      </c>
      <c r="I10" s="87">
        <f>COUNTIFS('Mapa Riesgos Gestión'!$AI$8:$AI$1264,Datos!$D$58,'Mapa Riesgos Gestión'!$B$8:$B$1264,$B10)</f>
        <v>0</v>
      </c>
      <c r="J10" s="87">
        <f>COUNTIFS('Mapa Riesgos Gestión'!$AI$8:$AI$1264,Datos!$D$59,'Mapa Riesgos Gestión'!$B$8:$B$1264,$B10)</f>
        <v>1</v>
      </c>
      <c r="K10" s="87">
        <f>COUNTIFS('Mapa Riesgos Gestión'!$AI$8:$AI$1264,Datos!$D$60,'Mapa Riesgos Gestión'!$B$8:$B$1264,$B10)</f>
        <v>0</v>
      </c>
      <c r="L10" s="34">
        <f t="shared" si="1"/>
        <v>3</v>
      </c>
      <c r="M10" s="35" t="str">
        <f>+IF((H10/L10)&gt;=20%,Datos!$D$57,+IF(((H10/L10)+(I10/L10))&gt;=30%,Datos!$D$58,+IF(((H10/L10)+(I10/L10)+(J10/L10))&gt;=40%,Datos!$D$59,+IF((H10/L10)+(I10/L10)+(J10/L10)+(K10/L10)&gt;=50%,Datos!$D$60,""))))</f>
        <v>Extremo</v>
      </c>
      <c r="N10" s="87">
        <f>COUNTIFS('Mapa Riesgos Gestión'!$BA$8:$BA$1264,Datos!$D$57,'Mapa Riesgos Gestión'!$B$8:$B$1264,$B10)</f>
        <v>0</v>
      </c>
      <c r="O10" s="87">
        <f>COUNTIFS('Mapa Riesgos Gestión'!$BA$8:$BA$1264,Datos!$D$58,'Mapa Riesgos Gestión'!$B$8:$B$1264,$B10)</f>
        <v>2</v>
      </c>
      <c r="P10" s="87">
        <f>COUNTIFS('Mapa Riesgos Gestión'!$BA$8:$BA$1264,Datos!$D$59,'Mapa Riesgos Gestión'!$B$8:$B$1264,$B10)</f>
        <v>1</v>
      </c>
      <c r="Q10" s="87">
        <f>COUNTIFS('Mapa Riesgos Gestión'!$BA$8:$BA$1264,Datos!$D$60,'Mapa Riesgos Gestión'!$B$8:$B$1264,$B10)</f>
        <v>0</v>
      </c>
      <c r="R10" s="34">
        <f t="shared" si="2"/>
        <v>3</v>
      </c>
      <c r="S10" s="35" t="str">
        <f>+IF((N10/R10)&gt;=20%,Datos!$D$57,+IF(((N10/R10)+(O10/R10))&gt;=30%,Datos!$D$58,+IF(((N10/R10)+(O10/R10)+(P10/R10))&gt;=40%,Datos!$D$59,+IF((N10/R10)+(O10/R10)+(P10/R10)+(Q10/R10)&gt;=50%,Datos!$D$60,""))))</f>
        <v>Alto</v>
      </c>
    </row>
    <row r="11" spans="2:19" ht="20.149999999999999" customHeight="1" x14ac:dyDescent="0.4">
      <c r="B11" s="154" t="s">
        <v>152</v>
      </c>
      <c r="C11" s="119">
        <f>AVERAGEIFS('Mapa Riesgos Gestión'!$I$8:$I$1264,'Mapa Riesgos Gestión'!$B$8:$B$1264,B11)</f>
        <v>0.63636363636363635</v>
      </c>
      <c r="D11" s="119">
        <f>AVERAGEIFS('Mapa Riesgos Gestión'!$BU$8:$BU$1176,'Mapa Riesgos Gestión'!$B$8:$B$1176,B11)</f>
        <v>0.55952380952380953</v>
      </c>
      <c r="E11" s="119">
        <f>AVERAGEIFS('Mapa Riesgos Gestión'!$CS$8:$CS$1276,'Mapa Riesgos Gestión'!$B$8:$B$1276,B11)</f>
        <v>1</v>
      </c>
      <c r="F11" s="119">
        <f t="shared" si="0"/>
        <v>0.73196248196248204</v>
      </c>
      <c r="H11" s="87">
        <f>COUNTIFS('Mapa Riesgos Gestión'!$AI$8:$AI$1264,Datos!$D$57,'Mapa Riesgos Gestión'!$B$8:$B$1264,$B11)</f>
        <v>0</v>
      </c>
      <c r="I11" s="87">
        <f>COUNTIFS('Mapa Riesgos Gestión'!$AI$8:$AI$1264,Datos!$D$58,'Mapa Riesgos Gestión'!$B$8:$B$1264,$B11)</f>
        <v>4</v>
      </c>
      <c r="J11" s="87">
        <f>COUNTIFS('Mapa Riesgos Gestión'!$AI$8:$AI$1264,Datos!$D$59,'Mapa Riesgos Gestión'!$B$8:$B$1264,$B11)</f>
        <v>3</v>
      </c>
      <c r="K11" s="87">
        <f>COUNTIFS('Mapa Riesgos Gestión'!$AI$8:$AI$1264,Datos!$D$60,'Mapa Riesgos Gestión'!$B$8:$B$1264,$B11)</f>
        <v>0</v>
      </c>
      <c r="L11" s="34">
        <f t="shared" si="1"/>
        <v>7</v>
      </c>
      <c r="M11" s="35" t="str">
        <f>+IF((H11/L11)&gt;=20%,Datos!$D$57,+IF(((H11/L11)+(I11/L11))&gt;=30%,Datos!$D$58,+IF(((H11/L11)+(I11/L11)+(J11/L11))&gt;=40%,Datos!$D$59,+IF((H11/L11)+(I11/L11)+(J11/L11)+(K11/L11)&gt;=50%,Datos!$D$60,""))))</f>
        <v>Alto</v>
      </c>
      <c r="N11" s="87">
        <f>COUNTIFS('Mapa Riesgos Gestión'!$BA$8:$BA$1264,Datos!$D$57,'Mapa Riesgos Gestión'!$B$8:$B$1264,$B11)</f>
        <v>0</v>
      </c>
      <c r="O11" s="87">
        <f>COUNTIFS('Mapa Riesgos Gestión'!$BA$8:$BA$1264,Datos!$D$58,'Mapa Riesgos Gestión'!$B$8:$B$1264,$B11)</f>
        <v>1</v>
      </c>
      <c r="P11" s="87">
        <f>COUNTIFS('Mapa Riesgos Gestión'!$BA$8:$BA$1264,Datos!$D$59,'Mapa Riesgos Gestión'!$B$8:$B$1264,$B11)</f>
        <v>6</v>
      </c>
      <c r="Q11" s="87">
        <f>COUNTIFS('Mapa Riesgos Gestión'!$BA$8:$BA$1264,Datos!$D$60,'Mapa Riesgos Gestión'!$B$8:$B$1264,$B11)</f>
        <v>0</v>
      </c>
      <c r="R11" s="34">
        <f t="shared" si="2"/>
        <v>7</v>
      </c>
      <c r="S11" s="35" t="str">
        <f>+IF((N11/R11)&gt;=20%,Datos!$D$57,+IF(((N11/R11)+(O11/R11))&gt;=30%,Datos!$D$58,+IF(((N11/R11)+(O11/R11)+(P11/R11))&gt;=40%,Datos!$D$59,+IF((N11/R11)+(O11/R11)+(P11/R11)+(Q11/R11)&gt;=50%,Datos!$D$60,""))))</f>
        <v>Moderado</v>
      </c>
    </row>
    <row r="12" spans="2:19" ht="20.149999999999999" customHeight="1" x14ac:dyDescent="0.4">
      <c r="B12" s="155" t="s">
        <v>154</v>
      </c>
      <c r="C12" s="120">
        <f>AVERAGEIFS('Mapa Riesgos Gestión'!$I$8:$I$1264,'Mapa Riesgos Gestión'!$B$8:$B$1264,B12)</f>
        <v>0.6</v>
      </c>
      <c r="D12" s="120">
        <f>AVERAGEIFS('Mapa Riesgos Gestión'!$BU$8:$BU$1176,'Mapa Riesgos Gestión'!$B$8:$B$1176,B12)</f>
        <v>1</v>
      </c>
      <c r="E12" s="120">
        <f>AVERAGEIFS('Mapa Riesgos Gestión'!$CS$8:$CS$1276,'Mapa Riesgos Gestión'!$B$8:$B$1276,B12)</f>
        <v>1</v>
      </c>
      <c r="F12" s="120">
        <f t="shared" si="0"/>
        <v>0.8666666666666667</v>
      </c>
      <c r="H12" s="88">
        <f>COUNTIFS('Mapa Riesgos Gestión'!$AI$8:$AI$1264,Datos!$D$57,'Mapa Riesgos Gestión'!$B$8:$B$1264,$B12)</f>
        <v>0</v>
      </c>
      <c r="I12" s="88">
        <f>COUNTIFS('Mapa Riesgos Gestión'!$AI$8:$AI$1264,Datos!$D$58,'Mapa Riesgos Gestión'!$B$8:$B$1264,$B12)</f>
        <v>6</v>
      </c>
      <c r="J12" s="88">
        <f>COUNTIFS('Mapa Riesgos Gestión'!$AI$8:$AI$1264,Datos!$D$59,'Mapa Riesgos Gestión'!$B$8:$B$1264,$B12)</f>
        <v>0</v>
      </c>
      <c r="K12" s="88">
        <f>COUNTIFS('Mapa Riesgos Gestión'!$AI$8:$AI$1264,Datos!$D$60,'Mapa Riesgos Gestión'!$B$8:$B$1264,$B12)</f>
        <v>0</v>
      </c>
      <c r="L12" s="34">
        <f t="shared" si="1"/>
        <v>6</v>
      </c>
      <c r="M12" s="35" t="str">
        <f>+IF((H12/L12)&gt;=20%,Datos!$D$57,+IF(((H12/L12)+(I12/L12))&gt;=30%,Datos!$D$58,+IF(((H12/L12)+(I12/L12)+(J12/L12))&gt;=40%,Datos!$D$59,+IF((H12/L12)+(I12/L12)+(J12/L12)+(K12/L12)&gt;=50%,Datos!$D$60,""))))</f>
        <v>Alto</v>
      </c>
      <c r="N12" s="88">
        <f>COUNTIFS('Mapa Riesgos Gestión'!$BA$8:$BA$1264,Datos!$D$57,'Mapa Riesgos Gestión'!$B$8:$B$1264,$B12)</f>
        <v>0</v>
      </c>
      <c r="O12" s="88">
        <f>COUNTIFS('Mapa Riesgos Gestión'!$BA$8:$BA$1264,Datos!$D$58,'Mapa Riesgos Gestión'!$B$8:$B$1264,$B12)</f>
        <v>0</v>
      </c>
      <c r="P12" s="88">
        <f>COUNTIFS('Mapa Riesgos Gestión'!$BA$8:$BA$1264,Datos!$D$59,'Mapa Riesgos Gestión'!$B$8:$B$1264,$B12)</f>
        <v>6</v>
      </c>
      <c r="Q12" s="88">
        <f>COUNTIFS('Mapa Riesgos Gestión'!$BA$8:$BA$1264,Datos!$D$60,'Mapa Riesgos Gestión'!$B$8:$B$1264,$B12)</f>
        <v>0</v>
      </c>
      <c r="R12" s="34">
        <f t="shared" si="2"/>
        <v>6</v>
      </c>
      <c r="S12" s="35" t="str">
        <f>+IF((N12/R12)&gt;=20%,Datos!$D$57,+IF(((N12/R12)+(O12/R12))&gt;=30%,Datos!$D$58,+IF(((N12/R12)+(O12/R12)+(P12/R12))&gt;=40%,Datos!$D$59,+IF((N12/R12)+(O12/R12)+(P12/R12)+(Q12/R12)&gt;=50%,Datos!$D$60,""))))</f>
        <v>Moderado</v>
      </c>
    </row>
    <row r="13" spans="2:19" ht="20.149999999999999" customHeight="1" x14ac:dyDescent="0.4">
      <c r="B13" s="155" t="s">
        <v>156</v>
      </c>
      <c r="C13" s="120">
        <f>AVERAGEIFS('Mapa Riesgos Gestión'!$I$8:$I$1264,'Mapa Riesgos Gestión'!$B$8:$B$1264,B13)</f>
        <v>0.42857142857142855</v>
      </c>
      <c r="D13" s="120">
        <f>AVERAGEIFS('Mapa Riesgos Gestión'!$BU$8:$BU$1176,'Mapa Riesgos Gestión'!$B$8:$B$1176,B13)</f>
        <v>0.90476190476190477</v>
      </c>
      <c r="E13" s="120">
        <f>AVERAGEIFS('Mapa Riesgos Gestión'!$CS$8:$CS$1276,'Mapa Riesgos Gestión'!$B$8:$B$1276,B13)</f>
        <v>1</v>
      </c>
      <c r="F13" s="120">
        <f t="shared" si="0"/>
        <v>0.77777777777777768</v>
      </c>
      <c r="H13" s="88">
        <f>COUNTIFS('Mapa Riesgos Gestión'!$AI$8:$AI$1264,Datos!$D$57,'Mapa Riesgos Gestión'!$B$8:$B$1264,$B13)</f>
        <v>2</v>
      </c>
      <c r="I13" s="88">
        <f>COUNTIFS('Mapa Riesgos Gestión'!$AI$8:$AI$1264,Datos!$D$58,'Mapa Riesgos Gestión'!$B$8:$B$1264,$B13)</f>
        <v>1</v>
      </c>
      <c r="J13" s="88">
        <f>COUNTIFS('Mapa Riesgos Gestión'!$AI$8:$AI$1264,Datos!$D$59,'Mapa Riesgos Gestión'!$B$8:$B$1264,$B13)</f>
        <v>0</v>
      </c>
      <c r="K13" s="88">
        <f>COUNTIFS('Mapa Riesgos Gestión'!$AI$8:$AI$1264,Datos!$D$60,'Mapa Riesgos Gestión'!$B$8:$B$1264,$B13)</f>
        <v>0</v>
      </c>
      <c r="L13" s="34">
        <f t="shared" si="1"/>
        <v>3</v>
      </c>
      <c r="M13" s="35" t="str">
        <f>+IF((H13/L13)&gt;=20%,Datos!$D$57,+IF(((H13/L13)+(I13/L13))&gt;=30%,Datos!$D$58,+IF(((H13/L13)+(I13/L13)+(J13/L13))&gt;=40%,Datos!$D$59,+IF((H13/L13)+(I13/L13)+(J13/L13)+(K13/L13)&gt;=50%,Datos!$D$60,""))))</f>
        <v>Extremo</v>
      </c>
      <c r="N13" s="88">
        <f>COUNTIFS('Mapa Riesgos Gestión'!$BA$8:$BA$1264,Datos!$D$57,'Mapa Riesgos Gestión'!$B$8:$B$1264,$B13)</f>
        <v>0</v>
      </c>
      <c r="O13" s="88">
        <f>COUNTIFS('Mapa Riesgos Gestión'!$BA$8:$BA$1264,Datos!$D$58,'Mapa Riesgos Gestión'!$B$8:$B$1264,$B13)</f>
        <v>2</v>
      </c>
      <c r="P13" s="88">
        <f>COUNTIFS('Mapa Riesgos Gestión'!$BA$8:$BA$1264,Datos!$D$59,'Mapa Riesgos Gestión'!$B$8:$B$1264,$B13)</f>
        <v>1</v>
      </c>
      <c r="Q13" s="88">
        <f>COUNTIFS('Mapa Riesgos Gestión'!$BA$8:$BA$1264,Datos!$D$60,'Mapa Riesgos Gestión'!$B$8:$B$1264,$B13)</f>
        <v>0</v>
      </c>
      <c r="R13" s="34">
        <f t="shared" si="2"/>
        <v>3</v>
      </c>
      <c r="S13" s="35" t="str">
        <f>+IF((N13/R13)&gt;=20%,Datos!$D$57,+IF(((N13/R13)+(O13/R13))&gt;=30%,Datos!$D$58,+IF(((N13/R13)+(O13/R13)+(P13/R13))&gt;=40%,Datos!$D$59,+IF((N13/R13)+(O13/R13)+(P13/R13)+(Q13/R13)&gt;=50%,Datos!$D$60,""))))</f>
        <v>Alto</v>
      </c>
    </row>
    <row r="14" spans="2:19" ht="20.149999999999999" customHeight="1" x14ac:dyDescent="0.4">
      <c r="B14" s="155" t="s">
        <v>158</v>
      </c>
      <c r="C14" s="120">
        <f>AVERAGEIFS('Mapa Riesgos Gestión'!$I$8:$I$1264,'Mapa Riesgos Gestión'!$B$8:$B$1264,B14)</f>
        <v>0.61538461538461542</v>
      </c>
      <c r="D14" s="120">
        <f>AVERAGEIFS('Mapa Riesgos Gestión'!$BU$8:$BU$1176,'Mapa Riesgos Gestión'!$B$8:$B$1176,B14)</f>
        <v>0.83333333333333337</v>
      </c>
      <c r="E14" s="120">
        <f>AVERAGEIFS('Mapa Riesgos Gestión'!$CS$8:$CS$1276,'Mapa Riesgos Gestión'!$B$8:$B$1276,B14)</f>
        <v>1</v>
      </c>
      <c r="F14" s="120">
        <f t="shared" si="0"/>
        <v>0.81623931623931634</v>
      </c>
      <c r="H14" s="88">
        <f>COUNTIFS('Mapa Riesgos Gestión'!$AI$8:$AI$1264,Datos!$D$57,'Mapa Riesgos Gestión'!$B$8:$B$1264,$B14)</f>
        <v>2</v>
      </c>
      <c r="I14" s="88">
        <f>COUNTIFS('Mapa Riesgos Gestión'!$AI$8:$AI$1264,Datos!$D$58,'Mapa Riesgos Gestión'!$B$8:$B$1264,$B14)</f>
        <v>6</v>
      </c>
      <c r="J14" s="88">
        <f>COUNTIFS('Mapa Riesgos Gestión'!$AI$8:$AI$1264,Datos!$D$59,'Mapa Riesgos Gestión'!$B$8:$B$1264,$B14)</f>
        <v>0</v>
      </c>
      <c r="K14" s="88">
        <f>COUNTIFS('Mapa Riesgos Gestión'!$AI$8:$AI$1264,Datos!$D$60,'Mapa Riesgos Gestión'!$B$8:$B$1264,$B14)</f>
        <v>0</v>
      </c>
      <c r="L14" s="34">
        <f t="shared" si="1"/>
        <v>8</v>
      </c>
      <c r="M14" s="35" t="str">
        <f>+IF((H14/L14)&gt;=20%,Datos!$D$57,+IF(((H14/L14)+(I14/L14))&gt;=30%,Datos!$D$58,+IF(((H14/L14)+(I14/L14)+(J14/L14))&gt;=40%,Datos!$D$59,+IF((H14/L14)+(I14/L14)+(J14/L14)+(K14/L14)&gt;=50%,Datos!$D$60,""))))</f>
        <v>Extremo</v>
      </c>
      <c r="N14" s="88">
        <f>COUNTIFS('Mapa Riesgos Gestión'!$BA$8:$BA$1264,Datos!$D$57,'Mapa Riesgos Gestión'!$B$8:$B$1264,$B14)</f>
        <v>0</v>
      </c>
      <c r="O14" s="88">
        <f>COUNTIFS('Mapa Riesgos Gestión'!$BA$8:$BA$1264,Datos!$D$58,'Mapa Riesgos Gestión'!$B$8:$B$1264,$B14)</f>
        <v>4</v>
      </c>
      <c r="P14" s="88">
        <f>COUNTIFS('Mapa Riesgos Gestión'!$BA$8:$BA$1264,Datos!$D$59,'Mapa Riesgos Gestión'!$B$8:$B$1264,$B14)</f>
        <v>4</v>
      </c>
      <c r="Q14" s="88">
        <f>COUNTIFS('Mapa Riesgos Gestión'!$BA$8:$BA$1264,Datos!$D$60,'Mapa Riesgos Gestión'!$B$8:$B$1264,$B14)</f>
        <v>0</v>
      </c>
      <c r="R14" s="34">
        <f t="shared" si="2"/>
        <v>8</v>
      </c>
      <c r="S14" s="35" t="str">
        <f>+IF((N14/R14)&gt;=20%,Datos!$D$57,+IF(((N14/R14)+(O14/R14))&gt;=30%,Datos!$D$58,+IF(((N14/R14)+(O14/R14)+(P14/R14))&gt;=40%,Datos!$D$59,+IF((N14/R14)+(O14/R14)+(P14/R14)+(Q14/R14)&gt;=50%,Datos!$D$60,""))))</f>
        <v>Alto</v>
      </c>
    </row>
    <row r="15" spans="2:19" ht="20.149999999999999" customHeight="1" x14ac:dyDescent="0.4">
      <c r="B15" s="155" t="s">
        <v>160</v>
      </c>
      <c r="C15" s="120">
        <f>AVERAGEIFS('Mapa Riesgos Gestión'!$I$8:$I$1264,'Mapa Riesgos Gestión'!$B$8:$B$1264,B15)</f>
        <v>1</v>
      </c>
      <c r="D15" s="120">
        <f>AVERAGEIFS('Mapa Riesgos Gestión'!$BU$8:$BU$1176,'Mapa Riesgos Gestión'!$B$8:$B$1176,B15)</f>
        <v>0.63124999999999998</v>
      </c>
      <c r="E15" s="120">
        <f>AVERAGEIFS('Mapa Riesgos Gestión'!$CS$8:$CS$1276,'Mapa Riesgos Gestión'!$B$8:$B$1276,B15)</f>
        <v>1</v>
      </c>
      <c r="F15" s="120">
        <f t="shared" si="0"/>
        <v>0.87708333333333333</v>
      </c>
      <c r="H15" s="88">
        <f>COUNTIFS('Mapa Riesgos Gestión'!$AI$8:$AI$1264,Datos!$D$57,'Mapa Riesgos Gestión'!$B$8:$B$1264,$B15)</f>
        <v>5</v>
      </c>
      <c r="I15" s="88">
        <f>COUNTIFS('Mapa Riesgos Gestión'!$AI$8:$AI$1264,Datos!$D$58,'Mapa Riesgos Gestión'!$B$8:$B$1264,$B15)</f>
        <v>4</v>
      </c>
      <c r="J15" s="88">
        <f>COUNTIFS('Mapa Riesgos Gestión'!$AI$8:$AI$1264,Datos!$D$59,'Mapa Riesgos Gestión'!$B$8:$B$1264,$B15)</f>
        <v>0</v>
      </c>
      <c r="K15" s="88">
        <f>COUNTIFS('Mapa Riesgos Gestión'!$AI$8:$AI$1264,Datos!$D$60,'Mapa Riesgos Gestión'!$B$8:$B$1264,$B15)</f>
        <v>0</v>
      </c>
      <c r="L15" s="34">
        <f t="shared" si="1"/>
        <v>9</v>
      </c>
      <c r="M15" s="35" t="str">
        <f>+IF((H15/L15)&gt;=20%,Datos!$D$57,+IF(((H15/L15)+(I15/L15))&gt;=30%,Datos!$D$58,+IF(((H15/L15)+(I15/L15)+(J15/L15))&gt;=40%,Datos!$D$59,+IF((H15/L15)+(I15/L15)+(J15/L15)+(K15/L15)&gt;=50%,Datos!$D$60,""))))</f>
        <v>Extremo</v>
      </c>
      <c r="N15" s="88">
        <f>COUNTIFS('Mapa Riesgos Gestión'!$BA$8:$BA$1264,Datos!$D$57,'Mapa Riesgos Gestión'!$B$8:$B$1264,$B15)</f>
        <v>0</v>
      </c>
      <c r="O15" s="88">
        <f>COUNTIFS('Mapa Riesgos Gestión'!$BA$8:$BA$1264,Datos!$D$58,'Mapa Riesgos Gestión'!$B$8:$B$1264,$B15)</f>
        <v>5</v>
      </c>
      <c r="P15" s="88">
        <f>COUNTIFS('Mapa Riesgos Gestión'!$BA$8:$BA$1264,Datos!$D$59,'Mapa Riesgos Gestión'!$B$8:$B$1264,$B15)</f>
        <v>4</v>
      </c>
      <c r="Q15" s="88">
        <f>COUNTIFS('Mapa Riesgos Gestión'!$BA$8:$BA$1264,Datos!$D$60,'Mapa Riesgos Gestión'!$B$8:$B$1264,$B15)</f>
        <v>0</v>
      </c>
      <c r="R15" s="34">
        <f t="shared" si="2"/>
        <v>9</v>
      </c>
      <c r="S15" s="35" t="str">
        <f>+IF((N15/R15)&gt;=20%,Datos!$D$57,+IF(((N15/R15)+(O15/R15))&gt;=30%,Datos!$D$58,+IF(((N15/R15)+(O15/R15)+(P15/R15))&gt;=40%,Datos!$D$59,+IF((N15/R15)+(O15/R15)+(P15/R15)+(Q15/R15)&gt;=50%,Datos!$D$60,""))))</f>
        <v>Alto</v>
      </c>
    </row>
    <row r="16" spans="2:19" ht="20.149999999999999" customHeight="1" x14ac:dyDescent="0.4">
      <c r="B16" s="155" t="s">
        <v>162</v>
      </c>
      <c r="C16" s="120">
        <f>AVERAGEIFS('Mapa Riesgos Gestión'!$I$8:$I$1264,'Mapa Riesgos Gestión'!$B$8:$B$1264,B16)</f>
        <v>0.5</v>
      </c>
      <c r="D16" s="120">
        <f>AVERAGEIFS('Mapa Riesgos Gestión'!$BU$8:$BU$1176,'Mapa Riesgos Gestión'!$B$8:$B$1176,B16)</f>
        <v>0.88888888888888895</v>
      </c>
      <c r="E16" s="120">
        <f>AVERAGEIFS('Mapa Riesgos Gestión'!$CS$8:$CS$1276,'Mapa Riesgos Gestión'!$B$8:$B$1276,B16)</f>
        <v>1</v>
      </c>
      <c r="F16" s="120">
        <f t="shared" si="0"/>
        <v>0.79629629629629628</v>
      </c>
      <c r="H16" s="88">
        <f>COUNTIFS('Mapa Riesgos Gestión'!$AI$8:$AI$1264,Datos!$D$57,'Mapa Riesgos Gestión'!$B$8:$B$1264,$B16)</f>
        <v>3</v>
      </c>
      <c r="I16" s="88">
        <f>COUNTIFS('Mapa Riesgos Gestión'!$AI$8:$AI$1264,Datos!$D$58,'Mapa Riesgos Gestión'!$B$8:$B$1264,$B16)</f>
        <v>0</v>
      </c>
      <c r="J16" s="88">
        <f>COUNTIFS('Mapa Riesgos Gestión'!$AI$8:$AI$1264,Datos!$D$59,'Mapa Riesgos Gestión'!$B$8:$B$1264,$B16)</f>
        <v>0</v>
      </c>
      <c r="K16" s="88">
        <f>COUNTIFS('Mapa Riesgos Gestión'!$AI$8:$AI$1264,Datos!$D$60,'Mapa Riesgos Gestión'!$B$8:$B$1264,$B16)</f>
        <v>0</v>
      </c>
      <c r="L16" s="34">
        <f t="shared" si="1"/>
        <v>3</v>
      </c>
      <c r="M16" s="35" t="str">
        <f>+IF((H16/L16)&gt;=20%,Datos!$D$57,+IF(((H16/L16)+(I16/L16))&gt;=30%,Datos!$D$58,+IF(((H16/L16)+(I16/L16)+(J16/L16))&gt;=40%,Datos!$D$59,+IF((H16/L16)+(I16/L16)+(J16/L16)+(K16/L16)&gt;=50%,Datos!$D$60,""))))</f>
        <v>Extremo</v>
      </c>
      <c r="N16" s="88">
        <f>COUNTIFS('Mapa Riesgos Gestión'!$BA$8:$BA$1264,Datos!$D$57,'Mapa Riesgos Gestión'!$B$8:$B$1264,$B16)</f>
        <v>0</v>
      </c>
      <c r="O16" s="88">
        <f>COUNTIFS('Mapa Riesgos Gestión'!$BA$8:$BA$1264,Datos!$D$58,'Mapa Riesgos Gestión'!$B$8:$B$1264,$B16)</f>
        <v>3</v>
      </c>
      <c r="P16" s="88">
        <f>COUNTIFS('Mapa Riesgos Gestión'!$BA$8:$BA$1264,Datos!$D$59,'Mapa Riesgos Gestión'!$B$8:$B$1264,$B16)</f>
        <v>0</v>
      </c>
      <c r="Q16" s="88">
        <f>COUNTIFS('Mapa Riesgos Gestión'!$BA$8:$BA$1264,Datos!$D$60,'Mapa Riesgos Gestión'!$B$8:$B$1264,$B16)</f>
        <v>0</v>
      </c>
      <c r="R16" s="34">
        <f t="shared" si="2"/>
        <v>3</v>
      </c>
      <c r="S16" s="35" t="str">
        <f>+IF((N16/R16)&gt;=20%,Datos!$D$57,+IF(((N16/R16)+(O16/R16))&gt;=30%,Datos!$D$58,+IF(((N16/R16)+(O16/R16)+(P16/R16))&gt;=40%,Datos!$D$59,+IF((N16/R16)+(O16/R16)+(P16/R16)+(Q16/R16)&gt;=50%,Datos!$D$60,""))))</f>
        <v>Alto</v>
      </c>
    </row>
    <row r="17" spans="2:19" ht="20.149999999999999" customHeight="1" x14ac:dyDescent="0.4">
      <c r="B17" s="156" t="s">
        <v>164</v>
      </c>
      <c r="C17" s="121">
        <f>AVERAGEIFS('Mapa Riesgos Gestión'!$I$8:$I$1264,'Mapa Riesgos Gestión'!$B$8:$B$1264,B17)</f>
        <v>0.4</v>
      </c>
      <c r="D17" s="121">
        <f>AVERAGEIFS('Mapa Riesgos Gestión'!$BU$8:$BU$1176,'Mapa Riesgos Gestión'!$B$8:$B$1176,B17)</f>
        <v>8.3333333333333329E-2</v>
      </c>
      <c r="E17" s="121">
        <f>AVERAGEIFS('Mapa Riesgos Gestión'!$CS$8:$CS$1276,'Mapa Riesgos Gestión'!$B$8:$B$1276,B17)</f>
        <v>1</v>
      </c>
      <c r="F17" s="121">
        <f t="shared" si="0"/>
        <v>0.49444444444444446</v>
      </c>
      <c r="H17" s="89">
        <f>COUNTIFS('Mapa Riesgos Gestión'!$AI$8:$AI$1264,Datos!$D$57,'Mapa Riesgos Gestión'!$B$8:$B$1264,$B17)</f>
        <v>1</v>
      </c>
      <c r="I17" s="89">
        <f>COUNTIFS('Mapa Riesgos Gestión'!$AI$8:$AI$1264,Datos!$D$58,'Mapa Riesgos Gestión'!$B$8:$B$1264,$B17)</f>
        <v>3</v>
      </c>
      <c r="J17" s="89">
        <f>COUNTIFS('Mapa Riesgos Gestión'!$AI$8:$AI$1264,Datos!$D$59,'Mapa Riesgos Gestión'!$B$8:$B$1264,$B17)</f>
        <v>0</v>
      </c>
      <c r="K17" s="89">
        <f>COUNTIFS('Mapa Riesgos Gestión'!$AI$8:$AI$1264,Datos!$D$60,'Mapa Riesgos Gestión'!$B$8:$B$1264,$B17)</f>
        <v>0</v>
      </c>
      <c r="L17" s="34">
        <f t="shared" si="1"/>
        <v>4</v>
      </c>
      <c r="M17" s="35" t="str">
        <f>+IF((H17/L17)&gt;=20%,Datos!$D$57,+IF(((H17/L17)+(I17/L17))&gt;=30%,Datos!$D$58,+IF(((H17/L17)+(I17/L17)+(J17/L17))&gt;=40%,Datos!$D$59,+IF((H17/L17)+(I17/L17)+(J17/L17)+(K17/L17)&gt;=50%,Datos!$D$60,""))))</f>
        <v>Extremo</v>
      </c>
      <c r="N17" s="89">
        <f>COUNTIFS('Mapa Riesgos Gestión'!$BA$8:$BA$1264,Datos!$D$57,'Mapa Riesgos Gestión'!$B$8:$B$1264,$B17)</f>
        <v>0</v>
      </c>
      <c r="O17" s="89">
        <f>COUNTIFS('Mapa Riesgos Gestión'!$BA$8:$BA$1264,Datos!$D$58,'Mapa Riesgos Gestión'!$B$8:$B$1264,$B17)</f>
        <v>1</v>
      </c>
      <c r="P17" s="89">
        <f>COUNTIFS('Mapa Riesgos Gestión'!$BA$8:$BA$1264,Datos!$D$59,'Mapa Riesgos Gestión'!$B$8:$B$1264,$B17)</f>
        <v>3</v>
      </c>
      <c r="Q17" s="89">
        <f>COUNTIFS('Mapa Riesgos Gestión'!$BA$8:$BA$1264,Datos!$D$60,'Mapa Riesgos Gestión'!$B$8:$B$1264,$B17)</f>
        <v>0</v>
      </c>
      <c r="R17" s="34">
        <f t="shared" si="2"/>
        <v>4</v>
      </c>
      <c r="S17" s="35" t="str">
        <f>+IF((N17/R17)&gt;=20%,Datos!$D$57,+IF(((N17/R17)+(O17/R17))&gt;=30%,Datos!$D$58,+IF(((N17/R17)+(O17/R17)+(P17/R17))&gt;=40%,Datos!$D$59,+IF((N17/R17)+(O17/R17)+(P17/R17)+(Q17/R17)&gt;=50%,Datos!$D$60,""))))</f>
        <v>Moderado</v>
      </c>
    </row>
    <row r="18" spans="2:19" ht="20.149999999999999" customHeight="1" x14ac:dyDescent="0.4">
      <c r="H18" s="136">
        <f>+SUM(H3:H17)</f>
        <v>33</v>
      </c>
      <c r="I18" s="137">
        <f t="shared" ref="I18:K18" si="3">+SUM(I3:I17)</f>
        <v>45</v>
      </c>
      <c r="J18" s="138">
        <f t="shared" si="3"/>
        <v>4</v>
      </c>
      <c r="K18" s="139">
        <f t="shared" si="3"/>
        <v>0</v>
      </c>
      <c r="L18" s="140">
        <f>+SUM(L3:L17)</f>
        <v>82</v>
      </c>
      <c r="M18" s="30"/>
      <c r="N18" s="136">
        <f t="shared" ref="N18:Q18" si="4">+SUM(N3:N17)</f>
        <v>0</v>
      </c>
      <c r="O18" s="137">
        <f t="shared" si="4"/>
        <v>36</v>
      </c>
      <c r="P18" s="138">
        <f t="shared" si="4"/>
        <v>46</v>
      </c>
      <c r="Q18" s="139">
        <f t="shared" si="4"/>
        <v>0</v>
      </c>
      <c r="R18" s="140">
        <f>+SUM(R3:R17)</f>
        <v>82</v>
      </c>
      <c r="S18" s="27"/>
    </row>
    <row r="19" spans="2:19" ht="20.149999999999999" customHeight="1" x14ac:dyDescent="0.4">
      <c r="B19" s="151" t="s">
        <v>1789</v>
      </c>
      <c r="C19" s="152">
        <f>+AVERAGE(C3:C17)</f>
        <v>0.66064565064565073</v>
      </c>
      <c r="D19" s="152">
        <f t="shared" ref="D19:F19" si="5">+AVERAGE(D3:D17)</f>
        <v>0.73453908958219316</v>
      </c>
      <c r="E19" s="152">
        <f t="shared" si="5"/>
        <v>0.96190476190476193</v>
      </c>
      <c r="F19" s="152">
        <f t="shared" si="5"/>
        <v>0.78569650071086861</v>
      </c>
      <c r="H19" s="27"/>
      <c r="I19" s="27"/>
      <c r="J19" s="27"/>
      <c r="K19" s="27"/>
      <c r="L19" s="27"/>
      <c r="M19" s="30"/>
      <c r="N19" s="27"/>
      <c r="O19" s="27"/>
      <c r="P19" s="27"/>
      <c r="Q19" s="27"/>
      <c r="R19" s="27"/>
      <c r="S19" s="27"/>
    </row>
    <row r="20" spans="2:19" ht="20.149999999999999" customHeight="1" x14ac:dyDescent="0.4">
      <c r="H20" s="27"/>
      <c r="I20" s="27"/>
      <c r="J20" s="27"/>
      <c r="K20" s="27"/>
      <c r="L20" s="27"/>
      <c r="M20" s="30"/>
      <c r="N20" s="27"/>
      <c r="O20" s="27"/>
      <c r="P20" s="27"/>
      <c r="Q20" s="27"/>
      <c r="R20" s="27"/>
      <c r="S20" s="27"/>
    </row>
    <row r="21" spans="2:19" ht="20.149999999999999" customHeight="1" x14ac:dyDescent="0.4">
      <c r="H21" s="27"/>
      <c r="I21" s="27"/>
      <c r="J21" s="27"/>
      <c r="K21" s="27"/>
      <c r="L21" s="27"/>
      <c r="M21" s="30"/>
      <c r="N21" s="27"/>
      <c r="O21" s="27"/>
      <c r="P21" s="27"/>
      <c r="Q21" s="27"/>
      <c r="R21" s="27"/>
      <c r="S21" s="27"/>
    </row>
    <row r="22" spans="2:19" ht="20.149999999999999" customHeight="1" x14ac:dyDescent="0.4">
      <c r="H22" s="27"/>
      <c r="I22" s="27"/>
      <c r="J22" s="27"/>
      <c r="K22" s="27"/>
      <c r="L22" s="27"/>
      <c r="M22" s="30"/>
      <c r="N22" s="27"/>
      <c r="O22" s="27"/>
      <c r="P22" s="27"/>
      <c r="Q22" s="27"/>
      <c r="R22" s="27"/>
      <c r="S22" s="27"/>
    </row>
    <row r="23" spans="2:19" ht="20.149999999999999" customHeight="1" x14ac:dyDescent="0.4">
      <c r="C23" s="27"/>
      <c r="D23" s="27"/>
      <c r="E23" s="27"/>
      <c r="F23" s="27"/>
      <c r="G23" s="27"/>
      <c r="H23" s="30"/>
      <c r="I23" s="27"/>
      <c r="J23" s="27"/>
      <c r="K23" s="27"/>
      <c r="L23" s="27"/>
      <c r="M23" s="27"/>
      <c r="N23" s="27"/>
    </row>
    <row r="24" spans="2:19" ht="20.149999999999999" customHeight="1" x14ac:dyDescent="0.4">
      <c r="C24" s="27"/>
      <c r="D24" s="27"/>
      <c r="E24" s="27"/>
      <c r="F24" s="27"/>
      <c r="G24" s="27"/>
      <c r="H24" s="30"/>
      <c r="I24" s="27"/>
      <c r="J24" s="27"/>
      <c r="K24" s="27"/>
      <c r="L24" s="27"/>
      <c r="M24" s="27"/>
      <c r="N24" s="27"/>
    </row>
    <row r="25" spans="2:19" ht="20.149999999999999" customHeight="1" x14ac:dyDescent="0.4">
      <c r="C25" s="27"/>
      <c r="D25" s="27"/>
      <c r="E25" s="27"/>
      <c r="F25" s="27"/>
      <c r="G25" s="27"/>
      <c r="H25" s="30"/>
      <c r="I25" s="27"/>
      <c r="J25" s="27"/>
      <c r="K25" s="27"/>
      <c r="L25" s="27"/>
      <c r="M25" s="27"/>
      <c r="N25" s="27"/>
    </row>
    <row r="26" spans="2:19" ht="20.149999999999999" customHeight="1" x14ac:dyDescent="0.4">
      <c r="C26" s="27"/>
      <c r="D26" s="27"/>
      <c r="E26" s="27"/>
      <c r="F26" s="27"/>
      <c r="G26" s="27"/>
      <c r="H26" s="30"/>
      <c r="I26" s="27"/>
      <c r="J26" s="27"/>
      <c r="K26" s="27"/>
      <c r="L26" s="27"/>
      <c r="M26" s="27"/>
      <c r="N26" s="27"/>
    </row>
    <row r="27" spans="2:19" ht="20.149999999999999" customHeight="1" x14ac:dyDescent="0.4">
      <c r="H27" s="31"/>
      <c r="M27" s="28"/>
    </row>
    <row r="28" spans="2:19" ht="20.149999999999999" customHeight="1" x14ac:dyDescent="0.4">
      <c r="H28" s="31"/>
      <c r="M28" s="28"/>
    </row>
    <row r="29" spans="2:19" ht="20.149999999999999" customHeight="1" x14ac:dyDescent="0.4">
      <c r="H29" s="31"/>
      <c r="M29" s="28"/>
    </row>
    <row r="30" spans="2:19" ht="20.149999999999999" customHeight="1" x14ac:dyDescent="0.4">
      <c r="H30" s="31"/>
      <c r="M30" s="28"/>
    </row>
    <row r="31" spans="2:19" ht="20.149999999999999" customHeight="1" x14ac:dyDescent="0.4">
      <c r="H31" s="31"/>
      <c r="M31" s="28"/>
    </row>
    <row r="32" spans="2:19" ht="20.149999999999999" customHeight="1" x14ac:dyDescent="0.4">
      <c r="H32" s="31"/>
      <c r="M32" s="28"/>
    </row>
    <row r="33" spans="8:13" ht="20.149999999999999" customHeight="1" x14ac:dyDescent="0.4">
      <c r="H33" s="31"/>
      <c r="M33" s="28"/>
    </row>
    <row r="34" spans="8:13" ht="20.149999999999999" customHeight="1" x14ac:dyDescent="0.4">
      <c r="H34" s="31"/>
      <c r="M34" s="28"/>
    </row>
    <row r="35" spans="8:13" ht="20.149999999999999" customHeight="1" x14ac:dyDescent="0.4">
      <c r="H35" s="31"/>
      <c r="M35" s="28"/>
    </row>
    <row r="36" spans="8:13" ht="20.149999999999999" customHeight="1" x14ac:dyDescent="0.4">
      <c r="H36" s="31"/>
      <c r="M36" s="28"/>
    </row>
    <row r="37" spans="8:13" ht="20.149999999999999" customHeight="1" x14ac:dyDescent="0.4">
      <c r="H37" s="31"/>
      <c r="M37" s="28"/>
    </row>
    <row r="38" spans="8:13" ht="20.149999999999999" customHeight="1" x14ac:dyDescent="0.4">
      <c r="H38" s="31"/>
      <c r="M38" s="28"/>
    </row>
    <row r="39" spans="8:13" ht="20.149999999999999" customHeight="1" x14ac:dyDescent="0.4">
      <c r="H39" s="31"/>
      <c r="M39" s="28"/>
    </row>
    <row r="40" spans="8:13" ht="20.149999999999999" customHeight="1" x14ac:dyDescent="0.4">
      <c r="H40" s="31"/>
      <c r="M40" s="28"/>
    </row>
  </sheetData>
  <conditionalFormatting sqref="M1:M22 S1:S22 H23:H40 N23:N40 M41:M1048576 S41:S1048576">
    <cfRule type="containsText" dxfId="518" priority="1" operator="containsText" text="Bajo">
      <formula>NOT(ISERROR(SEARCH("Bajo",H1)))</formula>
    </cfRule>
    <cfRule type="containsText" dxfId="517" priority="2" operator="containsText" text="Moderado">
      <formula>NOT(ISERROR(SEARCH("Moderado",H1)))</formula>
    </cfRule>
    <cfRule type="containsText" dxfId="516" priority="3" operator="containsText" text="Alto">
      <formula>NOT(ISERROR(SEARCH("Alto",H1)))</formula>
    </cfRule>
    <cfRule type="containsText" dxfId="515" priority="4" operator="containsText" text="Extremo">
      <formula>NOT(ISERROR(SEARCH("Extremo",H1)))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56F79-0E3A-48C7-89E3-FFAAD45E71B8}">
  <sheetPr filterMode="1">
    <tabColor rgb="FF305496"/>
  </sheetPr>
  <dimension ref="A1:CS508"/>
  <sheetViews>
    <sheetView showGridLines="0" tabSelected="1" topLeftCell="B1" zoomScaleNormal="100" workbookViewId="0">
      <selection activeCell="B7" sqref="B7"/>
    </sheetView>
  </sheetViews>
  <sheetFormatPr baseColWidth="10" defaultColWidth="30.69140625" defaultRowHeight="60" customHeight="1" x14ac:dyDescent="0.4"/>
  <cols>
    <col min="1" max="1" width="10.69140625" style="7" hidden="1" customWidth="1"/>
    <col min="2" max="2" width="20.69140625" style="11" customWidth="1"/>
    <col min="3" max="3" width="20.69140625" style="3" customWidth="1"/>
    <col min="4" max="4" width="30.69140625" style="2" customWidth="1"/>
    <col min="5" max="5" width="30.69140625" style="133" customWidth="1"/>
    <col min="6" max="6" width="60.69140625" style="4" customWidth="1"/>
    <col min="7" max="13" width="20.69140625" style="4" customWidth="1"/>
    <col min="14" max="14" width="20.69140625" style="3" customWidth="1"/>
    <col min="15" max="15" width="20.69140625" style="5" customWidth="1"/>
    <col min="16" max="16" width="20.69140625" style="3" customWidth="1"/>
    <col min="17" max="17" width="20.69140625" style="4" customWidth="1"/>
    <col min="18" max="18" width="20.69140625" style="3" customWidth="1"/>
    <col min="19" max="19" width="20.69140625" style="128" customWidth="1"/>
    <col min="20" max="20" width="20.69140625" style="3" customWidth="1"/>
    <col min="21" max="22" width="30.69140625" style="3" customWidth="1"/>
    <col min="23" max="23" width="60.69140625" style="6" customWidth="1"/>
    <col min="24" max="24" width="100.69140625" style="4" customWidth="1"/>
    <col min="25" max="25" width="50.69140625" style="5" customWidth="1"/>
    <col min="26" max="27" width="50.69140625" style="128" customWidth="1"/>
    <col min="28" max="28" width="70.69140625" style="127" customWidth="1"/>
    <col min="29" max="29" width="20.69140625" style="2" customWidth="1"/>
    <col min="30" max="30" width="20.69140625" style="7" customWidth="1"/>
    <col min="31" max="31" width="20.69140625" style="2" customWidth="1"/>
    <col min="32" max="32" width="30.69140625" style="2" customWidth="1"/>
    <col min="33" max="35" width="20.69140625" style="2" customWidth="1"/>
    <col min="36" max="37" width="20.69140625" style="3" customWidth="1"/>
    <col min="38" max="38" width="30.69140625" style="66" customWidth="1"/>
    <col min="39" max="39" width="60.69140625" style="66" customWidth="1"/>
    <col min="40" max="40" width="100.69140625" style="66" customWidth="1"/>
    <col min="41" max="41" width="120.69140625" style="3" customWidth="1"/>
    <col min="42" max="42" width="20.69140625" style="3" customWidth="1"/>
    <col min="43" max="43" width="20.69140625" style="5" customWidth="1"/>
    <col min="44" max="44" width="20.69140625" style="3" customWidth="1"/>
    <col min="45" max="45" width="20.69140625" style="5" customWidth="1"/>
    <col min="46" max="49" width="20.69140625" style="3" customWidth="1"/>
    <col min="50" max="53" width="20.69140625" style="2" customWidth="1"/>
    <col min="54" max="54" width="20.69140625" style="3" customWidth="1"/>
    <col min="55" max="55" width="20.69140625" style="7" customWidth="1"/>
    <col min="56" max="57" width="30.69140625" style="3" customWidth="1"/>
    <col min="58" max="58" width="100.69140625" style="3" customWidth="1"/>
    <col min="59" max="59" width="60.69140625" style="3" customWidth="1"/>
    <col min="60" max="60" width="20.69140625" style="3" customWidth="1"/>
    <col min="61" max="66" width="5.69140625" style="3" customWidth="1"/>
    <col min="67" max="67" width="5.69140625" style="5" customWidth="1"/>
    <col min="68" max="72" width="5.69140625" style="2" customWidth="1"/>
    <col min="73" max="73" width="20.69140625" style="2" customWidth="1"/>
    <col min="74" max="79" width="5.69140625" style="2" customWidth="1"/>
    <col min="80" max="80" width="5.69140625" style="3" customWidth="1"/>
    <col min="81" max="84" width="5.69140625" style="2" customWidth="1"/>
    <col min="85" max="85" width="5.69140625" style="8" customWidth="1"/>
    <col min="86" max="86" width="10.69140625" style="2" customWidth="1"/>
    <col min="87" max="87" width="15.69140625" style="79" customWidth="1"/>
    <col min="88" max="90" width="20.69140625" style="79" customWidth="1"/>
    <col min="91" max="91" width="30.69140625" style="8"/>
    <col min="92" max="92" width="50.69140625" style="2" customWidth="1"/>
    <col min="93" max="97" width="20.69140625" style="2" customWidth="1"/>
    <col min="98" max="16384" width="30.69140625" style="2"/>
  </cols>
  <sheetData>
    <row r="1" spans="1:97" ht="20.149999999999999" customHeight="1" x14ac:dyDescent="0.4">
      <c r="E1" s="3"/>
      <c r="Z1" s="2"/>
      <c r="AA1" s="2"/>
      <c r="AB1" s="5"/>
      <c r="AL1" s="3"/>
      <c r="AM1" s="3"/>
      <c r="AN1" s="3"/>
    </row>
    <row r="2" spans="1:97" s="50" customFormat="1" ht="20.05" customHeight="1" x14ac:dyDescent="0.4">
      <c r="A2" s="135"/>
      <c r="B2" s="221"/>
      <c r="C2" s="40" t="s">
        <v>76</v>
      </c>
      <c r="D2" s="224" t="s">
        <v>77</v>
      </c>
      <c r="E2" s="224"/>
      <c r="F2" s="224"/>
      <c r="G2" s="224"/>
      <c r="H2" s="224"/>
      <c r="I2" s="224"/>
      <c r="J2" s="224"/>
      <c r="K2" s="224"/>
      <c r="L2" s="224"/>
      <c r="M2" s="41" t="s">
        <v>78</v>
      </c>
      <c r="N2" s="42" t="s">
        <v>79</v>
      </c>
      <c r="O2" s="43"/>
      <c r="P2" s="43"/>
      <c r="S2" s="131"/>
      <c r="T2" s="66"/>
      <c r="BC2" s="122"/>
    </row>
    <row r="3" spans="1:97" s="50" customFormat="1" ht="20.05" customHeight="1" x14ac:dyDescent="0.4">
      <c r="A3" s="135"/>
      <c r="B3" s="222"/>
      <c r="C3" s="40" t="s">
        <v>80</v>
      </c>
      <c r="D3" s="225" t="s">
        <v>81</v>
      </c>
      <c r="E3" s="225"/>
      <c r="F3" s="225"/>
      <c r="G3" s="225"/>
      <c r="H3" s="225"/>
      <c r="I3" s="225"/>
      <c r="J3" s="225"/>
      <c r="K3" s="225"/>
      <c r="L3" s="225"/>
      <c r="M3" s="41" t="s">
        <v>82</v>
      </c>
      <c r="N3" s="42">
        <v>4</v>
      </c>
      <c r="O3" s="45"/>
      <c r="P3" s="45"/>
      <c r="S3" s="131"/>
      <c r="T3" s="66"/>
      <c r="BC3" s="122"/>
    </row>
    <row r="4" spans="1:97" s="50" customFormat="1" ht="20.05" customHeight="1" x14ac:dyDescent="0.4">
      <c r="A4" s="135"/>
      <c r="B4" s="223"/>
      <c r="C4" s="40" t="s">
        <v>83</v>
      </c>
      <c r="D4" s="225" t="s">
        <v>84</v>
      </c>
      <c r="E4" s="225"/>
      <c r="F4" s="225"/>
      <c r="G4" s="225"/>
      <c r="H4" s="225"/>
      <c r="I4" s="225"/>
      <c r="J4" s="225"/>
      <c r="K4" s="225"/>
      <c r="L4" s="225"/>
      <c r="M4" s="41" t="s">
        <v>85</v>
      </c>
      <c r="N4" s="46">
        <v>45728</v>
      </c>
      <c r="O4" s="45"/>
      <c r="P4" s="45"/>
      <c r="S4" s="131"/>
      <c r="T4" s="66"/>
      <c r="BC4" s="122"/>
    </row>
    <row r="5" spans="1:97" ht="20.05" customHeight="1" x14ac:dyDescent="0.4">
      <c r="B5" s="9"/>
      <c r="C5" s="123"/>
      <c r="D5" s="10"/>
      <c r="E5" s="10"/>
      <c r="F5" s="10"/>
      <c r="G5" s="10"/>
      <c r="H5" s="10"/>
      <c r="I5" s="10"/>
      <c r="J5" s="10"/>
      <c r="K5" s="10"/>
      <c r="L5" s="10"/>
      <c r="M5" s="10"/>
      <c r="N5" s="10"/>
      <c r="O5" s="10"/>
      <c r="P5" s="10"/>
      <c r="R5" s="10"/>
      <c r="S5" s="132"/>
      <c r="T5" s="123"/>
      <c r="U5" s="10"/>
      <c r="V5" s="10"/>
      <c r="Z5" s="2"/>
      <c r="AA5" s="2"/>
      <c r="AB5" s="5"/>
      <c r="AL5" s="3"/>
      <c r="AM5" s="3"/>
      <c r="AN5" s="3"/>
      <c r="BV5" s="3"/>
      <c r="CA5" s="8"/>
      <c r="CB5" s="2"/>
      <c r="CC5" s="79"/>
      <c r="CD5" s="79"/>
      <c r="CE5" s="79"/>
      <c r="CF5" s="79"/>
      <c r="CI5" s="2"/>
      <c r="CJ5" s="2"/>
      <c r="CK5" s="2"/>
      <c r="CL5" s="2"/>
      <c r="CM5" s="2"/>
    </row>
    <row r="6" spans="1:97" s="11" customFormat="1" ht="20.05" customHeight="1" x14ac:dyDescent="0.4">
      <c r="A6" s="7"/>
      <c r="B6" s="219" t="s">
        <v>166</v>
      </c>
      <c r="C6" s="219"/>
      <c r="D6" s="219"/>
      <c r="E6" s="219"/>
      <c r="F6" s="219"/>
      <c r="G6" s="219"/>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t="s">
        <v>167</v>
      </c>
      <c r="AL6" s="219"/>
      <c r="AM6" s="219"/>
      <c r="AN6" s="219"/>
      <c r="AO6" s="219"/>
      <c r="AP6" s="219"/>
      <c r="AQ6" s="219"/>
      <c r="AR6" s="219"/>
      <c r="AS6" s="219"/>
      <c r="AT6" s="219"/>
      <c r="AU6" s="219"/>
      <c r="AV6" s="219"/>
      <c r="AW6" s="219"/>
      <c r="AX6" s="219"/>
      <c r="AY6" s="219"/>
      <c r="AZ6" s="219"/>
      <c r="BA6" s="219"/>
      <c r="BB6" s="219"/>
      <c r="BC6" s="220"/>
      <c r="BD6" s="218" t="s">
        <v>109</v>
      </c>
      <c r="BE6" s="218"/>
      <c r="BF6" s="218"/>
      <c r="BG6" s="218"/>
      <c r="BH6" s="218"/>
      <c r="BI6" s="218"/>
      <c r="BJ6" s="218"/>
      <c r="BK6" s="218"/>
      <c r="BL6" s="218"/>
      <c r="BM6" s="218"/>
      <c r="BN6" s="218"/>
      <c r="BO6" s="218"/>
      <c r="BP6" s="218"/>
      <c r="BQ6" s="218"/>
      <c r="BR6" s="218"/>
      <c r="BS6" s="218"/>
      <c r="BT6" s="218"/>
      <c r="BU6" s="217" t="s">
        <v>168</v>
      </c>
      <c r="BV6" s="217"/>
      <c r="BW6" s="217"/>
      <c r="BX6" s="217"/>
      <c r="BY6" s="217"/>
      <c r="BZ6" s="217"/>
      <c r="CA6" s="217"/>
      <c r="CB6" s="217"/>
      <c r="CC6" s="217"/>
      <c r="CD6" s="217"/>
      <c r="CE6" s="217"/>
      <c r="CF6" s="217"/>
      <c r="CG6" s="217"/>
      <c r="CH6" s="217"/>
      <c r="CI6" s="217"/>
      <c r="CJ6" s="216" t="s">
        <v>169</v>
      </c>
      <c r="CK6" s="216"/>
      <c r="CL6" s="216"/>
      <c r="CM6" s="216"/>
      <c r="CN6" s="216"/>
      <c r="CO6" s="216"/>
      <c r="CP6" s="216"/>
      <c r="CQ6" s="216"/>
      <c r="CR6" s="216"/>
      <c r="CS6" s="216"/>
    </row>
    <row r="7" spans="1:97" ht="240" customHeight="1" x14ac:dyDescent="0.4">
      <c r="A7" s="134" t="s">
        <v>456</v>
      </c>
      <c r="B7" s="12" t="s">
        <v>244</v>
      </c>
      <c r="C7" s="12" t="s">
        <v>256</v>
      </c>
      <c r="D7" s="12" t="s">
        <v>245</v>
      </c>
      <c r="E7" s="12" t="s">
        <v>246</v>
      </c>
      <c r="F7" s="12" t="s">
        <v>247</v>
      </c>
      <c r="G7" s="12" t="s">
        <v>170</v>
      </c>
      <c r="H7" s="12" t="s">
        <v>171</v>
      </c>
      <c r="I7" s="13" t="s">
        <v>136</v>
      </c>
      <c r="J7" s="13" t="s">
        <v>257</v>
      </c>
      <c r="K7" s="12" t="s">
        <v>172</v>
      </c>
      <c r="L7" s="14" t="s">
        <v>173</v>
      </c>
      <c r="M7" s="14" t="s">
        <v>174</v>
      </c>
      <c r="N7" s="14" t="s">
        <v>175</v>
      </c>
      <c r="O7" s="14" t="s">
        <v>176</v>
      </c>
      <c r="P7" s="14" t="s">
        <v>177</v>
      </c>
      <c r="Q7" s="14" t="s">
        <v>176</v>
      </c>
      <c r="R7" s="14" t="s">
        <v>218</v>
      </c>
      <c r="S7" s="14" t="s">
        <v>249</v>
      </c>
      <c r="T7" s="12" t="s">
        <v>178</v>
      </c>
      <c r="U7" s="12" t="s">
        <v>210</v>
      </c>
      <c r="V7" s="12" t="s">
        <v>211</v>
      </c>
      <c r="W7" s="12" t="s">
        <v>179</v>
      </c>
      <c r="X7" s="90" t="s">
        <v>216</v>
      </c>
      <c r="Y7" s="90" t="s">
        <v>251</v>
      </c>
      <c r="Z7" s="90" t="s">
        <v>217</v>
      </c>
      <c r="AA7" s="90" t="s">
        <v>258</v>
      </c>
      <c r="AB7" s="116" t="s">
        <v>243</v>
      </c>
      <c r="AC7" s="15" t="s">
        <v>180</v>
      </c>
      <c r="AD7" s="12" t="s">
        <v>181</v>
      </c>
      <c r="AE7" s="13" t="s">
        <v>182</v>
      </c>
      <c r="AF7" s="12" t="s">
        <v>183</v>
      </c>
      <c r="AG7" s="12" t="s">
        <v>184</v>
      </c>
      <c r="AH7" s="13" t="s">
        <v>185</v>
      </c>
      <c r="AI7" s="12" t="s">
        <v>186</v>
      </c>
      <c r="AJ7" s="12" t="s">
        <v>187</v>
      </c>
      <c r="AK7" s="12" t="s">
        <v>188</v>
      </c>
      <c r="AL7" s="12" t="s">
        <v>213</v>
      </c>
      <c r="AM7" s="12" t="s">
        <v>248</v>
      </c>
      <c r="AN7" s="12" t="s">
        <v>215</v>
      </c>
      <c r="AO7" s="12" t="s">
        <v>212</v>
      </c>
      <c r="AP7" s="12" t="s">
        <v>189</v>
      </c>
      <c r="AQ7" s="12" t="s">
        <v>190</v>
      </c>
      <c r="AR7" s="12" t="s">
        <v>191</v>
      </c>
      <c r="AS7" s="12" t="s">
        <v>192</v>
      </c>
      <c r="AT7" s="12" t="s">
        <v>193</v>
      </c>
      <c r="AU7" s="12" t="s">
        <v>194</v>
      </c>
      <c r="AV7" s="12" t="s">
        <v>195</v>
      </c>
      <c r="AW7" s="13" t="s">
        <v>196</v>
      </c>
      <c r="AX7" s="12" t="s">
        <v>197</v>
      </c>
      <c r="AY7" s="12" t="s">
        <v>198</v>
      </c>
      <c r="AZ7" s="12" t="s">
        <v>199</v>
      </c>
      <c r="BA7" s="12" t="s">
        <v>200</v>
      </c>
      <c r="BB7" s="12" t="s">
        <v>201</v>
      </c>
      <c r="BC7" s="12" t="s">
        <v>202</v>
      </c>
      <c r="BD7" s="12" t="s">
        <v>110</v>
      </c>
      <c r="BE7" s="12" t="s">
        <v>203</v>
      </c>
      <c r="BF7" s="12" t="s">
        <v>112</v>
      </c>
      <c r="BG7" s="12" t="s">
        <v>113</v>
      </c>
      <c r="BH7" s="12" t="s">
        <v>114</v>
      </c>
      <c r="BI7" s="16" t="s">
        <v>115</v>
      </c>
      <c r="BJ7" s="16" t="s">
        <v>116</v>
      </c>
      <c r="BK7" s="16" t="s">
        <v>117</v>
      </c>
      <c r="BL7" s="16" t="s">
        <v>118</v>
      </c>
      <c r="BM7" s="16" t="s">
        <v>119</v>
      </c>
      <c r="BN7" s="16" t="s">
        <v>120</v>
      </c>
      <c r="BO7" s="16" t="s">
        <v>121</v>
      </c>
      <c r="BP7" s="16" t="s">
        <v>122</v>
      </c>
      <c r="BQ7" s="16" t="s">
        <v>123</v>
      </c>
      <c r="BR7" s="16" t="s">
        <v>124</v>
      </c>
      <c r="BS7" s="16" t="s">
        <v>125</v>
      </c>
      <c r="BT7" s="16" t="s">
        <v>126</v>
      </c>
      <c r="BU7" s="13" t="s">
        <v>137</v>
      </c>
      <c r="BV7" s="16" t="s">
        <v>115</v>
      </c>
      <c r="BW7" s="16" t="s">
        <v>116</v>
      </c>
      <c r="BX7" s="16" t="s">
        <v>117</v>
      </c>
      <c r="BY7" s="16" t="s">
        <v>118</v>
      </c>
      <c r="BZ7" s="16" t="s">
        <v>119</v>
      </c>
      <c r="CA7" s="16" t="s">
        <v>120</v>
      </c>
      <c r="CB7" s="16" t="s">
        <v>121</v>
      </c>
      <c r="CC7" s="16" t="s">
        <v>122</v>
      </c>
      <c r="CD7" s="16" t="s">
        <v>123</v>
      </c>
      <c r="CE7" s="16" t="s">
        <v>124</v>
      </c>
      <c r="CF7" s="16" t="s">
        <v>125</v>
      </c>
      <c r="CG7" s="16" t="s">
        <v>126</v>
      </c>
      <c r="CH7" s="12" t="s">
        <v>135</v>
      </c>
      <c r="CI7" s="13" t="s">
        <v>204</v>
      </c>
      <c r="CJ7" s="17" t="s">
        <v>250</v>
      </c>
      <c r="CK7" s="17" t="s">
        <v>205</v>
      </c>
      <c r="CL7" s="17" t="s">
        <v>206</v>
      </c>
      <c r="CM7" s="18" t="s">
        <v>207</v>
      </c>
      <c r="CN7" s="17" t="s">
        <v>254</v>
      </c>
      <c r="CO7" s="19" t="s">
        <v>104</v>
      </c>
      <c r="CP7" s="19" t="s">
        <v>105</v>
      </c>
      <c r="CQ7" s="19" t="s">
        <v>106</v>
      </c>
      <c r="CR7" s="19" t="s">
        <v>107</v>
      </c>
      <c r="CS7" s="20" t="s">
        <v>108</v>
      </c>
    </row>
    <row r="8" spans="1:97" ht="60" customHeight="1" x14ac:dyDescent="0.4">
      <c r="A8" s="7" t="s">
        <v>730</v>
      </c>
      <c r="B8" s="229" t="s">
        <v>84</v>
      </c>
      <c r="C8" s="145" t="s">
        <v>138</v>
      </c>
      <c r="D8" s="187" t="str">
        <f>VLOOKUP(B8,Datos!$B$65:$F$80,3,FALSE)</f>
        <v>Establecer los lineamientos estratégicos y el esquema de operación de la Agencia Nacional de Tierras, asegurando la disponibilidad de los recursos necesarios para su aplicación.</v>
      </c>
      <c r="E8" s="190" t="str">
        <f>VLOOKUP(B8,Datos!$B$65:$F$80,5,FALSE)</f>
        <v>La posibilidad de incumplir con los lineamientos estratégicos y de operación de la entidad</v>
      </c>
      <c r="F8" s="187" t="str">
        <f>VLOOKUP(B8,Datos!$B$65:$F$80,4,FALSE)</f>
        <v>Desde la comprensión del contexto interno y externo, hasta la formulación de planes, programas y proyectos relacionados con el cumplimiento de las funciones de la entidad.</v>
      </c>
      <c r="G8" s="196" t="s">
        <v>731</v>
      </c>
      <c r="H8" s="176" t="s">
        <v>414</v>
      </c>
      <c r="I8" s="182">
        <f t="shared" ref="I8" si="0">IF(K8="",0,1)</f>
        <v>1</v>
      </c>
      <c r="J8" s="176" t="str">
        <f t="shared" ref="J8" si="1">CONCATENATE(C8," ",K8)</f>
        <v>DEST 1</v>
      </c>
      <c r="K8" s="165">
        <f>0+1</f>
        <v>1</v>
      </c>
      <c r="L8" s="197">
        <v>45839</v>
      </c>
      <c r="M8" s="198">
        <f ca="1">+TODAY()-L8</f>
        <v>240</v>
      </c>
      <c r="N8" s="201" t="s">
        <v>19</v>
      </c>
      <c r="O8" s="204">
        <f>VLOOKUP(N8,[1]Datos!$B$21:$D$25,3,FALSE)</f>
        <v>0.2</v>
      </c>
      <c r="P8" s="201" t="s">
        <v>32</v>
      </c>
      <c r="Q8" s="204">
        <f>VLOOKUP(P8,[1]Datos!$C$20:$D$25,2,FALSE)</f>
        <v>0.8</v>
      </c>
      <c r="R8" s="204">
        <f t="shared" ref="R8" si="2">+IF(O8="",Q8,IF(Q8="",O8,IF(O8&gt;Q8,O8,Q8)))</f>
        <v>0.8</v>
      </c>
      <c r="S8" s="207" t="s">
        <v>732</v>
      </c>
      <c r="T8" s="176" t="s">
        <v>4</v>
      </c>
      <c r="U8" s="175" t="s">
        <v>733</v>
      </c>
      <c r="V8" s="175" t="s">
        <v>734</v>
      </c>
      <c r="W8" s="177" t="str">
        <f t="shared" ref="W8" si="3">CONCATENATE("Posibilidad de"," ",T8," ",U8," debido ",V8)</f>
        <v>Posibilidad de pérdida reputacional en la imagen de la Oficina de Planeación dentro de la entidad debido a la gestión inadecuada de la Política de Administración del Riesgo</v>
      </c>
      <c r="X8" s="165" t="s">
        <v>225</v>
      </c>
      <c r="Y8" s="165" t="s">
        <v>227</v>
      </c>
      <c r="Z8" s="178" t="s">
        <v>286</v>
      </c>
      <c r="AA8" s="178" t="s">
        <v>467</v>
      </c>
      <c r="AB8" s="178" t="s">
        <v>287</v>
      </c>
      <c r="AC8" s="181">
        <f>365*24</f>
        <v>8760</v>
      </c>
      <c r="AD8" s="176" t="str">
        <f t="shared" ref="AD8" si="4">IF(AC8&lt;=0,"",IF(AC8&lt;=2,"Muy Baja",IF(AC8&lt;=24,"Baja",IF(AC8&lt;=500,"Media",IF(AC8&lt;=5000,"Alta","Muy Alta")))))</f>
        <v>Muy Alta</v>
      </c>
      <c r="AE8" s="182">
        <f t="shared" ref="AE8" si="5">IF(AD8="","",IF(AD8="Muy Baja",0.2,IF(AD8="Baja",0.4,IF(AD8="Media",0.6,IF(AD8="Alta",0.8,IF(AD8="Muy Alta",1,))))))</f>
        <v>1</v>
      </c>
      <c r="AF8" s="176" t="s">
        <v>32</v>
      </c>
      <c r="AG8" s="176" t="str">
        <f>IF(OR(AF8=[1]Datos!$C$6,AF8=[1]Datos!$D$6),"Leve",IF(OR(AF8=[1]Datos!$C$7,AF8=[1]Datos!$D$7),"Menor",IF(OR(AF8=[1]Datos!$C$8,AF8=[1]Datos!$D$8),"Moderado",IF(OR(AF8=[1]Datos!$C$9,AF8=[1]Datos!$D$9),"Mayor",IF(OR(AF8=[1]Datos!$C$10,AF8=[1]Datos!$D$10),"Catastrófico","")))))</f>
        <v>Mayor</v>
      </c>
      <c r="AH8" s="182">
        <f t="shared" ref="AH8" si="6">IF(AG8="","",IF(AG8="Leve",0.2,IF(AG8="Menor",0.4,IF(AG8="Moderado",0.6,IF(AG8="Mayor",0.8,IF(AG8="Catastrófico",1,))))))</f>
        <v>0.8</v>
      </c>
      <c r="AI8" s="176" t="str">
        <f t="shared" ref="AI8" si="7">IF(OR(AND(AD8="Muy Baja",AG8="Leve"),AND(AD8="Muy Baja",AG8="Menor"),AND(AD8="Baja",AG8="Leve")),"Bajo",IF(OR(AND(AD8="Muy baja",AG8="Moderado"),AND(AD8="Baja",AG8="Menor"),AND(AD8="Baja",AG8="Moderado"),AND(AD8="Media",AG8="Leve"),AND(AD8="Media",AG8="Menor"),AND(AD8="Media",AG8="Moderado"),AND(AD8="Alta",AG8="Leve"),AND(AD8="Alta",AG8="Menor")),"Moderado",IF(OR(AND(AD8="Muy Baja",AG8="Mayor"),AND(AD8="Baja",AG8="Mayor"),AND(AD8="Media",AG8="Mayor"),AND(AD8="Alta",AG8="Moderado"),AND(AD8="Alta",AG8="Mayor"),AND(AD8="Muy Alta",AG8="Leve"),AND(AD8="Muy Alta",AG8="Menor"),AND(AD8="Muy Alta",AG8="Moderado"),AND(AD8="Muy Alta",AG8="Mayor")),"Alto",IF(OR(AND(AD8="Muy Baja",AG8="Catastrófico"),AND(AD8="Baja",AG8="Catastrófico"),AND(AD8="Media",AG8="Catastrófico"),AND(AD8="Alta",AG8="Catastrófico"),AND(AD8="Muy Alta",AG8="Catastrófico")),"Extremo",""))))</f>
        <v>Alto</v>
      </c>
      <c r="AJ8" s="183" t="str" cm="1">
        <f t="array" ref="AJ8">_xlfn.IFS(AI8="Bajo","Aceptar",AI8="Moderado","Reducir",AI8="Alto","Reducir",AI8="Extremo","Reducir")</f>
        <v>Reducir</v>
      </c>
      <c r="AK8" s="21" t="str">
        <f>CONCATENATE(J8," Control"," 1")</f>
        <v>DEST 1 Control 1</v>
      </c>
      <c r="AL8" s="23" t="s">
        <v>735</v>
      </c>
      <c r="AM8" s="23" t="s">
        <v>736</v>
      </c>
      <c r="AN8" s="23" t="s">
        <v>737</v>
      </c>
      <c r="AO8" s="23" t="str">
        <f>CONCATENATE(AL8," ",AM8," a través del ",AN8)</f>
        <v>La OFICINA DE PLANEACIÓN revisa la pertinencia de los riesgos a los procesos activos de la entidad a través del registro anual MAPA DE RIESGOS DE GESTIÓN DEST-F-001 donde se evidencia que los responsables de los riesgos, han realizado un identificación correcta y su evaluación al mismo, para reconocer el nivel de exposición que tiene este frente al proceso para la vigencia en curso</v>
      </c>
      <c r="AP8" s="21" t="s">
        <v>54</v>
      </c>
      <c r="AQ8" s="21" t="str">
        <f t="shared" ref="AQ8:AQ23" si="8">IF(OR(AP8="Preventivo",AP8="Detectivo"),"Probabilidad",IF(AP8="Correctivo","Impacto",""))</f>
        <v>Probabilidad</v>
      </c>
      <c r="AR8" s="21" t="s">
        <v>56</v>
      </c>
      <c r="AS8" s="21" t="str">
        <f t="shared" ref="AS8:AS23" si="9">IF(AND(AP8="Preventivo",AR8="Automático"),"50%",IF(AND(AP8="Preventivo",AR8="Manual"),"40%",IF(AND(AP8="Detectivo",AR8="Automático"),"40%",IF(AND(AP8="Detectivo",AR8="Manual"),"30%",IF(AND(AP8="Correctivo",AR8="Automático"),"35%",IF(AND(AP8="Correctivo",AR8="Manual"),"25%",""))))))</f>
        <v>30%</v>
      </c>
      <c r="AT8" s="21" t="s">
        <v>1</v>
      </c>
      <c r="AU8" s="21" t="s">
        <v>2</v>
      </c>
      <c r="AV8" s="21" t="s">
        <v>3</v>
      </c>
      <c r="AW8" s="22">
        <f t="shared" ref="AW8" si="10">+IF(AQ8="Probabilidad",AE8-(AE8*AS8),AE8)</f>
        <v>0.7</v>
      </c>
      <c r="AX8" s="21" t="str">
        <f t="shared" ref="AX8:AX23" si="11">IFERROR(IF(AW8="","",IF(AW8&lt;=20%,"Muy Baja",IF(AW8&lt;=40%,"Baja",IF(AW8&lt;=60%,"Media",IF(AW8&lt;=80%,"Alta","Muy Alta"))))),"")</f>
        <v>Alta</v>
      </c>
      <c r="AY8" s="22">
        <f t="shared" ref="AY8" si="12">+IF(AQ8="Impacto",AH8-(AH8*AS8),AH8)</f>
        <v>0.8</v>
      </c>
      <c r="AZ8" s="21" t="str">
        <f t="shared" ref="AZ8:AZ23" si="13">IFERROR(IF(AY8="","",IF(AY8&lt;=0.2,"Leve",IF(AY8&lt;=0.4,"Menor",IF(AY8&lt;=0.6,"Moderado",IF(AY8&lt;=0.8,"Mayor","Catastrófico"))))),"")</f>
        <v>Mayor</v>
      </c>
      <c r="BA8" s="165" t="str">
        <f t="shared" ref="BA8" si="14">IF(OR(AND(AX11="Muy Baja",AZ11="Leve"),AND(AX11="Muy Baja",AZ11="Menor"),AND(AX11="Baja",AZ11="Leve")),"Bajo",IF(OR(AND(AX11="Muy baja",AZ11="Moderado"),AND(AX11="Baja",AZ11="Menor"),AND(AX11="Baja",AZ11="Moderado"),AND(AX11="Media",AZ11="Leve"),AND(AX11="Media",AZ11="Menor"),AND(AX11="Media",AZ11="Moderado"),AND(AX11="Alta",AZ11="Leve"),AND(AX11="Alta",AZ11="Menor")),"Moderado",IF(OR(AND(AX11="Muy Baja",AZ11="Mayor"),AND(AX11="Baja",AZ11="Mayor"),AND(AX11="Media",AZ11="Mayor"),AND(AX11="Alta",AZ11="Moderado"),AND(AX11="Alta",AZ11="Mayor"),AND(AX11="Muy Alta",AZ11="Leve"),AND(AX11="Muy Alta",AZ11="Menor"),AND(AX11="Muy Alta",AZ11="Moderado"),AND(AX11="Muy Alta",AZ11="Mayor")),"Alto",IF(OR(AND(AX11="Muy Baja",AZ11="Catastrófico"),AND(AX11="Baja",AZ11="Catastrófico"),AND(AX11="Media",AZ11="Catastrófico"),AND(AX11="Alta",AZ11="Catastrófico"),AND(AX11="Muy Alta",AZ11="Catastrófico")),"Extremo",""))))</f>
        <v>Moderado</v>
      </c>
      <c r="BB8" s="165" t="str" cm="1">
        <f t="array" ref="BB8">_xlfn.IFS(BA8="Bajo","Aceptar",BA8="Moderado","Reducir",BA8="Alto","Reducir",BA8="Extremo","Reducir")</f>
        <v>Reducir</v>
      </c>
      <c r="BC8" s="168" t="str" cm="1">
        <f t="array" ref="BC8">_xlfn.IFS(BB8="Aceptar","No",BB8="Reducir","Si")</f>
        <v>Si</v>
      </c>
      <c r="BD8" s="21" t="str">
        <f>CONCATENATE(J8," Acción preventiva"," 1")</f>
        <v>DEST 1 Acción preventiva 1</v>
      </c>
      <c r="BE8" s="23" t="s">
        <v>414</v>
      </c>
      <c r="BF8" s="23" t="s">
        <v>738</v>
      </c>
      <c r="BG8" s="23" t="s">
        <v>739</v>
      </c>
      <c r="BH8" s="21">
        <f t="shared" ref="BH8:BH23" si="15">+SUM(BI8:BT8)</f>
        <v>1</v>
      </c>
      <c r="BI8" s="21"/>
      <c r="BJ8" s="21"/>
      <c r="BK8" s="21"/>
      <c r="BL8" s="21"/>
      <c r="BM8" s="21"/>
      <c r="BN8" s="21"/>
      <c r="BO8" s="21"/>
      <c r="BP8" s="21"/>
      <c r="BQ8" s="21"/>
      <c r="BR8" s="21"/>
      <c r="BS8" s="21">
        <v>1</v>
      </c>
      <c r="BT8" s="21"/>
      <c r="BU8" s="171">
        <f t="shared" ref="BU8" si="16">+AVERAGE(CH8:CH11)/AVERAGE(BH8:BH11)</f>
        <v>0</v>
      </c>
      <c r="BV8" s="38">
        <v>0</v>
      </c>
      <c r="BW8" s="38">
        <v>0</v>
      </c>
      <c r="BX8" s="38">
        <v>0</v>
      </c>
      <c r="BY8" s="38">
        <v>0</v>
      </c>
      <c r="BZ8" s="38">
        <v>0</v>
      </c>
      <c r="CA8" s="38">
        <v>0</v>
      </c>
      <c r="CB8" s="38">
        <v>0</v>
      </c>
      <c r="CC8" s="38">
        <v>0</v>
      </c>
      <c r="CD8" s="38">
        <v>0</v>
      </c>
      <c r="CE8" s="38">
        <v>0</v>
      </c>
      <c r="CF8" s="38">
        <v>0</v>
      </c>
      <c r="CG8" s="38">
        <v>0</v>
      </c>
      <c r="CH8" s="38">
        <f t="shared" ref="CH8:CH23" si="17">+SUM(BV8:CG8)</f>
        <v>0</v>
      </c>
      <c r="CI8" s="39"/>
      <c r="CJ8" s="24"/>
      <c r="CK8" s="25"/>
      <c r="CL8" s="172">
        <f t="shared" ref="CL8" si="18">+AC8</f>
        <v>8760</v>
      </c>
      <c r="CM8" s="26">
        <f t="shared" ref="CM8" si="19">1-(CK8/CL8)</f>
        <v>1</v>
      </c>
      <c r="CN8" s="24" t="str" cm="1">
        <f t="array" ref="CN8">+_xlfn.IFS(CM8&lt;0.8,"Cambio",CM8&lt;0.9,"Revisión de control",CM8&gt;0.89,"Se mantiene")</f>
        <v>Se mantiene</v>
      </c>
      <c r="CO8" s="80"/>
      <c r="CP8" s="25"/>
      <c r="CQ8" s="25"/>
      <c r="CR8" s="25"/>
      <c r="CS8" s="26">
        <f t="shared" ref="CS8:CS32" si="20">(_xlfn.IFS(CJ8="",1,CJ8="SI",0)+_xlfn.IFS(CO8="",1,CO8="SI",1,CO8="NO",0)+_xlfn.IFS(CP8="",1,CP8="SI",1,CP8="NO",0)+_xlfn.IFS(CQ8="",1,CQ8="SI",1,CQ8="NO",0)+_xlfn.IFS(CR8="",1,CR8="SI",1,CR8="NO",0))/5</f>
        <v>1</v>
      </c>
    </row>
    <row r="9" spans="1:97" ht="60" customHeight="1" x14ac:dyDescent="0.4">
      <c r="A9" s="7" t="s">
        <v>730</v>
      </c>
      <c r="B9" s="230"/>
      <c r="C9" s="145" t="s">
        <v>138</v>
      </c>
      <c r="D9" s="188"/>
      <c r="E9" s="191"/>
      <c r="F9" s="188"/>
      <c r="G9" s="196"/>
      <c r="H9" s="176"/>
      <c r="I9" s="182"/>
      <c r="J9" s="176"/>
      <c r="K9" s="166"/>
      <c r="L9" s="197"/>
      <c r="M9" s="199"/>
      <c r="N9" s="202"/>
      <c r="O9" s="205"/>
      <c r="P9" s="202"/>
      <c r="Q9" s="205"/>
      <c r="R9" s="205"/>
      <c r="S9" s="208"/>
      <c r="T9" s="176"/>
      <c r="U9" s="175"/>
      <c r="V9" s="175"/>
      <c r="W9" s="177"/>
      <c r="X9" s="166"/>
      <c r="Y9" s="166"/>
      <c r="Z9" s="179"/>
      <c r="AA9" s="179"/>
      <c r="AB9" s="179"/>
      <c r="AC9" s="181"/>
      <c r="AD9" s="176"/>
      <c r="AE9" s="182"/>
      <c r="AF9" s="176"/>
      <c r="AG9" s="176"/>
      <c r="AH9" s="182"/>
      <c r="AI9" s="176"/>
      <c r="AJ9" s="183"/>
      <c r="AK9" s="21" t="str">
        <f>CONCATENATE(J8," Control"," 2")</f>
        <v>DEST 1 Control 2</v>
      </c>
      <c r="AL9" s="23" t="s">
        <v>735</v>
      </c>
      <c r="AM9" s="23" t="s">
        <v>740</v>
      </c>
      <c r="AN9" s="23" t="s">
        <v>741</v>
      </c>
      <c r="AO9" s="23" t="str">
        <f>CONCATENATE(AL9," ",AM9," a través del ",AN9)</f>
        <v>La OFICINA DE PLANEACIÓN valida la gestión de acciones preventivas del mapa de riesgos de gestión de la entidad a través del informe de seguimiento cuatrimestral a la gestión de la Administración del Riesgo de la entidad y generando las recomendaciones y alertas pertinentes a los responsables de los riesgos</v>
      </c>
      <c r="AP9" s="21" t="s">
        <v>54</v>
      </c>
      <c r="AQ9" s="21" t="str">
        <f t="shared" si="8"/>
        <v>Probabilidad</v>
      </c>
      <c r="AR9" s="21" t="s">
        <v>56</v>
      </c>
      <c r="AS9" s="21" t="str">
        <f t="shared" si="9"/>
        <v>30%</v>
      </c>
      <c r="AT9" s="21" t="s">
        <v>1</v>
      </c>
      <c r="AU9" s="21" t="s">
        <v>2</v>
      </c>
      <c r="AV9" s="21" t="s">
        <v>3</v>
      </c>
      <c r="AW9" s="22">
        <f t="shared" ref="AW9:AW11" si="21">+IF(AQ9="Probabilidad",AW8-(AW8*AS9),AW8)</f>
        <v>0.49</v>
      </c>
      <c r="AX9" s="21" t="str">
        <f t="shared" si="11"/>
        <v>Media</v>
      </c>
      <c r="AY9" s="22">
        <f t="shared" ref="AY9:AY11" si="22">+IF(AQ9="Impacto",AY8-(AY8*AS9),AY8)</f>
        <v>0.8</v>
      </c>
      <c r="AZ9" s="21" t="str">
        <f t="shared" si="13"/>
        <v>Mayor</v>
      </c>
      <c r="BA9" s="166"/>
      <c r="BB9" s="166"/>
      <c r="BC9" s="169"/>
      <c r="BD9" s="21" t="str">
        <f>CONCATENATE(J8," Acción preventiva"," 2")</f>
        <v>DEST 1 Acción preventiva 2</v>
      </c>
      <c r="BE9" s="23" t="s">
        <v>414</v>
      </c>
      <c r="BF9" s="23" t="s">
        <v>742</v>
      </c>
      <c r="BG9" s="23" t="s">
        <v>743</v>
      </c>
      <c r="BH9" s="21">
        <f t="shared" si="15"/>
        <v>1</v>
      </c>
      <c r="BI9" s="21"/>
      <c r="BJ9" s="21"/>
      <c r="BK9" s="21"/>
      <c r="BL9" s="21"/>
      <c r="BM9" s="21"/>
      <c r="BN9" s="21"/>
      <c r="BO9" s="21"/>
      <c r="BP9" s="21"/>
      <c r="BQ9" s="21"/>
      <c r="BR9" s="21"/>
      <c r="BS9" s="21">
        <v>1</v>
      </c>
      <c r="BT9" s="21"/>
      <c r="BU9" s="171"/>
      <c r="BV9" s="38">
        <v>0</v>
      </c>
      <c r="BW9" s="38">
        <v>0</v>
      </c>
      <c r="BX9" s="38">
        <v>0</v>
      </c>
      <c r="BY9" s="38">
        <v>0</v>
      </c>
      <c r="BZ9" s="38">
        <v>0</v>
      </c>
      <c r="CA9" s="38">
        <v>0</v>
      </c>
      <c r="CB9" s="38">
        <v>0</v>
      </c>
      <c r="CC9" s="38">
        <v>0</v>
      </c>
      <c r="CD9" s="38">
        <v>0</v>
      </c>
      <c r="CE9" s="38">
        <v>0</v>
      </c>
      <c r="CF9" s="38">
        <v>0</v>
      </c>
      <c r="CG9" s="38">
        <v>0</v>
      </c>
      <c r="CH9" s="38">
        <f t="shared" si="17"/>
        <v>0</v>
      </c>
      <c r="CI9" s="39"/>
      <c r="CJ9" s="24"/>
      <c r="CK9" s="25"/>
      <c r="CL9" s="173"/>
      <c r="CM9" s="26">
        <f t="shared" ref="CM9" si="23">1-(CK9/CL8)</f>
        <v>1</v>
      </c>
      <c r="CN9" s="24" t="str" cm="1">
        <f t="array" ref="CN9">+_xlfn.IFS(CM9&lt;0.8,"Cambio",CM9&lt;0.9,"Revisión de control",CM9&gt;0.89,"Se mantiene")</f>
        <v>Se mantiene</v>
      </c>
      <c r="CO9" s="80"/>
      <c r="CP9" s="25"/>
      <c r="CQ9" s="25"/>
      <c r="CR9" s="25"/>
      <c r="CS9" s="26">
        <f t="shared" si="20"/>
        <v>1</v>
      </c>
    </row>
    <row r="10" spans="1:97" ht="60" customHeight="1" x14ac:dyDescent="0.4">
      <c r="A10" s="7" t="s">
        <v>730</v>
      </c>
      <c r="B10" s="230"/>
      <c r="C10" s="145" t="s">
        <v>138</v>
      </c>
      <c r="D10" s="188"/>
      <c r="E10" s="191"/>
      <c r="F10" s="188"/>
      <c r="G10" s="196"/>
      <c r="H10" s="176"/>
      <c r="I10" s="182"/>
      <c r="J10" s="176"/>
      <c r="K10" s="166"/>
      <c r="L10" s="197"/>
      <c r="M10" s="199"/>
      <c r="N10" s="202"/>
      <c r="O10" s="205"/>
      <c r="P10" s="202"/>
      <c r="Q10" s="205"/>
      <c r="R10" s="205"/>
      <c r="S10" s="208"/>
      <c r="T10" s="176"/>
      <c r="U10" s="175"/>
      <c r="V10" s="175"/>
      <c r="W10" s="177"/>
      <c r="X10" s="166"/>
      <c r="Y10" s="166"/>
      <c r="Z10" s="179"/>
      <c r="AA10" s="179"/>
      <c r="AB10" s="179"/>
      <c r="AC10" s="181"/>
      <c r="AD10" s="176"/>
      <c r="AE10" s="182"/>
      <c r="AF10" s="176"/>
      <c r="AG10" s="176"/>
      <c r="AH10" s="182"/>
      <c r="AI10" s="176"/>
      <c r="AJ10" s="183"/>
      <c r="AK10" s="21" t="str">
        <f>CONCATENATE(J8," Control"," 3")</f>
        <v>DEST 1 Control 3</v>
      </c>
      <c r="AL10" s="23" t="s">
        <v>735</v>
      </c>
      <c r="AM10" s="23" t="s">
        <v>744</v>
      </c>
      <c r="AN10" s="23" t="s">
        <v>745</v>
      </c>
      <c r="AO10" s="23" t="str">
        <f>CONCATENATE(AL10," ",AM10," a través del ",AN10)</f>
        <v>La OFICINA DE PLANEACIÓN realiza las acciones de corrección y actualización del MAPA DE RIESGOS DE GESTIÓN DEST-F-001 donde actúa como segunda línea de defensa a través del anexo 1 Solicitud de Modificación del MAPA DE RIESGOS DE GESTIÓN DEST-F001 para actualizar los riesgos no identificados, los controles a mejorar y plan de acciones preventivas basadas en el plan de mejoramiento que deben ejecutar los responsables de los riesgos y así procurar en las posibles futuras no materializaciones del riesgo en el proceso</v>
      </c>
      <c r="AP10" s="21" t="s">
        <v>55</v>
      </c>
      <c r="AQ10" s="21" t="str">
        <f t="shared" si="8"/>
        <v>Impacto</v>
      </c>
      <c r="AR10" s="21" t="s">
        <v>56</v>
      </c>
      <c r="AS10" s="21" t="str">
        <f t="shared" si="9"/>
        <v>25%</v>
      </c>
      <c r="AT10" s="21" t="s">
        <v>1</v>
      </c>
      <c r="AU10" s="21" t="s">
        <v>2</v>
      </c>
      <c r="AV10" s="21" t="s">
        <v>3</v>
      </c>
      <c r="AW10" s="22">
        <f t="shared" si="21"/>
        <v>0.49</v>
      </c>
      <c r="AX10" s="21" t="str">
        <f t="shared" si="11"/>
        <v>Media</v>
      </c>
      <c r="AY10" s="22">
        <f t="shared" si="22"/>
        <v>0.60000000000000009</v>
      </c>
      <c r="AZ10" s="21" t="str">
        <f t="shared" si="13"/>
        <v>Moderado</v>
      </c>
      <c r="BA10" s="166"/>
      <c r="BB10" s="166"/>
      <c r="BC10" s="169"/>
      <c r="BD10" s="21" t="str">
        <f>CONCATENATE(J8," Acción preventiva"," 3")</f>
        <v>DEST 1 Acción preventiva 3</v>
      </c>
      <c r="BE10" s="23"/>
      <c r="BF10" s="23"/>
      <c r="BG10" s="23"/>
      <c r="BH10" s="21">
        <f t="shared" si="15"/>
        <v>0</v>
      </c>
      <c r="BI10" s="21"/>
      <c r="BJ10" s="21"/>
      <c r="BK10" s="21"/>
      <c r="BL10" s="21"/>
      <c r="BM10" s="21"/>
      <c r="BN10" s="21"/>
      <c r="BO10" s="21"/>
      <c r="BP10" s="21"/>
      <c r="BQ10" s="21"/>
      <c r="BR10" s="21"/>
      <c r="BS10" s="21"/>
      <c r="BT10" s="21"/>
      <c r="BU10" s="171"/>
      <c r="BV10" s="38">
        <v>0</v>
      </c>
      <c r="BW10" s="38">
        <v>0</v>
      </c>
      <c r="BX10" s="38">
        <v>0</v>
      </c>
      <c r="BY10" s="38">
        <v>0</v>
      </c>
      <c r="BZ10" s="38">
        <v>0</v>
      </c>
      <c r="CA10" s="38">
        <v>0</v>
      </c>
      <c r="CB10" s="38">
        <v>0</v>
      </c>
      <c r="CC10" s="38">
        <v>0</v>
      </c>
      <c r="CD10" s="38">
        <v>0</v>
      </c>
      <c r="CE10" s="38">
        <v>0</v>
      </c>
      <c r="CF10" s="38">
        <v>0</v>
      </c>
      <c r="CG10" s="38">
        <v>0</v>
      </c>
      <c r="CH10" s="38">
        <f t="shared" si="17"/>
        <v>0</v>
      </c>
      <c r="CI10" s="39"/>
      <c r="CJ10" s="24"/>
      <c r="CK10" s="25"/>
      <c r="CL10" s="173"/>
      <c r="CM10" s="26">
        <f t="shared" ref="CM10" si="24">1-(CK10/CL8)</f>
        <v>1</v>
      </c>
      <c r="CN10" s="24" t="str" cm="1">
        <f t="array" ref="CN10">+_xlfn.IFS(CM10&lt;0.8,"Cambio",CM10&lt;0.9,"Revisión de control",CM10&gt;0.89,"Se mantiene")</f>
        <v>Se mantiene</v>
      </c>
      <c r="CO10" s="80"/>
      <c r="CP10" s="25"/>
      <c r="CQ10" s="25"/>
      <c r="CR10" s="25"/>
      <c r="CS10" s="26">
        <f t="shared" si="20"/>
        <v>1</v>
      </c>
    </row>
    <row r="11" spans="1:97" ht="60" customHeight="1" x14ac:dyDescent="0.4">
      <c r="A11" s="7" t="s">
        <v>730</v>
      </c>
      <c r="B11" s="231"/>
      <c r="C11" s="145" t="s">
        <v>138</v>
      </c>
      <c r="D11" s="189"/>
      <c r="E11" s="192"/>
      <c r="F11" s="189"/>
      <c r="G11" s="196"/>
      <c r="H11" s="176"/>
      <c r="I11" s="182"/>
      <c r="J11" s="176"/>
      <c r="K11" s="167"/>
      <c r="L11" s="197"/>
      <c r="M11" s="200"/>
      <c r="N11" s="203"/>
      <c r="O11" s="206"/>
      <c r="P11" s="203"/>
      <c r="Q11" s="206"/>
      <c r="R11" s="206"/>
      <c r="S11" s="209"/>
      <c r="T11" s="176"/>
      <c r="U11" s="175"/>
      <c r="V11" s="175"/>
      <c r="W11" s="177"/>
      <c r="X11" s="167"/>
      <c r="Y11" s="167"/>
      <c r="Z11" s="180"/>
      <c r="AA11" s="180"/>
      <c r="AB11" s="180"/>
      <c r="AC11" s="181"/>
      <c r="AD11" s="176"/>
      <c r="AE11" s="182"/>
      <c r="AF11" s="176"/>
      <c r="AG11" s="176"/>
      <c r="AH11" s="182"/>
      <c r="AI11" s="176"/>
      <c r="AJ11" s="183"/>
      <c r="AK11" s="21" t="str">
        <f>CONCATENATE(J8," Control"," 4")</f>
        <v>DEST 1 Control 4</v>
      </c>
      <c r="AL11" s="23"/>
      <c r="AM11" s="23"/>
      <c r="AN11" s="23"/>
      <c r="AO11" s="23" t="str">
        <f t="shared" ref="AO11" si="25">CONCATENATE(AL11," ",AM11," a través de ",AN11)</f>
        <v xml:space="preserve">  a través de </v>
      </c>
      <c r="AP11" s="21"/>
      <c r="AQ11" s="21" t="str">
        <f t="shared" si="8"/>
        <v/>
      </c>
      <c r="AR11" s="21"/>
      <c r="AS11" s="21" t="str">
        <f t="shared" si="9"/>
        <v/>
      </c>
      <c r="AT11" s="21"/>
      <c r="AU11" s="21"/>
      <c r="AV11" s="21"/>
      <c r="AW11" s="22">
        <f t="shared" si="21"/>
        <v>0.49</v>
      </c>
      <c r="AX11" s="21" t="str">
        <f t="shared" si="11"/>
        <v>Media</v>
      </c>
      <c r="AY11" s="22">
        <f t="shared" si="22"/>
        <v>0.60000000000000009</v>
      </c>
      <c r="AZ11" s="21" t="str">
        <f t="shared" si="13"/>
        <v>Moderado</v>
      </c>
      <c r="BA11" s="167"/>
      <c r="BB11" s="167"/>
      <c r="BC11" s="170"/>
      <c r="BD11" s="21" t="str">
        <f>CONCATENATE(J8," Acción preventiva"," 4")</f>
        <v>DEST 1 Acción preventiva 4</v>
      </c>
      <c r="BE11" s="23"/>
      <c r="BF11" s="23"/>
      <c r="BG11" s="23"/>
      <c r="BH11" s="21">
        <f t="shared" si="15"/>
        <v>0</v>
      </c>
      <c r="BI11" s="21"/>
      <c r="BJ11" s="21"/>
      <c r="BK11" s="21"/>
      <c r="BL11" s="21"/>
      <c r="BM11" s="21"/>
      <c r="BN11" s="21"/>
      <c r="BO11" s="21"/>
      <c r="BP11" s="21"/>
      <c r="BQ11" s="21"/>
      <c r="BR11" s="21"/>
      <c r="BS11" s="21"/>
      <c r="BT11" s="21"/>
      <c r="BU11" s="171"/>
      <c r="BV11" s="38">
        <v>0</v>
      </c>
      <c r="BW11" s="38">
        <v>0</v>
      </c>
      <c r="BX11" s="38">
        <v>0</v>
      </c>
      <c r="BY11" s="38">
        <v>0</v>
      </c>
      <c r="BZ11" s="38">
        <v>0</v>
      </c>
      <c r="CA11" s="38">
        <v>0</v>
      </c>
      <c r="CB11" s="38">
        <v>0</v>
      </c>
      <c r="CC11" s="38">
        <v>0</v>
      </c>
      <c r="CD11" s="38">
        <v>0</v>
      </c>
      <c r="CE11" s="38">
        <v>0</v>
      </c>
      <c r="CF11" s="38">
        <v>0</v>
      </c>
      <c r="CG11" s="38">
        <v>0</v>
      </c>
      <c r="CH11" s="38">
        <f t="shared" si="17"/>
        <v>0</v>
      </c>
      <c r="CI11" s="39"/>
      <c r="CJ11" s="24"/>
      <c r="CK11" s="25"/>
      <c r="CL11" s="174"/>
      <c r="CM11" s="26">
        <f t="shared" ref="CM11" si="26">1-(CK11/CL8)</f>
        <v>1</v>
      </c>
      <c r="CN11" s="24" t="str" cm="1">
        <f t="array" ref="CN11">+_xlfn.IFS(CM11&lt;0.8,"Cambio",CM11&lt;0.9,"Revisión de control",CM11&gt;0.89,"Se mantiene")</f>
        <v>Se mantiene</v>
      </c>
      <c r="CO11" s="80"/>
      <c r="CP11" s="25"/>
      <c r="CQ11" s="25"/>
      <c r="CR11" s="25"/>
      <c r="CS11" s="26">
        <f t="shared" si="20"/>
        <v>1</v>
      </c>
    </row>
    <row r="12" spans="1:97" ht="60" customHeight="1" x14ac:dyDescent="0.4">
      <c r="A12" s="7" t="s">
        <v>730</v>
      </c>
      <c r="B12" s="229" t="s">
        <v>84</v>
      </c>
      <c r="C12" s="145" t="s">
        <v>138</v>
      </c>
      <c r="D12" s="187" t="str">
        <f>VLOOKUP(B12,Datos!$B$65:$F$80,3,FALSE)</f>
        <v>Establecer los lineamientos estratégicos y el esquema de operación de la Agencia Nacional de Tierras, asegurando la disponibilidad de los recursos necesarios para su aplicación.</v>
      </c>
      <c r="E12" s="190" t="str">
        <f>VLOOKUP(B12,Datos!$B$65:$F$80,5,FALSE)</f>
        <v>La posibilidad de incumplir con los lineamientos estratégicos y de operación de la entidad</v>
      </c>
      <c r="F12" s="187" t="str">
        <f>VLOOKUP(B12,Datos!$B$65:$F$80,4,FALSE)</f>
        <v>Desde la comprensión del contexto interno y externo, hasta la formulación de planes, programas y proyectos relacionados con el cumplimiento de las funciones de la entidad.</v>
      </c>
      <c r="G12" s="196" t="s">
        <v>746</v>
      </c>
      <c r="H12" s="176" t="s">
        <v>414</v>
      </c>
      <c r="I12" s="182">
        <f t="shared" ref="I12" si="27">IF(K12="",0,1)</f>
        <v>1</v>
      </c>
      <c r="J12" s="176" t="str">
        <f t="shared" ref="J12" si="28">CONCATENATE(C12," ",K12)</f>
        <v>DEST 2</v>
      </c>
      <c r="K12" s="165">
        <v>2</v>
      </c>
      <c r="L12" s="197">
        <v>45839</v>
      </c>
      <c r="M12" s="198">
        <f ca="1">+TODAY()-L12</f>
        <v>240</v>
      </c>
      <c r="N12" s="201" t="s">
        <v>34</v>
      </c>
      <c r="O12" s="204">
        <f>VLOOKUP(N12,[1]Datos!$B$21:$D$25,3,FALSE)</f>
        <v>1</v>
      </c>
      <c r="P12" s="201" t="s">
        <v>32</v>
      </c>
      <c r="Q12" s="204">
        <f>VLOOKUP(P12,[1]Datos!$C$20:$D$25,2,FALSE)</f>
        <v>0.8</v>
      </c>
      <c r="R12" s="204">
        <f t="shared" ref="R12" si="29">+IF(O12="",Q12,IF(Q12="",O12,IF(O12&gt;Q12,O12,Q12)))</f>
        <v>1</v>
      </c>
      <c r="S12" s="207" t="s">
        <v>747</v>
      </c>
      <c r="T12" s="176" t="s">
        <v>0</v>
      </c>
      <c r="U12" s="175" t="s">
        <v>748</v>
      </c>
      <c r="V12" s="175" t="s">
        <v>749</v>
      </c>
      <c r="W12" s="177" t="str">
        <f t="shared" ref="W12" si="30">CONCATENATE("Posibilidad de"," ",T12," ",U12," debido ",V12)</f>
        <v>Posibilidad de afectación económica o presupuestal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X12" s="165" t="s">
        <v>219</v>
      </c>
      <c r="Y12" s="165" t="s">
        <v>227</v>
      </c>
      <c r="Z12" s="178" t="s">
        <v>286</v>
      </c>
      <c r="AA12" s="178" t="s">
        <v>412</v>
      </c>
      <c r="AB12" s="178" t="s">
        <v>287</v>
      </c>
      <c r="AC12" s="181">
        <v>1</v>
      </c>
      <c r="AD12" s="176" t="str">
        <f t="shared" ref="AD12" si="31">IF(AC12&lt;=0,"",IF(AC12&lt;=2,"Muy Baja",IF(AC12&lt;=24,"Baja",IF(AC12&lt;=500,"Media",IF(AC12&lt;=5000,"Alta","Muy Alta")))))</f>
        <v>Muy Baja</v>
      </c>
      <c r="AE12" s="182">
        <f t="shared" ref="AE12" si="32">IF(AD12="","",IF(AD12="Muy Baja",0.2,IF(AD12="Baja",0.4,IF(AD12="Media",0.6,IF(AD12="Alta",0.8,IF(AD12="Muy Alta",1,))))))</f>
        <v>0.2</v>
      </c>
      <c r="AF12" s="176" t="s">
        <v>34</v>
      </c>
      <c r="AG12" s="176" t="str">
        <f>IF(OR(AF12=[1]Datos!$C$6,AF12=[1]Datos!$D$6),"Leve",IF(OR(AF12=[1]Datos!$C$7,AF12=[1]Datos!$D$7),"Menor",IF(OR(AF12=[1]Datos!$C$8,AF12=[1]Datos!$D$8),"Moderado",IF(OR(AF12=[1]Datos!$C$9,AF12=[1]Datos!$D$9),"Mayor",IF(OR(AF12=[1]Datos!$C$10,AF12=[1]Datos!$D$10),"Catastrófico","")))))</f>
        <v>Catastrófico</v>
      </c>
      <c r="AH12" s="182">
        <f t="shared" ref="AH12" si="33">IF(AG12="","",IF(AG12="Leve",0.2,IF(AG12="Menor",0.4,IF(AG12="Moderado",0.6,IF(AG12="Mayor",0.8,IF(AG12="Catastrófico",1,))))))</f>
        <v>1</v>
      </c>
      <c r="AI12" s="176" t="str">
        <f t="shared" ref="AI12" si="34">IF(OR(AND(AD12="Muy Baja",AG12="Leve"),AND(AD12="Muy Baja",AG12="Menor"),AND(AD12="Baja",AG12="Leve")),"Bajo",IF(OR(AND(AD12="Muy baja",AG12="Moderado"),AND(AD12="Baja",AG12="Menor"),AND(AD12="Baja",AG12="Moderado"),AND(AD12="Media",AG12="Leve"),AND(AD12="Media",AG12="Menor"),AND(AD12="Media",AG12="Moderado"),AND(AD12="Alta",AG12="Leve"),AND(AD12="Alta",AG12="Menor")),"Moderado",IF(OR(AND(AD12="Muy Baja",AG12="Mayor"),AND(AD12="Baja",AG12="Mayor"),AND(AD12="Media",AG12="Mayor"),AND(AD12="Alta",AG12="Moderado"),AND(AD12="Alta",AG12="Mayor"),AND(AD12="Muy Alta",AG12="Leve"),AND(AD12="Muy Alta",AG12="Menor"),AND(AD12="Muy Alta",AG12="Moderado"),AND(AD12="Muy Alta",AG12="Mayor")),"Alto",IF(OR(AND(AD12="Muy Baja",AG12="Catastrófico"),AND(AD12="Baja",AG12="Catastrófico"),AND(AD12="Media",AG12="Catastrófico"),AND(AD12="Alta",AG12="Catastrófico"),AND(AD12="Muy Alta",AG12="Catastrófico")),"Extremo",""))))</f>
        <v>Extremo</v>
      </c>
      <c r="AJ12" s="183" t="str" cm="1">
        <f t="array" ref="AJ12">_xlfn.IFS(AI12="Bajo","Aceptar",AI12="Moderado","Reducir",AI12="Alto","Reducir",AI12="Extremo","Reducir")</f>
        <v>Reducir</v>
      </c>
      <c r="AK12" s="21" t="str">
        <f>CONCATENATE(J12," Control"," 1")</f>
        <v>DEST 2 Control 1</v>
      </c>
      <c r="AL12" s="23" t="s">
        <v>735</v>
      </c>
      <c r="AM12" s="146" t="s">
        <v>750</v>
      </c>
      <c r="AN12" s="23" t="s">
        <v>751</v>
      </c>
      <c r="AO12" s="23" t="str">
        <f>CONCATENATE(AL12," ",AM12," a través del ",AN12)</f>
        <v>La OFICINA DE PLANEACIÓN revisa la formulación de los proyectos de inversión a través del documento técnico de FORMULACIÓN DE PROYECTO que presenta la verificación de pertinencia y confiabilidad técnica, financiera, económica, legal, ambiental y metodológica del proyecto; en línea con la misión, objetivos, lineamientos y planes establecidos por parte de la entidad</v>
      </c>
      <c r="AP12" s="21" t="s">
        <v>54</v>
      </c>
      <c r="AQ12" s="21" t="str">
        <f t="shared" si="8"/>
        <v>Probabilidad</v>
      </c>
      <c r="AR12" s="21" t="s">
        <v>56</v>
      </c>
      <c r="AS12" s="21" t="str">
        <f t="shared" si="9"/>
        <v>30%</v>
      </c>
      <c r="AT12" s="21" t="s">
        <v>1</v>
      </c>
      <c r="AU12" s="21" t="s">
        <v>2</v>
      </c>
      <c r="AV12" s="21" t="s">
        <v>3</v>
      </c>
      <c r="AW12" s="22">
        <f t="shared" ref="AW12" si="35">+IF(AQ12="Probabilidad",AE12-(AE12*AS12),AE12)</f>
        <v>0.14000000000000001</v>
      </c>
      <c r="AX12" s="21" t="str">
        <f t="shared" si="11"/>
        <v>Muy Baja</v>
      </c>
      <c r="AY12" s="22">
        <f t="shared" ref="AY12" si="36">+IF(AQ12="Impacto",AH12-(AH12*AS12),AH12)</f>
        <v>1</v>
      </c>
      <c r="AZ12" s="21" t="str">
        <f t="shared" si="13"/>
        <v>Catastrófico</v>
      </c>
      <c r="BA12" s="165" t="str">
        <f t="shared" ref="BA12" si="37">IF(OR(AND(AX15="Muy Baja",AZ15="Leve"),AND(AX15="Muy Baja",AZ15="Menor"),AND(AX15="Baja",AZ15="Leve")),"Bajo",IF(OR(AND(AX15="Muy baja",AZ15="Moderado"),AND(AX15="Baja",AZ15="Menor"),AND(AX15="Baja",AZ15="Moderado"),AND(AX15="Media",AZ15="Leve"),AND(AX15="Media",AZ15="Menor"),AND(AX15="Media",AZ15="Moderado"),AND(AX15="Alta",AZ15="Leve"),AND(AX15="Alta",AZ15="Menor")),"Moderado",IF(OR(AND(AX15="Muy Baja",AZ15="Mayor"),AND(AX15="Baja",AZ15="Mayor"),AND(AX15="Media",AZ15="Mayor"),AND(AX15="Alta",AZ15="Moderado"),AND(AX15="Alta",AZ15="Mayor"),AND(AX15="Muy Alta",AZ15="Leve"),AND(AX15="Muy Alta",AZ15="Menor"),AND(AX15="Muy Alta",AZ15="Moderado"),AND(AX15="Muy Alta",AZ15="Mayor")),"Alto",IF(OR(AND(AX15="Muy Baja",AZ15="Catastrófico"),AND(AX15="Baja",AZ15="Catastrófico"),AND(AX15="Media",AZ15="Catastrófico"),AND(AX15="Alta",AZ15="Catastrófico"),AND(AX15="Muy Alta",AZ15="Catastrófico")),"Extremo",""))))</f>
        <v>Alto</v>
      </c>
      <c r="BB12" s="165" t="str" cm="1">
        <f t="array" ref="BB12">_xlfn.IFS(BA12="Bajo","Aceptar",BA12="Moderado","Reducir",BA12="Alto","Reducir",BA12="Extremo","Reducir")</f>
        <v>Reducir</v>
      </c>
      <c r="BC12" s="168" t="str" cm="1">
        <f t="array" ref="BC12">_xlfn.IFS(BB12="Aceptar","No",BB12="Reducir","Si")</f>
        <v>Si</v>
      </c>
      <c r="BD12" s="21" t="str">
        <f>CONCATENATE(J12," Acción preventiva"," 1")</f>
        <v>DEST 2 Acción preventiva 1</v>
      </c>
      <c r="BE12" s="23" t="s">
        <v>414</v>
      </c>
      <c r="BF12" s="23" t="s">
        <v>752</v>
      </c>
      <c r="BG12" s="23" t="s">
        <v>753</v>
      </c>
      <c r="BH12" s="21">
        <f t="shared" si="15"/>
        <v>1</v>
      </c>
      <c r="BI12" s="21"/>
      <c r="BJ12" s="21"/>
      <c r="BK12" s="21"/>
      <c r="BL12" s="21"/>
      <c r="BM12" s="21">
        <v>1</v>
      </c>
      <c r="BN12" s="21"/>
      <c r="BO12" s="21"/>
      <c r="BP12" s="21"/>
      <c r="BQ12" s="21"/>
      <c r="BR12" s="21"/>
      <c r="BS12" s="21"/>
      <c r="BT12" s="21"/>
      <c r="BU12" s="171">
        <f t="shared" ref="BU12" si="38">+AVERAGE(CH12:CH15)/AVERAGE(BH12:BH15)</f>
        <v>1</v>
      </c>
      <c r="BV12" s="38">
        <v>0</v>
      </c>
      <c r="BW12" s="38">
        <v>1</v>
      </c>
      <c r="BX12" s="38">
        <v>0</v>
      </c>
      <c r="BY12" s="38">
        <v>0</v>
      </c>
      <c r="BZ12" s="38">
        <v>0</v>
      </c>
      <c r="CA12" s="38">
        <v>0</v>
      </c>
      <c r="CB12" s="38">
        <v>0</v>
      </c>
      <c r="CC12" s="38">
        <v>0</v>
      </c>
      <c r="CD12" s="38">
        <v>0</v>
      </c>
      <c r="CE12" s="38">
        <v>0</v>
      </c>
      <c r="CF12" s="38">
        <v>0</v>
      </c>
      <c r="CG12" s="38">
        <v>0</v>
      </c>
      <c r="CH12" s="38">
        <f t="shared" si="17"/>
        <v>1</v>
      </c>
      <c r="CI12" s="39"/>
      <c r="CJ12" s="24"/>
      <c r="CK12" s="25"/>
      <c r="CL12" s="172">
        <f t="shared" ref="CL12" si="39">+AC12</f>
        <v>1</v>
      </c>
      <c r="CM12" s="26">
        <f t="shared" ref="CM12" si="40">1-(CK12/CL12)</f>
        <v>1</v>
      </c>
      <c r="CN12" s="24" t="str" cm="1">
        <f t="array" ref="CN12">+_xlfn.IFS(CM12&lt;0.8,"Cambio",CM12&lt;0.9,"Revisión de control",CM12&gt;0.89,"Se mantiene")</f>
        <v>Se mantiene</v>
      </c>
      <c r="CO12" s="80"/>
      <c r="CP12" s="25"/>
      <c r="CQ12" s="25"/>
      <c r="CR12" s="25"/>
      <c r="CS12" s="26">
        <f t="shared" si="20"/>
        <v>1</v>
      </c>
    </row>
    <row r="13" spans="1:97" ht="60" customHeight="1" x14ac:dyDescent="0.4">
      <c r="A13" s="7" t="s">
        <v>730</v>
      </c>
      <c r="B13" s="230"/>
      <c r="C13" s="145" t="s">
        <v>138</v>
      </c>
      <c r="D13" s="188"/>
      <c r="E13" s="191"/>
      <c r="F13" s="188"/>
      <c r="G13" s="196"/>
      <c r="H13" s="176"/>
      <c r="I13" s="182"/>
      <c r="J13" s="176"/>
      <c r="K13" s="166"/>
      <c r="L13" s="197"/>
      <c r="M13" s="199"/>
      <c r="N13" s="202"/>
      <c r="O13" s="205"/>
      <c r="P13" s="202"/>
      <c r="Q13" s="205"/>
      <c r="R13" s="205"/>
      <c r="S13" s="208"/>
      <c r="T13" s="176"/>
      <c r="U13" s="175"/>
      <c r="V13" s="175"/>
      <c r="W13" s="177"/>
      <c r="X13" s="166"/>
      <c r="Y13" s="166"/>
      <c r="Z13" s="179"/>
      <c r="AA13" s="179"/>
      <c r="AB13" s="179"/>
      <c r="AC13" s="181"/>
      <c r="AD13" s="176"/>
      <c r="AE13" s="182"/>
      <c r="AF13" s="176"/>
      <c r="AG13" s="176"/>
      <c r="AH13" s="182"/>
      <c r="AI13" s="176"/>
      <c r="AJ13" s="183"/>
      <c r="AK13" s="21" t="str">
        <f>CONCATENATE(J12," Control"," 2")</f>
        <v>DEST 2 Control 2</v>
      </c>
      <c r="AL13" s="23" t="s">
        <v>735</v>
      </c>
      <c r="AM13" s="146" t="s">
        <v>754</v>
      </c>
      <c r="AN13" s="23" t="s">
        <v>755</v>
      </c>
      <c r="AO13" s="23" t="str">
        <f t="shared" ref="AO13:AO15" si="41">CONCATENATE(AL13," ",AM13," a través de ",AN13)</f>
        <v>La OFICINA DE PLANEACIÓN evalúa el cumplimiento de requisitos para la formulación de los proyectos de inversión a través de una lista de verificación cumpliendo con los criterios consignados en el artículo 12 del Decreto 2844 de 2010 por parte del rol Control de Formulación En caso de tener observaciones se devolverá el trámite a través del PIIP o en caso de dar viabilidad, se procederá a integrar el comentario de aprobación y enviará el trámite al rol Entidad Jefe de Planeación</v>
      </c>
      <c r="AP13" s="21" t="s">
        <v>54</v>
      </c>
      <c r="AQ13" s="21" t="str">
        <f t="shared" si="8"/>
        <v>Probabilidad</v>
      </c>
      <c r="AR13" s="21" t="s">
        <v>56</v>
      </c>
      <c r="AS13" s="21" t="str">
        <f t="shared" si="9"/>
        <v>30%</v>
      </c>
      <c r="AT13" s="21" t="s">
        <v>1</v>
      </c>
      <c r="AU13" s="21" t="s">
        <v>2</v>
      </c>
      <c r="AV13" s="21" t="s">
        <v>3</v>
      </c>
      <c r="AW13" s="22">
        <f t="shared" ref="AW13:AW15" si="42">+IF(AQ13="Probabilidad",AW12-(AW12*AS13),AW12)</f>
        <v>9.8000000000000004E-2</v>
      </c>
      <c r="AX13" s="21" t="str">
        <f t="shared" si="11"/>
        <v>Muy Baja</v>
      </c>
      <c r="AY13" s="22">
        <f t="shared" ref="AY13:AY15" si="43">+IF(AQ13="Impacto",AY12-(AY12*AS13),AY12)</f>
        <v>1</v>
      </c>
      <c r="AZ13" s="21" t="str">
        <f t="shared" si="13"/>
        <v>Catastrófico</v>
      </c>
      <c r="BA13" s="166"/>
      <c r="BB13" s="166"/>
      <c r="BC13" s="169"/>
      <c r="BD13" s="21" t="str">
        <f>CONCATENATE(J12," Acción preventiva"," 2")</f>
        <v>DEST 2 Acción preventiva 2</v>
      </c>
      <c r="BE13" s="23" t="s">
        <v>414</v>
      </c>
      <c r="BF13" s="23" t="s">
        <v>756</v>
      </c>
      <c r="BG13" s="23" t="s">
        <v>757</v>
      </c>
      <c r="BH13" s="21">
        <f t="shared" si="15"/>
        <v>1</v>
      </c>
      <c r="BI13" s="21"/>
      <c r="BJ13" s="21"/>
      <c r="BK13" s="21"/>
      <c r="BL13" s="21"/>
      <c r="BM13" s="21">
        <v>1</v>
      </c>
      <c r="BN13" s="21"/>
      <c r="BO13" s="21"/>
      <c r="BP13" s="21"/>
      <c r="BQ13" s="21"/>
      <c r="BR13" s="21"/>
      <c r="BS13" s="21"/>
      <c r="BT13" s="21"/>
      <c r="BU13" s="171"/>
      <c r="BV13" s="38">
        <v>0</v>
      </c>
      <c r="BW13" s="38">
        <v>0</v>
      </c>
      <c r="BX13" s="38">
        <v>0</v>
      </c>
      <c r="BY13" s="38">
        <v>0</v>
      </c>
      <c r="BZ13" s="38">
        <v>1</v>
      </c>
      <c r="CA13" s="38">
        <v>0</v>
      </c>
      <c r="CB13" s="38">
        <v>0</v>
      </c>
      <c r="CC13" s="38">
        <v>0</v>
      </c>
      <c r="CD13" s="38">
        <v>0</v>
      </c>
      <c r="CE13" s="38">
        <v>0</v>
      </c>
      <c r="CF13" s="38">
        <v>0</v>
      </c>
      <c r="CG13" s="38">
        <v>0</v>
      </c>
      <c r="CH13" s="38">
        <f t="shared" si="17"/>
        <v>1</v>
      </c>
      <c r="CI13" s="39"/>
      <c r="CJ13" s="24"/>
      <c r="CK13" s="25"/>
      <c r="CL13" s="173"/>
      <c r="CM13" s="26">
        <f t="shared" ref="CM13" si="44">1-(CK13/CL12)</f>
        <v>1</v>
      </c>
      <c r="CN13" s="24" t="str" cm="1">
        <f t="array" ref="CN13">+_xlfn.IFS(CM13&lt;0.8,"Cambio",CM13&lt;0.9,"Revisión de control",CM13&gt;0.89,"Se mantiene")</f>
        <v>Se mantiene</v>
      </c>
      <c r="CO13" s="80"/>
      <c r="CP13" s="25"/>
      <c r="CQ13" s="25"/>
      <c r="CR13" s="25"/>
      <c r="CS13" s="26">
        <f t="shared" si="20"/>
        <v>1</v>
      </c>
    </row>
    <row r="14" spans="1:97" ht="60" customHeight="1" x14ac:dyDescent="0.4">
      <c r="A14" s="7" t="s">
        <v>730</v>
      </c>
      <c r="B14" s="230"/>
      <c r="C14" s="145" t="s">
        <v>138</v>
      </c>
      <c r="D14" s="188"/>
      <c r="E14" s="191"/>
      <c r="F14" s="188"/>
      <c r="G14" s="196"/>
      <c r="H14" s="176"/>
      <c r="I14" s="182"/>
      <c r="J14" s="176"/>
      <c r="K14" s="166"/>
      <c r="L14" s="197"/>
      <c r="M14" s="199"/>
      <c r="N14" s="202"/>
      <c r="O14" s="205"/>
      <c r="P14" s="202"/>
      <c r="Q14" s="205"/>
      <c r="R14" s="205"/>
      <c r="S14" s="208"/>
      <c r="T14" s="176"/>
      <c r="U14" s="175"/>
      <c r="V14" s="175"/>
      <c r="W14" s="177"/>
      <c r="X14" s="166"/>
      <c r="Y14" s="166"/>
      <c r="Z14" s="179"/>
      <c r="AA14" s="179"/>
      <c r="AB14" s="179"/>
      <c r="AC14" s="181"/>
      <c r="AD14" s="176"/>
      <c r="AE14" s="182"/>
      <c r="AF14" s="176"/>
      <c r="AG14" s="176"/>
      <c r="AH14" s="182"/>
      <c r="AI14" s="176"/>
      <c r="AJ14" s="183"/>
      <c r="AK14" s="21" t="str">
        <f>CONCATENATE(J12," Control"," 3")</f>
        <v>DEST 2 Control 3</v>
      </c>
      <c r="AL14" s="23" t="s">
        <v>735</v>
      </c>
      <c r="AM14" s="146" t="s">
        <v>758</v>
      </c>
      <c r="AN14" s="23" t="s">
        <v>759</v>
      </c>
      <c r="AO14" s="23" t="str">
        <f t="shared" si="41"/>
        <v>La OFICINA DE PLANEACIÓN reemplaza los Proyectos Inversión devueltos a través de la formulación actualizada de los Proyectos de Inversión con base en las observaciones presentadas para dar cumplimiento a los criterios consignados en el artículo 12 del Decreto 2844 de 2010 por parte del rol Control de Formulación</v>
      </c>
      <c r="AP14" s="21" t="s">
        <v>55</v>
      </c>
      <c r="AQ14" s="21" t="str">
        <f t="shared" si="8"/>
        <v>Impacto</v>
      </c>
      <c r="AR14" s="21" t="s">
        <v>56</v>
      </c>
      <c r="AS14" s="21" t="str">
        <f t="shared" si="9"/>
        <v>25%</v>
      </c>
      <c r="AT14" s="21" t="s">
        <v>1</v>
      </c>
      <c r="AU14" s="21" t="s">
        <v>2</v>
      </c>
      <c r="AV14" s="21" t="s">
        <v>3</v>
      </c>
      <c r="AW14" s="22">
        <f t="shared" si="42"/>
        <v>9.8000000000000004E-2</v>
      </c>
      <c r="AX14" s="21" t="str">
        <f t="shared" si="11"/>
        <v>Muy Baja</v>
      </c>
      <c r="AY14" s="22">
        <f t="shared" si="43"/>
        <v>0.75</v>
      </c>
      <c r="AZ14" s="21" t="str">
        <f t="shared" si="13"/>
        <v>Mayor</v>
      </c>
      <c r="BA14" s="166"/>
      <c r="BB14" s="166"/>
      <c r="BC14" s="169"/>
      <c r="BD14" s="21" t="str">
        <f>CONCATENATE(J12," Acción preventiva"," 3")</f>
        <v>DEST 2 Acción preventiva 3</v>
      </c>
      <c r="BE14" s="23"/>
      <c r="BF14" s="23"/>
      <c r="BG14" s="23"/>
      <c r="BH14" s="21">
        <f t="shared" si="15"/>
        <v>0</v>
      </c>
      <c r="BI14" s="21"/>
      <c r="BJ14" s="21"/>
      <c r="BK14" s="21"/>
      <c r="BL14" s="21"/>
      <c r="BM14" s="21"/>
      <c r="BN14" s="21"/>
      <c r="BO14" s="21"/>
      <c r="BP14" s="21"/>
      <c r="BQ14" s="21"/>
      <c r="BR14" s="21"/>
      <c r="BS14" s="21"/>
      <c r="BT14" s="21"/>
      <c r="BU14" s="171"/>
      <c r="BV14" s="38">
        <v>0</v>
      </c>
      <c r="BW14" s="38">
        <v>0</v>
      </c>
      <c r="BX14" s="38">
        <v>0</v>
      </c>
      <c r="BY14" s="38">
        <v>0</v>
      </c>
      <c r="BZ14" s="38">
        <v>0</v>
      </c>
      <c r="CA14" s="38">
        <v>0</v>
      </c>
      <c r="CB14" s="38">
        <v>0</v>
      </c>
      <c r="CC14" s="38">
        <v>0</v>
      </c>
      <c r="CD14" s="38">
        <v>0</v>
      </c>
      <c r="CE14" s="38">
        <v>0</v>
      </c>
      <c r="CF14" s="38">
        <v>0</v>
      </c>
      <c r="CG14" s="38">
        <v>0</v>
      </c>
      <c r="CH14" s="38">
        <f t="shared" si="17"/>
        <v>0</v>
      </c>
      <c r="CI14" s="39"/>
      <c r="CJ14" s="24"/>
      <c r="CK14" s="25"/>
      <c r="CL14" s="173"/>
      <c r="CM14" s="26">
        <f t="shared" ref="CM14" si="45">1-(CK14/CL12)</f>
        <v>1</v>
      </c>
      <c r="CN14" s="24" t="str" cm="1">
        <f t="array" ref="CN14">+_xlfn.IFS(CM14&lt;0.8,"Cambio",CM14&lt;0.9,"Revisión de control",CM14&gt;0.89,"Se mantiene")</f>
        <v>Se mantiene</v>
      </c>
      <c r="CO14" s="80"/>
      <c r="CP14" s="25"/>
      <c r="CQ14" s="25"/>
      <c r="CR14" s="25"/>
      <c r="CS14" s="26">
        <f t="shared" si="20"/>
        <v>1</v>
      </c>
    </row>
    <row r="15" spans="1:97" ht="60" customHeight="1" x14ac:dyDescent="0.4">
      <c r="A15" s="7" t="s">
        <v>730</v>
      </c>
      <c r="B15" s="231"/>
      <c r="C15" s="145" t="s">
        <v>138</v>
      </c>
      <c r="D15" s="189"/>
      <c r="E15" s="192"/>
      <c r="F15" s="189"/>
      <c r="G15" s="196"/>
      <c r="H15" s="176"/>
      <c r="I15" s="182"/>
      <c r="J15" s="176"/>
      <c r="K15" s="167"/>
      <c r="L15" s="197"/>
      <c r="M15" s="200"/>
      <c r="N15" s="203"/>
      <c r="O15" s="206"/>
      <c r="P15" s="203"/>
      <c r="Q15" s="206"/>
      <c r="R15" s="206"/>
      <c r="S15" s="209"/>
      <c r="T15" s="176"/>
      <c r="U15" s="175"/>
      <c r="V15" s="175"/>
      <c r="W15" s="177"/>
      <c r="X15" s="167"/>
      <c r="Y15" s="167"/>
      <c r="Z15" s="180"/>
      <c r="AA15" s="180"/>
      <c r="AB15" s="180"/>
      <c r="AC15" s="181"/>
      <c r="AD15" s="176"/>
      <c r="AE15" s="182"/>
      <c r="AF15" s="176"/>
      <c r="AG15" s="176"/>
      <c r="AH15" s="182"/>
      <c r="AI15" s="176"/>
      <c r="AJ15" s="183"/>
      <c r="AK15" s="21" t="str">
        <f>CONCATENATE(J12," Control"," 4")</f>
        <v>DEST 2 Control 4</v>
      </c>
      <c r="AL15" s="23"/>
      <c r="AM15" s="23"/>
      <c r="AN15" s="23"/>
      <c r="AO15" s="23" t="str">
        <f t="shared" si="41"/>
        <v xml:space="preserve">  a través de </v>
      </c>
      <c r="AP15" s="21"/>
      <c r="AQ15" s="21" t="str">
        <f t="shared" si="8"/>
        <v/>
      </c>
      <c r="AR15" s="21"/>
      <c r="AS15" s="21" t="str">
        <f t="shared" si="9"/>
        <v/>
      </c>
      <c r="AT15" s="21"/>
      <c r="AU15" s="21"/>
      <c r="AV15" s="21"/>
      <c r="AW15" s="22">
        <f t="shared" si="42"/>
        <v>9.8000000000000004E-2</v>
      </c>
      <c r="AX15" s="21" t="str">
        <f t="shared" si="11"/>
        <v>Muy Baja</v>
      </c>
      <c r="AY15" s="22">
        <f t="shared" si="43"/>
        <v>0.75</v>
      </c>
      <c r="AZ15" s="21" t="str">
        <f t="shared" si="13"/>
        <v>Mayor</v>
      </c>
      <c r="BA15" s="167"/>
      <c r="BB15" s="167"/>
      <c r="BC15" s="170"/>
      <c r="BD15" s="21" t="str">
        <f>CONCATENATE(J12," Acción preventiva"," 4")</f>
        <v>DEST 2 Acción preventiva 4</v>
      </c>
      <c r="BE15" s="23"/>
      <c r="BF15" s="23"/>
      <c r="BG15" s="23"/>
      <c r="BH15" s="21">
        <f t="shared" si="15"/>
        <v>0</v>
      </c>
      <c r="BI15" s="21"/>
      <c r="BJ15" s="21"/>
      <c r="BK15" s="21"/>
      <c r="BL15" s="21"/>
      <c r="BM15" s="21"/>
      <c r="BN15" s="21"/>
      <c r="BO15" s="21"/>
      <c r="BP15" s="21"/>
      <c r="BQ15" s="21"/>
      <c r="BR15" s="21"/>
      <c r="BS15" s="21"/>
      <c r="BT15" s="21"/>
      <c r="BU15" s="171"/>
      <c r="BV15" s="38">
        <v>0</v>
      </c>
      <c r="BW15" s="38">
        <v>0</v>
      </c>
      <c r="BX15" s="38">
        <v>0</v>
      </c>
      <c r="BY15" s="38">
        <v>0</v>
      </c>
      <c r="BZ15" s="38">
        <v>0</v>
      </c>
      <c r="CA15" s="38">
        <v>0</v>
      </c>
      <c r="CB15" s="38">
        <v>0</v>
      </c>
      <c r="CC15" s="38">
        <v>0</v>
      </c>
      <c r="CD15" s="38">
        <v>0</v>
      </c>
      <c r="CE15" s="38">
        <v>0</v>
      </c>
      <c r="CF15" s="38">
        <v>0</v>
      </c>
      <c r="CG15" s="38">
        <v>0</v>
      </c>
      <c r="CH15" s="38">
        <f t="shared" si="17"/>
        <v>0</v>
      </c>
      <c r="CI15" s="39"/>
      <c r="CJ15" s="24"/>
      <c r="CK15" s="25"/>
      <c r="CL15" s="174"/>
      <c r="CM15" s="26">
        <f t="shared" ref="CM15" si="46">1-(CK15/CL12)</f>
        <v>1</v>
      </c>
      <c r="CN15" s="24" t="str" cm="1">
        <f t="array" ref="CN15">+_xlfn.IFS(CM15&lt;0.8,"Cambio",CM15&lt;0.9,"Revisión de control",CM15&gt;0.89,"Se mantiene")</f>
        <v>Se mantiene</v>
      </c>
      <c r="CO15" s="80"/>
      <c r="CP15" s="25"/>
      <c r="CQ15" s="25"/>
      <c r="CR15" s="25"/>
      <c r="CS15" s="26">
        <f t="shared" si="20"/>
        <v>1</v>
      </c>
    </row>
    <row r="16" spans="1:97" ht="60" customHeight="1" x14ac:dyDescent="0.4">
      <c r="A16" s="7" t="s">
        <v>730</v>
      </c>
      <c r="B16" s="229" t="s">
        <v>84</v>
      </c>
      <c r="C16" s="145" t="s">
        <v>138</v>
      </c>
      <c r="D16" s="187" t="str">
        <f>VLOOKUP(B16,Datos!$B$65:$F$80,3,FALSE)</f>
        <v>Establecer los lineamientos estratégicos y el esquema de operación de la Agencia Nacional de Tierras, asegurando la disponibilidad de los recursos necesarios para su aplicación.</v>
      </c>
      <c r="E16" s="190" t="str">
        <f>VLOOKUP(B16,Datos!$B$65:$F$80,5,FALSE)</f>
        <v>La posibilidad de incumplir con los lineamientos estratégicos y de operación de la entidad</v>
      </c>
      <c r="F16" s="187" t="str">
        <f>VLOOKUP(B16,Datos!$B$65:$F$80,4,FALSE)</f>
        <v>Desde la comprensión del contexto interno y externo, hasta la formulación de planes, programas y proyectos relacionados con el cumplimiento de las funciones de la entidad.</v>
      </c>
      <c r="G16" s="196" t="s">
        <v>760</v>
      </c>
      <c r="H16" s="176" t="s">
        <v>414</v>
      </c>
      <c r="I16" s="182">
        <f t="shared" ref="I16" si="47">IF(K16="",0,1)</f>
        <v>1</v>
      </c>
      <c r="J16" s="176" t="str">
        <f t="shared" ref="J16" si="48">CONCATENATE(C16," ",K16)</f>
        <v>DEST 3</v>
      </c>
      <c r="K16" s="165">
        <v>3</v>
      </c>
      <c r="L16" s="197">
        <v>45839</v>
      </c>
      <c r="M16" s="198">
        <f ca="1">+TODAY()-L16</f>
        <v>240</v>
      </c>
      <c r="N16" s="201" t="s">
        <v>19</v>
      </c>
      <c r="O16" s="204">
        <f>VLOOKUP(N16,[1]Datos!$B$21:$D$25,3,FALSE)</f>
        <v>0.2</v>
      </c>
      <c r="P16" s="201" t="s">
        <v>32</v>
      </c>
      <c r="Q16" s="204">
        <f>VLOOKUP(P16,[1]Datos!$C$20:$D$25,2,FALSE)</f>
        <v>0.8</v>
      </c>
      <c r="R16" s="204">
        <f t="shared" ref="R16" si="49">+IF(O16="",Q16,IF(Q16="",O16,IF(O16&gt;Q16,O16,Q16)))</f>
        <v>0.8</v>
      </c>
      <c r="S16" s="207" t="s">
        <v>761</v>
      </c>
      <c r="T16" s="176" t="s">
        <v>4</v>
      </c>
      <c r="U16" s="175" t="s">
        <v>762</v>
      </c>
      <c r="V16" s="175" t="s">
        <v>763</v>
      </c>
      <c r="W16" s="177" t="str">
        <f t="shared" ref="W16" si="50">CONCATENATE("Posibilidad de"," ",T16," ",U16," debido ",V16)</f>
        <v>Posibilidad de pérdida reputacional en la imagen institucional debido a la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del Plan de Acción Institucional</v>
      </c>
      <c r="X16" s="165" t="s">
        <v>219</v>
      </c>
      <c r="Y16" s="165" t="s">
        <v>227</v>
      </c>
      <c r="Z16" s="178" t="s">
        <v>286</v>
      </c>
      <c r="AA16" s="178" t="s">
        <v>412</v>
      </c>
      <c r="AB16" s="178" t="s">
        <v>287</v>
      </c>
      <c r="AC16" s="181">
        <v>1</v>
      </c>
      <c r="AD16" s="176" t="str">
        <f t="shared" ref="AD16" si="51">IF(AC16&lt;=0,"",IF(AC16&lt;=2,"Muy Baja",IF(AC16&lt;=24,"Baja",IF(AC16&lt;=500,"Media",IF(AC16&lt;=5000,"Alta","Muy Alta")))))</f>
        <v>Muy Baja</v>
      </c>
      <c r="AE16" s="182">
        <f t="shared" ref="AE16" si="52">IF(AD16="","",IF(AD16="Muy Baja",0.2,IF(AD16="Baja",0.4,IF(AD16="Media",0.6,IF(AD16="Alta",0.8,IF(AD16="Muy Alta",1,))))))</f>
        <v>0.2</v>
      </c>
      <c r="AF16" s="176" t="s">
        <v>32</v>
      </c>
      <c r="AG16" s="176" t="str">
        <f>IF(OR(AF16=[1]Datos!$C$6,AF16=[1]Datos!$D$6),"Leve",IF(OR(AF16=[1]Datos!$C$7,AF16=[1]Datos!$D$7),"Menor",IF(OR(AF16=[1]Datos!$C$8,AF16=[1]Datos!$D$8),"Moderado",IF(OR(AF16=[1]Datos!$C$9,AF16=[1]Datos!$D$9),"Mayor",IF(OR(AF16=[1]Datos!$C$10,AF16=[1]Datos!$D$10),"Catastrófico","")))))</f>
        <v>Mayor</v>
      </c>
      <c r="AH16" s="182">
        <f t="shared" ref="AH16" si="53">IF(AG16="","",IF(AG16="Leve",0.2,IF(AG16="Menor",0.4,IF(AG16="Moderado",0.6,IF(AG16="Mayor",0.8,IF(AG16="Catastrófico",1,))))))</f>
        <v>0.8</v>
      </c>
      <c r="AI16" s="176" t="str">
        <f t="shared" ref="AI16" si="54">IF(OR(AND(AD16="Muy Baja",AG16="Leve"),AND(AD16="Muy Baja",AG16="Menor"),AND(AD16="Baja",AG16="Leve")),"Bajo",IF(OR(AND(AD16="Muy baja",AG16="Moderado"),AND(AD16="Baja",AG16="Menor"),AND(AD16="Baja",AG16="Moderado"),AND(AD16="Media",AG16="Leve"),AND(AD16="Media",AG16="Menor"),AND(AD16="Media",AG16="Moderado"),AND(AD16="Alta",AG16="Leve"),AND(AD16="Alta",AG16="Menor")),"Moderado",IF(OR(AND(AD16="Muy Baja",AG16="Mayor"),AND(AD16="Baja",AG16="Mayor"),AND(AD16="Media",AG16="Mayor"),AND(AD16="Alta",AG16="Moderado"),AND(AD16="Alta",AG16="Mayor"),AND(AD16="Muy Alta",AG16="Leve"),AND(AD16="Muy Alta",AG16="Menor"),AND(AD16="Muy Alta",AG16="Moderado"),AND(AD16="Muy Alta",AG16="Mayor")),"Alto",IF(OR(AND(AD16="Muy Baja",AG16="Catastrófico"),AND(AD16="Baja",AG16="Catastrófico"),AND(AD16="Media",AG16="Catastrófico"),AND(AD16="Alta",AG16="Catastrófico"),AND(AD16="Muy Alta",AG16="Catastrófico")),"Extremo",""))))</f>
        <v>Alto</v>
      </c>
      <c r="AJ16" s="183" t="str" cm="1">
        <f t="array" ref="AJ16">_xlfn.IFS(AI16="Bajo","Aceptar",AI16="Moderado","Reducir",AI16="Alto","Reducir",AI16="Extremo","Reducir")</f>
        <v>Reducir</v>
      </c>
      <c r="AK16" s="21" t="str">
        <f>CONCATENATE(J16," Control"," 1")</f>
        <v>DEST 3 Control 1</v>
      </c>
      <c r="AL16" s="23" t="s">
        <v>735</v>
      </c>
      <c r="AM16" s="23" t="s">
        <v>764</v>
      </c>
      <c r="AN16" s="23" t="s">
        <v>765</v>
      </c>
      <c r="AO16" s="23" t="str">
        <f>CONCATENATE(AL16," ",AM16," a través del ",AN16)</f>
        <v>La OFICINA DE PLANEACIÓN revisa la información diligenciada entregada por las dependencias a través del registro de la forma DEST-F-003 FORMA FORMULACIÓN PLAN DE ACCIÓN INSTITUCIONAL y responderá por medio electrónico justificando la necesidad de modificarlo o no</v>
      </c>
      <c r="AP16" s="21" t="s">
        <v>54</v>
      </c>
      <c r="AQ16" s="21" t="str">
        <f t="shared" si="8"/>
        <v>Probabilidad</v>
      </c>
      <c r="AR16" s="21" t="s">
        <v>56</v>
      </c>
      <c r="AS16" s="21" t="str">
        <f t="shared" si="9"/>
        <v>30%</v>
      </c>
      <c r="AT16" s="21" t="s">
        <v>1</v>
      </c>
      <c r="AU16" s="21" t="s">
        <v>2</v>
      </c>
      <c r="AV16" s="21" t="s">
        <v>3</v>
      </c>
      <c r="AW16" s="22">
        <f t="shared" ref="AW16" si="55">+IF(AQ16="Probabilidad",AE16-(AE16*AS16),AE16)</f>
        <v>0.14000000000000001</v>
      </c>
      <c r="AX16" s="21" t="str">
        <f t="shared" si="11"/>
        <v>Muy Baja</v>
      </c>
      <c r="AY16" s="22">
        <f t="shared" ref="AY16" si="56">+IF(AQ16="Impacto",AH16-(AH16*AS16),AH16)</f>
        <v>0.8</v>
      </c>
      <c r="AZ16" s="21" t="str">
        <f t="shared" si="13"/>
        <v>Mayor</v>
      </c>
      <c r="BA16" s="165" t="str">
        <f t="shared" ref="BA16" si="57">IF(OR(AND(AX19="Muy Baja",AZ19="Leve"),AND(AX19="Muy Baja",AZ19="Menor"),AND(AX19="Baja",AZ19="Leve")),"Bajo",IF(OR(AND(AX19="Muy baja",AZ19="Moderado"),AND(AX19="Baja",AZ19="Menor"),AND(AX19="Baja",AZ19="Moderado"),AND(AX19="Media",AZ19="Leve"),AND(AX19="Media",AZ19="Menor"),AND(AX19="Media",AZ19="Moderado"),AND(AX19="Alta",AZ19="Leve"),AND(AX19="Alta",AZ19="Menor")),"Moderado",IF(OR(AND(AX19="Muy Baja",AZ19="Mayor"),AND(AX19="Baja",AZ19="Mayor"),AND(AX19="Media",AZ19="Mayor"),AND(AX19="Alta",AZ19="Moderado"),AND(AX19="Alta",AZ19="Mayor"),AND(AX19="Muy Alta",AZ19="Leve"),AND(AX19="Muy Alta",AZ19="Menor"),AND(AX19="Muy Alta",AZ19="Moderado"),AND(AX19="Muy Alta",AZ19="Mayor")),"Alto",IF(OR(AND(AX19="Muy Baja",AZ19="Catastrófico"),AND(AX19="Baja",AZ19="Catastrófico"),AND(AX19="Media",AZ19="Catastrófico"),AND(AX19="Alta",AZ19="Catastrófico"),AND(AX19="Muy Alta",AZ19="Catastrófico")),"Extremo",""))))</f>
        <v>Moderado</v>
      </c>
      <c r="BB16" s="165" t="str" cm="1">
        <f t="array" ref="BB16">_xlfn.IFS(BA16="Bajo","Aceptar",BA16="Moderado","Reducir",BA16="Alto","Reducir",BA16="Extremo","Reducir")</f>
        <v>Reducir</v>
      </c>
      <c r="BC16" s="168" t="str" cm="1">
        <f t="array" ref="BC16">_xlfn.IFS(BB16="Aceptar","No",BB16="Reducir","Si")</f>
        <v>Si</v>
      </c>
      <c r="BD16" s="21" t="str">
        <f>CONCATENATE(J16," Acción preventiva"," 1")</f>
        <v>DEST 3 Acción preventiva 1</v>
      </c>
      <c r="BE16" s="23" t="s">
        <v>414</v>
      </c>
      <c r="BF16" s="23" t="s">
        <v>766</v>
      </c>
      <c r="BG16" s="23" t="s">
        <v>767</v>
      </c>
      <c r="BH16" s="21">
        <f t="shared" si="15"/>
        <v>1</v>
      </c>
      <c r="BI16" s="21"/>
      <c r="BJ16" s="21"/>
      <c r="BK16" s="21"/>
      <c r="BL16" s="21"/>
      <c r="BM16" s="21"/>
      <c r="BN16" s="21"/>
      <c r="BO16" s="21"/>
      <c r="BP16" s="21"/>
      <c r="BQ16" s="21"/>
      <c r="BR16" s="21"/>
      <c r="BS16" s="21">
        <v>1</v>
      </c>
      <c r="BT16" s="21"/>
      <c r="BU16" s="171">
        <f t="shared" ref="BU16" si="58">+AVERAGE(CH16:CH19)/AVERAGE(BH16:BH19)</f>
        <v>1</v>
      </c>
      <c r="BV16" s="38">
        <v>0</v>
      </c>
      <c r="BW16" s="38">
        <v>0</v>
      </c>
      <c r="BX16" s="38">
        <v>0</v>
      </c>
      <c r="BY16" s="38">
        <v>0</v>
      </c>
      <c r="BZ16" s="38">
        <v>0</v>
      </c>
      <c r="CA16" s="38">
        <v>0</v>
      </c>
      <c r="CB16" s="38">
        <v>0</v>
      </c>
      <c r="CC16" s="38">
        <v>0</v>
      </c>
      <c r="CD16" s="38">
        <v>0</v>
      </c>
      <c r="CE16" s="38">
        <v>0</v>
      </c>
      <c r="CF16" s="38">
        <v>1</v>
      </c>
      <c r="CG16" s="38">
        <v>0</v>
      </c>
      <c r="CH16" s="38">
        <f t="shared" si="17"/>
        <v>1</v>
      </c>
      <c r="CI16" s="39"/>
      <c r="CJ16" s="24"/>
      <c r="CK16" s="25"/>
      <c r="CL16" s="172">
        <f t="shared" ref="CL16" si="59">+AC16</f>
        <v>1</v>
      </c>
      <c r="CM16" s="26">
        <f t="shared" ref="CM16" si="60">1-(CK16/CL16)</f>
        <v>1</v>
      </c>
      <c r="CN16" s="24" t="str" cm="1">
        <f t="array" ref="CN16">+_xlfn.IFS(CM16&lt;0.8,"Cambio",CM16&lt;0.9,"Revisión de control",CM16&gt;0.89,"Se mantiene")</f>
        <v>Se mantiene</v>
      </c>
      <c r="CO16" s="80"/>
      <c r="CP16" s="25"/>
      <c r="CQ16" s="25"/>
      <c r="CR16" s="25"/>
      <c r="CS16" s="26">
        <f t="shared" si="20"/>
        <v>1</v>
      </c>
    </row>
    <row r="17" spans="1:97" ht="60" customHeight="1" x14ac:dyDescent="0.4">
      <c r="A17" s="7" t="s">
        <v>730</v>
      </c>
      <c r="B17" s="230"/>
      <c r="C17" s="145" t="s">
        <v>138</v>
      </c>
      <c r="D17" s="188"/>
      <c r="E17" s="191"/>
      <c r="F17" s="188"/>
      <c r="G17" s="196"/>
      <c r="H17" s="176"/>
      <c r="I17" s="182"/>
      <c r="J17" s="176"/>
      <c r="K17" s="166"/>
      <c r="L17" s="197"/>
      <c r="M17" s="199"/>
      <c r="N17" s="202"/>
      <c r="O17" s="205"/>
      <c r="P17" s="202"/>
      <c r="Q17" s="205"/>
      <c r="R17" s="205"/>
      <c r="S17" s="208"/>
      <c r="T17" s="176"/>
      <c r="U17" s="175"/>
      <c r="V17" s="175"/>
      <c r="W17" s="177"/>
      <c r="X17" s="166"/>
      <c r="Y17" s="166"/>
      <c r="Z17" s="179"/>
      <c r="AA17" s="179"/>
      <c r="AB17" s="179"/>
      <c r="AC17" s="181"/>
      <c r="AD17" s="176"/>
      <c r="AE17" s="182"/>
      <c r="AF17" s="176"/>
      <c r="AG17" s="176"/>
      <c r="AH17" s="182"/>
      <c r="AI17" s="176"/>
      <c r="AJ17" s="183"/>
      <c r="AK17" s="21" t="str">
        <f>CONCATENATE(J16," Control"," 2")</f>
        <v>DEST 3 Control 2</v>
      </c>
      <c r="AL17" s="23" t="s">
        <v>735</v>
      </c>
      <c r="AM17" s="23" t="s">
        <v>768</v>
      </c>
      <c r="AN17" s="23" t="s">
        <v>769</v>
      </c>
      <c r="AO17" s="23" t="str">
        <f>CONCATENATE(AL17," ",AM17," a través del ",AN17)</f>
        <v>La OFICINA DE PLANEACIÓN revisa el cumplimiento de los lineamientos para la elaboración del plan de acción a través del acta de Consejo Directivo donde se aprueba o no el documento presentado por la Oficina de Planeación y la Dirección</v>
      </c>
      <c r="AP17" s="21" t="s">
        <v>54</v>
      </c>
      <c r="AQ17" s="21" t="str">
        <f t="shared" si="8"/>
        <v>Probabilidad</v>
      </c>
      <c r="AR17" s="21" t="s">
        <v>56</v>
      </c>
      <c r="AS17" s="21" t="str">
        <f t="shared" si="9"/>
        <v>30%</v>
      </c>
      <c r="AT17" s="21" t="s">
        <v>1</v>
      </c>
      <c r="AU17" s="21" t="s">
        <v>2</v>
      </c>
      <c r="AV17" s="21" t="s">
        <v>3</v>
      </c>
      <c r="AW17" s="22">
        <f t="shared" ref="AW17:AW19" si="61">+IF(AQ17="Probabilidad",AW16-(AW16*AS17),AW16)</f>
        <v>9.8000000000000004E-2</v>
      </c>
      <c r="AX17" s="21" t="str">
        <f t="shared" si="11"/>
        <v>Muy Baja</v>
      </c>
      <c r="AY17" s="22">
        <f t="shared" ref="AY17:AY19" si="62">+IF(AQ17="Impacto",AY16-(AY16*AS17),AY16)</f>
        <v>0.8</v>
      </c>
      <c r="AZ17" s="21" t="str">
        <f t="shared" si="13"/>
        <v>Mayor</v>
      </c>
      <c r="BA17" s="166"/>
      <c r="BB17" s="166"/>
      <c r="BC17" s="169"/>
      <c r="BD17" s="21" t="str">
        <f>CONCATENATE(J16," Acción preventiva"," 2")</f>
        <v>DEST 3 Acción preventiva 2</v>
      </c>
      <c r="BE17" s="23"/>
      <c r="BF17" s="23"/>
      <c r="BG17" s="23"/>
      <c r="BH17" s="21">
        <f t="shared" si="15"/>
        <v>0</v>
      </c>
      <c r="BI17" s="21"/>
      <c r="BJ17" s="21"/>
      <c r="BK17" s="21"/>
      <c r="BL17" s="21"/>
      <c r="BM17" s="21"/>
      <c r="BN17" s="21"/>
      <c r="BO17" s="21"/>
      <c r="BP17" s="21"/>
      <c r="BQ17" s="21"/>
      <c r="BR17" s="21"/>
      <c r="BS17" s="21"/>
      <c r="BT17" s="21"/>
      <c r="BU17" s="171"/>
      <c r="BV17" s="38">
        <v>0</v>
      </c>
      <c r="BW17" s="38">
        <v>0</v>
      </c>
      <c r="BX17" s="38">
        <v>0</v>
      </c>
      <c r="BY17" s="38">
        <v>0</v>
      </c>
      <c r="BZ17" s="38">
        <v>0</v>
      </c>
      <c r="CA17" s="38">
        <v>0</v>
      </c>
      <c r="CB17" s="38">
        <v>0</v>
      </c>
      <c r="CC17" s="38">
        <v>0</v>
      </c>
      <c r="CD17" s="38">
        <v>0</v>
      </c>
      <c r="CE17" s="38">
        <v>0</v>
      </c>
      <c r="CF17" s="38">
        <v>0</v>
      </c>
      <c r="CG17" s="38">
        <v>0</v>
      </c>
      <c r="CH17" s="38">
        <f t="shared" si="17"/>
        <v>0</v>
      </c>
      <c r="CI17" s="39"/>
      <c r="CJ17" s="24"/>
      <c r="CK17" s="25"/>
      <c r="CL17" s="173"/>
      <c r="CM17" s="26">
        <f t="shared" ref="CM17" si="63">1-(CK17/CL16)</f>
        <v>1</v>
      </c>
      <c r="CN17" s="24" t="str" cm="1">
        <f t="array" ref="CN17">+_xlfn.IFS(CM17&lt;0.8,"Cambio",CM17&lt;0.9,"Revisión de control",CM17&gt;0.89,"Se mantiene")</f>
        <v>Se mantiene</v>
      </c>
      <c r="CO17" s="80"/>
      <c r="CP17" s="25"/>
      <c r="CQ17" s="25"/>
      <c r="CR17" s="25"/>
      <c r="CS17" s="26">
        <f t="shared" si="20"/>
        <v>1</v>
      </c>
    </row>
    <row r="18" spans="1:97" ht="60" customHeight="1" x14ac:dyDescent="0.4">
      <c r="A18" s="7" t="s">
        <v>730</v>
      </c>
      <c r="B18" s="230"/>
      <c r="C18" s="145" t="s">
        <v>138</v>
      </c>
      <c r="D18" s="188"/>
      <c r="E18" s="191"/>
      <c r="F18" s="188"/>
      <c r="G18" s="196"/>
      <c r="H18" s="176"/>
      <c r="I18" s="182"/>
      <c r="J18" s="176"/>
      <c r="K18" s="166"/>
      <c r="L18" s="197"/>
      <c r="M18" s="199"/>
      <c r="N18" s="202"/>
      <c r="O18" s="205"/>
      <c r="P18" s="202"/>
      <c r="Q18" s="205"/>
      <c r="R18" s="205"/>
      <c r="S18" s="208"/>
      <c r="T18" s="176"/>
      <c r="U18" s="175"/>
      <c r="V18" s="175"/>
      <c r="W18" s="177"/>
      <c r="X18" s="166"/>
      <c r="Y18" s="166"/>
      <c r="Z18" s="179"/>
      <c r="AA18" s="179"/>
      <c r="AB18" s="179"/>
      <c r="AC18" s="181"/>
      <c r="AD18" s="176"/>
      <c r="AE18" s="182"/>
      <c r="AF18" s="176"/>
      <c r="AG18" s="176"/>
      <c r="AH18" s="182"/>
      <c r="AI18" s="176"/>
      <c r="AJ18" s="183"/>
      <c r="AK18" s="21" t="str">
        <f>CONCATENATE(J16," Control"," 3")</f>
        <v>DEST 3 Control 3</v>
      </c>
      <c r="AL18" s="23" t="s">
        <v>735</v>
      </c>
      <c r="AM18" s="23" t="s">
        <v>770</v>
      </c>
      <c r="AN18" s="23" t="s">
        <v>771</v>
      </c>
      <c r="AO18" s="23" t="str">
        <f t="shared" ref="AO18:AO23" si="64">CONCATENATE(AL18," ",AM18," a través de ",AN18)</f>
        <v>La OFICINA DE PLANEACIÓN actualiza los Planes de Acción con observaciones a través de los Planes de Acción actualizados donde se da cumplimiento a las observaciones y recomendaciones a los Planes presentados por las dependencias, estén listos para ser pre aprobados por la Dirección General y presentar para aprobación del Consejo Directivo de la ANT</v>
      </c>
      <c r="AP18" s="21" t="s">
        <v>55</v>
      </c>
      <c r="AQ18" s="21" t="str">
        <f t="shared" si="8"/>
        <v>Impacto</v>
      </c>
      <c r="AR18" s="21" t="s">
        <v>56</v>
      </c>
      <c r="AS18" s="21" t="str">
        <f t="shared" si="9"/>
        <v>25%</v>
      </c>
      <c r="AT18" s="21" t="s">
        <v>1</v>
      </c>
      <c r="AU18" s="21" t="s">
        <v>2</v>
      </c>
      <c r="AV18" s="21" t="s">
        <v>3</v>
      </c>
      <c r="AW18" s="22">
        <f t="shared" si="61"/>
        <v>9.8000000000000004E-2</v>
      </c>
      <c r="AX18" s="21" t="str">
        <f t="shared" si="11"/>
        <v>Muy Baja</v>
      </c>
      <c r="AY18" s="22">
        <f t="shared" si="62"/>
        <v>0.60000000000000009</v>
      </c>
      <c r="AZ18" s="21" t="str">
        <f t="shared" si="13"/>
        <v>Moderado</v>
      </c>
      <c r="BA18" s="166"/>
      <c r="BB18" s="166"/>
      <c r="BC18" s="169"/>
      <c r="BD18" s="21" t="str">
        <f>CONCATENATE(J16," Acción preventiva"," 3")</f>
        <v>DEST 3 Acción preventiva 3</v>
      </c>
      <c r="BE18" s="23"/>
      <c r="BF18" s="23"/>
      <c r="BG18" s="23"/>
      <c r="BH18" s="21">
        <f t="shared" si="15"/>
        <v>0</v>
      </c>
      <c r="BI18" s="21"/>
      <c r="BJ18" s="21"/>
      <c r="BK18" s="21"/>
      <c r="BL18" s="21"/>
      <c r="BM18" s="21"/>
      <c r="BN18" s="21"/>
      <c r="BO18" s="21"/>
      <c r="BP18" s="21"/>
      <c r="BQ18" s="21"/>
      <c r="BR18" s="21"/>
      <c r="BS18" s="21"/>
      <c r="BT18" s="21"/>
      <c r="BU18" s="171"/>
      <c r="BV18" s="38">
        <v>0</v>
      </c>
      <c r="BW18" s="38">
        <v>0</v>
      </c>
      <c r="BX18" s="38">
        <v>0</v>
      </c>
      <c r="BY18" s="38">
        <v>0</v>
      </c>
      <c r="BZ18" s="38">
        <v>0</v>
      </c>
      <c r="CA18" s="38">
        <v>0</v>
      </c>
      <c r="CB18" s="38">
        <v>0</v>
      </c>
      <c r="CC18" s="38">
        <v>0</v>
      </c>
      <c r="CD18" s="38">
        <v>0</v>
      </c>
      <c r="CE18" s="38">
        <v>0</v>
      </c>
      <c r="CF18" s="38">
        <v>0</v>
      </c>
      <c r="CG18" s="38">
        <v>0</v>
      </c>
      <c r="CH18" s="38">
        <f t="shared" si="17"/>
        <v>0</v>
      </c>
      <c r="CI18" s="39"/>
      <c r="CJ18" s="24"/>
      <c r="CK18" s="25"/>
      <c r="CL18" s="173"/>
      <c r="CM18" s="26">
        <f t="shared" ref="CM18" si="65">1-(CK18/CL16)</f>
        <v>1</v>
      </c>
      <c r="CN18" s="24" t="str" cm="1">
        <f t="array" ref="CN18">+_xlfn.IFS(CM18&lt;0.8,"Cambio",CM18&lt;0.9,"Revisión de control",CM18&gt;0.89,"Se mantiene")</f>
        <v>Se mantiene</v>
      </c>
      <c r="CO18" s="80"/>
      <c r="CP18" s="25"/>
      <c r="CQ18" s="25"/>
      <c r="CR18" s="25"/>
      <c r="CS18" s="26">
        <f t="shared" si="20"/>
        <v>1</v>
      </c>
    </row>
    <row r="19" spans="1:97" ht="60" customHeight="1" x14ac:dyDescent="0.4">
      <c r="A19" s="7" t="s">
        <v>730</v>
      </c>
      <c r="B19" s="231"/>
      <c r="C19" s="145" t="s">
        <v>138</v>
      </c>
      <c r="D19" s="189"/>
      <c r="E19" s="192"/>
      <c r="F19" s="189"/>
      <c r="G19" s="196"/>
      <c r="H19" s="176"/>
      <c r="I19" s="182"/>
      <c r="J19" s="176"/>
      <c r="K19" s="167"/>
      <c r="L19" s="197"/>
      <c r="M19" s="200"/>
      <c r="N19" s="203"/>
      <c r="O19" s="206"/>
      <c r="P19" s="203"/>
      <c r="Q19" s="206"/>
      <c r="R19" s="206"/>
      <c r="S19" s="209"/>
      <c r="T19" s="176"/>
      <c r="U19" s="175"/>
      <c r="V19" s="175"/>
      <c r="W19" s="177"/>
      <c r="X19" s="167"/>
      <c r="Y19" s="167"/>
      <c r="Z19" s="180"/>
      <c r="AA19" s="180"/>
      <c r="AB19" s="180"/>
      <c r="AC19" s="181"/>
      <c r="AD19" s="176"/>
      <c r="AE19" s="182"/>
      <c r="AF19" s="176"/>
      <c r="AG19" s="176"/>
      <c r="AH19" s="182"/>
      <c r="AI19" s="176"/>
      <c r="AJ19" s="183"/>
      <c r="AK19" s="21" t="str">
        <f>CONCATENATE(J16," Control"," 4")</f>
        <v>DEST 3 Control 4</v>
      </c>
      <c r="AL19" s="23"/>
      <c r="AM19" s="23"/>
      <c r="AN19" s="23"/>
      <c r="AO19" s="23" t="str">
        <f t="shared" si="64"/>
        <v xml:space="preserve">  a través de </v>
      </c>
      <c r="AP19" s="21"/>
      <c r="AQ19" s="21" t="str">
        <f t="shared" si="8"/>
        <v/>
      </c>
      <c r="AR19" s="21"/>
      <c r="AS19" s="21" t="str">
        <f t="shared" si="9"/>
        <v/>
      </c>
      <c r="AT19" s="21"/>
      <c r="AU19" s="21"/>
      <c r="AV19" s="21"/>
      <c r="AW19" s="22">
        <f t="shared" si="61"/>
        <v>9.8000000000000004E-2</v>
      </c>
      <c r="AX19" s="21" t="str">
        <f t="shared" si="11"/>
        <v>Muy Baja</v>
      </c>
      <c r="AY19" s="22">
        <f t="shared" si="62"/>
        <v>0.60000000000000009</v>
      </c>
      <c r="AZ19" s="21" t="str">
        <f t="shared" si="13"/>
        <v>Moderado</v>
      </c>
      <c r="BA19" s="167"/>
      <c r="BB19" s="167"/>
      <c r="BC19" s="170"/>
      <c r="BD19" s="21" t="str">
        <f>CONCATENATE(J16," Acción preventiva"," 4")</f>
        <v>DEST 3 Acción preventiva 4</v>
      </c>
      <c r="BE19" s="23"/>
      <c r="BF19" s="23"/>
      <c r="BG19" s="23"/>
      <c r="BH19" s="21">
        <f t="shared" si="15"/>
        <v>0</v>
      </c>
      <c r="BI19" s="21"/>
      <c r="BJ19" s="21"/>
      <c r="BK19" s="21"/>
      <c r="BL19" s="21"/>
      <c r="BM19" s="21"/>
      <c r="BN19" s="21"/>
      <c r="BO19" s="21"/>
      <c r="BP19" s="21"/>
      <c r="BQ19" s="21"/>
      <c r="BR19" s="21"/>
      <c r="BS19" s="21"/>
      <c r="BT19" s="21"/>
      <c r="BU19" s="171"/>
      <c r="BV19" s="38">
        <v>0</v>
      </c>
      <c r="BW19" s="38">
        <v>0</v>
      </c>
      <c r="BX19" s="38">
        <v>0</v>
      </c>
      <c r="BY19" s="38">
        <v>0</v>
      </c>
      <c r="BZ19" s="38">
        <v>0</v>
      </c>
      <c r="CA19" s="38">
        <v>0</v>
      </c>
      <c r="CB19" s="38">
        <v>0</v>
      </c>
      <c r="CC19" s="38">
        <v>0</v>
      </c>
      <c r="CD19" s="38">
        <v>0</v>
      </c>
      <c r="CE19" s="38">
        <v>0</v>
      </c>
      <c r="CF19" s="38">
        <v>0</v>
      </c>
      <c r="CG19" s="38">
        <v>0</v>
      </c>
      <c r="CH19" s="38">
        <f t="shared" si="17"/>
        <v>0</v>
      </c>
      <c r="CI19" s="39"/>
      <c r="CJ19" s="24"/>
      <c r="CK19" s="25"/>
      <c r="CL19" s="174"/>
      <c r="CM19" s="26">
        <f t="shared" ref="CM19" si="66">1-(CK19/CL16)</f>
        <v>1</v>
      </c>
      <c r="CN19" s="24" t="str" cm="1">
        <f t="array" ref="CN19">+_xlfn.IFS(CM19&lt;0.8,"Cambio",CM19&lt;0.9,"Revisión de control",CM19&gt;0.89,"Se mantiene")</f>
        <v>Se mantiene</v>
      </c>
      <c r="CO19" s="80"/>
      <c r="CP19" s="25"/>
      <c r="CQ19" s="25"/>
      <c r="CR19" s="25"/>
      <c r="CS19" s="26">
        <f t="shared" si="20"/>
        <v>1</v>
      </c>
    </row>
    <row r="20" spans="1:97" ht="60" customHeight="1" x14ac:dyDescent="0.4">
      <c r="A20" s="7" t="s">
        <v>730</v>
      </c>
      <c r="B20" s="229" t="s">
        <v>84</v>
      </c>
      <c r="C20" s="145" t="s">
        <v>138</v>
      </c>
      <c r="D20" s="187" t="str">
        <f>VLOOKUP(B20,Datos!$B$65:$F$80,3,FALSE)</f>
        <v>Establecer los lineamientos estratégicos y el esquema de operación de la Agencia Nacional de Tierras, asegurando la disponibilidad de los recursos necesarios para su aplicación.</v>
      </c>
      <c r="E20" s="190" t="str">
        <f>VLOOKUP(B20,Datos!$B$65:$F$80,5,FALSE)</f>
        <v>La posibilidad de incumplir con los lineamientos estratégicos y de operación de la entidad</v>
      </c>
      <c r="F20" s="187" t="str">
        <f>VLOOKUP(B20,Datos!$B$65:$F$80,4,FALSE)</f>
        <v>Desde la comprensión del contexto interno y externo, hasta la formulación de planes, programas y proyectos relacionados con el cumplimiento de las funciones de la entidad.</v>
      </c>
      <c r="G20" s="196" t="s">
        <v>772</v>
      </c>
      <c r="H20" s="176" t="s">
        <v>414</v>
      </c>
      <c r="I20" s="182">
        <f t="shared" ref="I20" si="67">IF(K20="",0,1)</f>
        <v>1</v>
      </c>
      <c r="J20" s="176" t="str">
        <f t="shared" ref="J20" si="68">CONCATENATE(C20," ",K20)</f>
        <v>DEST 4</v>
      </c>
      <c r="K20" s="165">
        <v>4</v>
      </c>
      <c r="L20" s="197">
        <v>45839</v>
      </c>
      <c r="M20" s="198">
        <f ca="1">+TODAY()-L20</f>
        <v>240</v>
      </c>
      <c r="N20" s="201" t="s">
        <v>19</v>
      </c>
      <c r="O20" s="204">
        <f>VLOOKUP(N20,[1]Datos!$B$21:$D$25,3,FALSE)</f>
        <v>0.2</v>
      </c>
      <c r="P20" s="201" t="s">
        <v>32</v>
      </c>
      <c r="Q20" s="204">
        <f>VLOOKUP(P20,[1]Datos!$C$20:$D$25,2,FALSE)</f>
        <v>0.8</v>
      </c>
      <c r="R20" s="204">
        <f t="shared" ref="R20" si="69">+IF(O20="",Q20,IF(Q20="",O20,IF(O20&gt;Q20,O20,Q20)))</f>
        <v>0.8</v>
      </c>
      <c r="S20" s="207" t="s">
        <v>773</v>
      </c>
      <c r="T20" s="176" t="s">
        <v>4</v>
      </c>
      <c r="U20" s="175" t="s">
        <v>774</v>
      </c>
      <c r="V20" s="175" t="s">
        <v>775</v>
      </c>
      <c r="W20" s="177" t="str">
        <f t="shared" ref="W20" si="70">CONCATENATE("Posibilidad de"," ",T20," ",U20," debido ",V20)</f>
        <v>Posibilidad de pérdida reputacional en la imagen institucional dentro de la política publica a nivel sectorial debido al desconocimiento o falta de apropiación en metodologías correctas para la producción del dato de las dependencias para reporte de indicadores y, además, tener los Sistemas de Información sincronizados</v>
      </c>
      <c r="X20" s="165" t="s">
        <v>219</v>
      </c>
      <c r="Y20" s="165" t="s">
        <v>227</v>
      </c>
      <c r="Z20" s="178" t="s">
        <v>286</v>
      </c>
      <c r="AA20" s="178" t="s">
        <v>412</v>
      </c>
      <c r="AB20" s="178" t="s">
        <v>287</v>
      </c>
      <c r="AC20" s="181">
        <f>365*24</f>
        <v>8760</v>
      </c>
      <c r="AD20" s="176" t="str">
        <f t="shared" ref="AD20" si="71">IF(AC20&lt;=0,"",IF(AC20&lt;=2,"Muy Baja",IF(AC20&lt;=24,"Baja",IF(AC20&lt;=500,"Media",IF(AC20&lt;=5000,"Alta","Muy Alta")))))</f>
        <v>Muy Alta</v>
      </c>
      <c r="AE20" s="182">
        <f t="shared" ref="AE20" si="72">IF(AD20="","",IF(AD20="Muy Baja",0.2,IF(AD20="Baja",0.4,IF(AD20="Media",0.6,IF(AD20="Alta",0.8,IF(AD20="Muy Alta",1,))))))</f>
        <v>1</v>
      </c>
      <c r="AF20" s="176" t="s">
        <v>32</v>
      </c>
      <c r="AG20" s="176" t="str">
        <f>IF(OR(AF20=[1]Datos!$C$6,AF20=[1]Datos!$D$6),"Leve",IF(OR(AF20=[1]Datos!$C$7,AF20=[1]Datos!$D$7),"Menor",IF(OR(AF20=[1]Datos!$C$8,AF20=[1]Datos!$D$8),"Moderado",IF(OR(AF20=[1]Datos!$C$9,AF20=[1]Datos!$D$9),"Mayor",IF(OR(AF20=[1]Datos!$C$10,AF20=[1]Datos!$D$10),"Catastrófico","")))))</f>
        <v>Mayor</v>
      </c>
      <c r="AH20" s="182">
        <f t="shared" ref="AH20" si="73">IF(AG20="","",IF(AG20="Leve",0.2,IF(AG20="Menor",0.4,IF(AG20="Moderado",0.6,IF(AG20="Mayor",0.8,IF(AG20="Catastrófico",1,))))))</f>
        <v>0.8</v>
      </c>
      <c r="AI20" s="176" t="str">
        <f t="shared" ref="AI20" si="74">IF(OR(AND(AD20="Muy Baja",AG20="Leve"),AND(AD20="Muy Baja",AG20="Menor"),AND(AD20="Baja",AG20="Leve")),"Bajo",IF(OR(AND(AD20="Muy baja",AG20="Moderado"),AND(AD20="Baja",AG20="Menor"),AND(AD20="Baja",AG20="Moderado"),AND(AD20="Media",AG20="Leve"),AND(AD20="Media",AG20="Menor"),AND(AD20="Media",AG20="Moderado"),AND(AD20="Alta",AG20="Leve"),AND(AD20="Alta",AG20="Menor")),"Moderado",IF(OR(AND(AD20="Muy Baja",AG20="Mayor"),AND(AD20="Baja",AG20="Mayor"),AND(AD20="Media",AG20="Mayor"),AND(AD20="Alta",AG20="Moderado"),AND(AD20="Alta",AG20="Mayor"),AND(AD20="Muy Alta",AG20="Leve"),AND(AD20="Muy Alta",AG20="Menor"),AND(AD20="Muy Alta",AG20="Moderado"),AND(AD20="Muy Alta",AG20="Mayor")),"Alto",IF(OR(AND(AD20="Muy Baja",AG20="Catastrófico"),AND(AD20="Baja",AG20="Catastrófico"),AND(AD20="Media",AG20="Catastrófico"),AND(AD20="Alta",AG20="Catastrófico"),AND(AD20="Muy Alta",AG20="Catastrófico")),"Extremo",""))))</f>
        <v>Alto</v>
      </c>
      <c r="AJ20" s="183" t="str" cm="1">
        <f t="array" ref="AJ20">_xlfn.IFS(AI20="Bajo","Aceptar",AI20="Moderado","Reducir",AI20="Alto","Reducir",AI20="Extremo","Reducir")</f>
        <v>Reducir</v>
      </c>
      <c r="AK20" s="21" t="str">
        <f>CONCATENATE(J20," Control"," 1")</f>
        <v>DEST 4 Control 1</v>
      </c>
      <c r="AL20" s="23" t="s">
        <v>735</v>
      </c>
      <c r="AM20" s="23" t="s">
        <v>776</v>
      </c>
      <c r="AN20" s="23" t="s">
        <v>777</v>
      </c>
      <c r="AO20" s="23" t="str">
        <f t="shared" si="64"/>
        <v>La OFICINA DE PLANEACIÓN verifica los datos entregados por las dependencias a través de sus fichas de indicadores donde valida que los datos registrados sean coherentes con la ficha técnica del indicador y de cumplimiento a las necesidades de información de la Entidad, en caso de alguna novedad se responde por correo electrónico la justificación de la devolución</v>
      </c>
      <c r="AP20" s="21" t="s">
        <v>54</v>
      </c>
      <c r="AQ20" s="21" t="str">
        <f t="shared" si="8"/>
        <v>Probabilidad</v>
      </c>
      <c r="AR20" s="21" t="s">
        <v>56</v>
      </c>
      <c r="AS20" s="21" t="str">
        <f t="shared" si="9"/>
        <v>30%</v>
      </c>
      <c r="AT20" s="21" t="s">
        <v>1</v>
      </c>
      <c r="AU20" s="21" t="s">
        <v>2</v>
      </c>
      <c r="AV20" s="21" t="s">
        <v>3</v>
      </c>
      <c r="AW20" s="22">
        <f t="shared" ref="AW20" si="75">+IF(AQ20="Probabilidad",AE20-(AE20*AS20),AE20)</f>
        <v>0.7</v>
      </c>
      <c r="AX20" s="21" t="str">
        <f t="shared" si="11"/>
        <v>Alta</v>
      </c>
      <c r="AY20" s="22">
        <f t="shared" ref="AY20" si="76">+IF(AQ20="Impacto",AH20-(AH20*AS20),AH20)</f>
        <v>0.8</v>
      </c>
      <c r="AZ20" s="21" t="str">
        <f t="shared" si="13"/>
        <v>Mayor</v>
      </c>
      <c r="BA20" s="165" t="str">
        <f t="shared" ref="BA20" si="77">IF(OR(AND(AX23="Muy Baja",AZ23="Leve"),AND(AX23="Muy Baja",AZ23="Menor"),AND(AX23="Baja",AZ23="Leve")),"Bajo",IF(OR(AND(AX23="Muy baja",AZ23="Moderado"),AND(AX23="Baja",AZ23="Menor"),AND(AX23="Baja",AZ23="Moderado"),AND(AX23="Media",AZ23="Leve"),AND(AX23="Media",AZ23="Menor"),AND(AX23="Media",AZ23="Moderado"),AND(AX23="Alta",AZ23="Leve"),AND(AX23="Alta",AZ23="Menor")),"Moderado",IF(OR(AND(AX23="Muy Baja",AZ23="Mayor"),AND(AX23="Baja",AZ23="Mayor"),AND(AX23="Media",AZ23="Mayor"),AND(AX23="Alta",AZ23="Moderado"),AND(AX23="Alta",AZ23="Mayor"),AND(AX23="Muy Alta",AZ23="Leve"),AND(AX23="Muy Alta",AZ23="Menor"),AND(AX23="Muy Alta",AZ23="Moderado"),AND(AX23="Muy Alta",AZ23="Mayor")),"Alto",IF(OR(AND(AX23="Muy Baja",AZ23="Catastrófico"),AND(AX23="Baja",AZ23="Catastrófico"),AND(AX23="Media",AZ23="Catastrófico"),AND(AX23="Alta",AZ23="Catastrófico"),AND(AX23="Muy Alta",AZ23="Catastrófico")),"Extremo",""))))</f>
        <v>Alto</v>
      </c>
      <c r="BB20" s="165" t="str" cm="1">
        <f t="array" ref="BB20">_xlfn.IFS(BA20="Bajo","Aceptar",BA20="Moderado","Reducir",BA20="Alto","Reducir",BA20="Extremo","Reducir")</f>
        <v>Reducir</v>
      </c>
      <c r="BC20" s="168" t="str" cm="1">
        <f t="array" ref="BC20">_xlfn.IFS(BB20="Aceptar","No",BB20="Reducir","Si")</f>
        <v>Si</v>
      </c>
      <c r="BD20" s="21" t="str">
        <f>CONCATENATE(J20," Acción preventiva"," 1")</f>
        <v>DEST 4 Acción preventiva 1</v>
      </c>
      <c r="BE20" s="23" t="s">
        <v>414</v>
      </c>
      <c r="BF20" s="23" t="s">
        <v>778</v>
      </c>
      <c r="BG20" s="23" t="s">
        <v>779</v>
      </c>
      <c r="BH20" s="21">
        <f t="shared" si="15"/>
        <v>8</v>
      </c>
      <c r="BI20" s="21"/>
      <c r="BJ20" s="21"/>
      <c r="BK20" s="21"/>
      <c r="BL20" s="21"/>
      <c r="BM20" s="21"/>
      <c r="BN20" s="21"/>
      <c r="BO20" s="21"/>
      <c r="BP20" s="21"/>
      <c r="BQ20" s="21"/>
      <c r="BR20" s="21"/>
      <c r="BS20" s="21">
        <v>8</v>
      </c>
      <c r="BT20" s="21"/>
      <c r="BU20" s="171">
        <f t="shared" ref="BU20" si="78">+AVERAGE(CH20:CH23)/AVERAGE(BH20:BH23)</f>
        <v>1</v>
      </c>
      <c r="BV20" s="38">
        <v>0</v>
      </c>
      <c r="BW20" s="38">
        <v>0</v>
      </c>
      <c r="BX20" s="38">
        <v>0</v>
      </c>
      <c r="BY20" s="38">
        <v>0</v>
      </c>
      <c r="BZ20" s="38">
        <v>0</v>
      </c>
      <c r="CA20" s="38">
        <v>0</v>
      </c>
      <c r="CB20" s="38">
        <v>0</v>
      </c>
      <c r="CC20" s="38">
        <v>0</v>
      </c>
      <c r="CD20" s="38">
        <v>0</v>
      </c>
      <c r="CE20" s="38">
        <v>0</v>
      </c>
      <c r="CF20" s="38">
        <v>8</v>
      </c>
      <c r="CG20" s="38">
        <v>0</v>
      </c>
      <c r="CH20" s="38">
        <f t="shared" si="17"/>
        <v>8</v>
      </c>
      <c r="CI20" s="39"/>
      <c r="CJ20" s="24"/>
      <c r="CK20" s="25"/>
      <c r="CL20" s="172">
        <f t="shared" ref="CL20" si="79">+AC20</f>
        <v>8760</v>
      </c>
      <c r="CM20" s="26">
        <f t="shared" ref="CM20" si="80">1-(CK20/CL20)</f>
        <v>1</v>
      </c>
      <c r="CN20" s="24" t="str" cm="1">
        <f t="array" ref="CN20">+_xlfn.IFS(CM20&lt;0.8,"Cambio",CM20&lt;0.9,"Revisión de control",CM20&gt;0.89,"Se mantiene")</f>
        <v>Se mantiene</v>
      </c>
      <c r="CO20" s="80"/>
      <c r="CP20" s="25"/>
      <c r="CQ20" s="25"/>
      <c r="CR20" s="25"/>
      <c r="CS20" s="26">
        <f t="shared" si="20"/>
        <v>1</v>
      </c>
    </row>
    <row r="21" spans="1:97" ht="60" customHeight="1" x14ac:dyDescent="0.4">
      <c r="A21" s="7" t="s">
        <v>730</v>
      </c>
      <c r="B21" s="230"/>
      <c r="C21" s="145" t="s">
        <v>138</v>
      </c>
      <c r="D21" s="188"/>
      <c r="E21" s="191"/>
      <c r="F21" s="188"/>
      <c r="G21" s="196"/>
      <c r="H21" s="176"/>
      <c r="I21" s="182"/>
      <c r="J21" s="176"/>
      <c r="K21" s="166"/>
      <c r="L21" s="197"/>
      <c r="M21" s="199"/>
      <c r="N21" s="202"/>
      <c r="O21" s="205"/>
      <c r="P21" s="202"/>
      <c r="Q21" s="205"/>
      <c r="R21" s="205"/>
      <c r="S21" s="208"/>
      <c r="T21" s="176"/>
      <c r="U21" s="175"/>
      <c r="V21" s="175"/>
      <c r="W21" s="177"/>
      <c r="X21" s="166"/>
      <c r="Y21" s="166"/>
      <c r="Z21" s="179"/>
      <c r="AA21" s="179"/>
      <c r="AB21" s="179"/>
      <c r="AC21" s="181"/>
      <c r="AD21" s="176"/>
      <c r="AE21" s="182"/>
      <c r="AF21" s="176"/>
      <c r="AG21" s="176"/>
      <c r="AH21" s="182"/>
      <c r="AI21" s="176"/>
      <c r="AJ21" s="183"/>
      <c r="AK21" s="21" t="str">
        <f>CONCATENATE(J20," Control"," 2")</f>
        <v>DEST 4 Control 2</v>
      </c>
      <c r="AL21" s="23" t="s">
        <v>735</v>
      </c>
      <c r="AM21" s="23" t="s">
        <v>780</v>
      </c>
      <c r="AN21" s="23" t="s">
        <v>781</v>
      </c>
      <c r="AO21" s="23" t="str">
        <f t="shared" si="64"/>
        <v>La OFICINA DE PLANEACIÓN realiza actualización del dato que presenta novedad y a través de una mesa técnica con la dependencia que produce el dato se valida el porque de la observación y actualiza el reporte de acuerdo con la estructura de reporte de sistemas de información</v>
      </c>
      <c r="AP21" s="21" t="s">
        <v>55</v>
      </c>
      <c r="AQ21" s="21" t="str">
        <f t="shared" si="8"/>
        <v>Impacto</v>
      </c>
      <c r="AR21" s="21" t="s">
        <v>56</v>
      </c>
      <c r="AS21" s="21" t="str">
        <f t="shared" si="9"/>
        <v>25%</v>
      </c>
      <c r="AT21" s="21" t="s">
        <v>1</v>
      </c>
      <c r="AU21" s="21" t="s">
        <v>2</v>
      </c>
      <c r="AV21" s="21" t="s">
        <v>3</v>
      </c>
      <c r="AW21" s="22">
        <f t="shared" ref="AW21:AW23" si="81">+IF(AQ21="Probabilidad",AW20-(AW20*AS21),AW20)</f>
        <v>0.7</v>
      </c>
      <c r="AX21" s="21" t="str">
        <f t="shared" si="11"/>
        <v>Alta</v>
      </c>
      <c r="AY21" s="22">
        <f t="shared" ref="AY21:AY23" si="82">+IF(AQ21="Impacto",AY20-(AY20*AS21),AY20)</f>
        <v>0.60000000000000009</v>
      </c>
      <c r="AZ21" s="21" t="str">
        <f t="shared" si="13"/>
        <v>Moderado</v>
      </c>
      <c r="BA21" s="166"/>
      <c r="BB21" s="166"/>
      <c r="BC21" s="169"/>
      <c r="BD21" s="21" t="str">
        <f>CONCATENATE(J20," Acción preventiva"," 2")</f>
        <v>DEST 4 Acción preventiva 2</v>
      </c>
      <c r="BE21" s="23"/>
      <c r="BF21" s="23"/>
      <c r="BG21" s="23"/>
      <c r="BH21" s="21">
        <f t="shared" si="15"/>
        <v>0</v>
      </c>
      <c r="BI21" s="21"/>
      <c r="BJ21" s="21"/>
      <c r="BK21" s="21"/>
      <c r="BL21" s="21"/>
      <c r="BM21" s="21"/>
      <c r="BN21" s="21"/>
      <c r="BO21" s="21"/>
      <c r="BP21" s="21"/>
      <c r="BQ21" s="21"/>
      <c r="BR21" s="21"/>
      <c r="BS21" s="21"/>
      <c r="BT21" s="21"/>
      <c r="BU21" s="171"/>
      <c r="BV21" s="38">
        <v>0</v>
      </c>
      <c r="BW21" s="38">
        <v>0</v>
      </c>
      <c r="BX21" s="38">
        <v>0</v>
      </c>
      <c r="BY21" s="38">
        <v>0</v>
      </c>
      <c r="BZ21" s="38">
        <v>0</v>
      </c>
      <c r="CA21" s="38">
        <v>0</v>
      </c>
      <c r="CB21" s="38">
        <v>0</v>
      </c>
      <c r="CC21" s="38">
        <v>0</v>
      </c>
      <c r="CD21" s="38">
        <v>0</v>
      </c>
      <c r="CE21" s="38">
        <v>0</v>
      </c>
      <c r="CF21" s="38">
        <v>0</v>
      </c>
      <c r="CG21" s="38">
        <v>0</v>
      </c>
      <c r="CH21" s="38">
        <f t="shared" si="17"/>
        <v>0</v>
      </c>
      <c r="CI21" s="39"/>
      <c r="CJ21" s="24"/>
      <c r="CK21" s="25"/>
      <c r="CL21" s="173"/>
      <c r="CM21" s="26">
        <f t="shared" ref="CM21" si="83">1-(CK21/CL20)</f>
        <v>1</v>
      </c>
      <c r="CN21" s="24" t="str" cm="1">
        <f t="array" ref="CN21">+_xlfn.IFS(CM21&lt;0.8,"Cambio",CM21&lt;0.9,"Revisión de control",CM21&gt;0.89,"Se mantiene")</f>
        <v>Se mantiene</v>
      </c>
      <c r="CO21" s="80"/>
      <c r="CP21" s="25"/>
      <c r="CQ21" s="25"/>
      <c r="CR21" s="25"/>
      <c r="CS21" s="26">
        <f t="shared" si="20"/>
        <v>1</v>
      </c>
    </row>
    <row r="22" spans="1:97" ht="60" customHeight="1" x14ac:dyDescent="0.4">
      <c r="A22" s="7" t="s">
        <v>730</v>
      </c>
      <c r="B22" s="230"/>
      <c r="C22" s="145" t="s">
        <v>138</v>
      </c>
      <c r="D22" s="188"/>
      <c r="E22" s="191"/>
      <c r="F22" s="188"/>
      <c r="G22" s="196"/>
      <c r="H22" s="176"/>
      <c r="I22" s="182"/>
      <c r="J22" s="176"/>
      <c r="K22" s="166"/>
      <c r="L22" s="197"/>
      <c r="M22" s="199"/>
      <c r="N22" s="202"/>
      <c r="O22" s="205"/>
      <c r="P22" s="202"/>
      <c r="Q22" s="205"/>
      <c r="R22" s="205"/>
      <c r="S22" s="208"/>
      <c r="T22" s="176"/>
      <c r="U22" s="175"/>
      <c r="V22" s="175"/>
      <c r="W22" s="177"/>
      <c r="X22" s="166"/>
      <c r="Y22" s="166"/>
      <c r="Z22" s="179"/>
      <c r="AA22" s="179"/>
      <c r="AB22" s="179"/>
      <c r="AC22" s="181"/>
      <c r="AD22" s="176"/>
      <c r="AE22" s="182"/>
      <c r="AF22" s="176"/>
      <c r="AG22" s="176"/>
      <c r="AH22" s="182"/>
      <c r="AI22" s="176"/>
      <c r="AJ22" s="183"/>
      <c r="AK22" s="21" t="str">
        <f>CONCATENATE(J20," Control"," 3")</f>
        <v>DEST 4 Control 3</v>
      </c>
      <c r="AL22" s="23"/>
      <c r="AM22" s="23"/>
      <c r="AN22" s="23"/>
      <c r="AO22" s="23" t="str">
        <f t="shared" si="64"/>
        <v xml:space="preserve">  a través de </v>
      </c>
      <c r="AP22" s="21"/>
      <c r="AQ22" s="21" t="str">
        <f t="shared" si="8"/>
        <v/>
      </c>
      <c r="AR22" s="21"/>
      <c r="AS22" s="21" t="str">
        <f t="shared" si="9"/>
        <v/>
      </c>
      <c r="AT22" s="21"/>
      <c r="AU22" s="21"/>
      <c r="AV22" s="21"/>
      <c r="AW22" s="22">
        <f t="shared" si="81"/>
        <v>0.7</v>
      </c>
      <c r="AX22" s="21" t="str">
        <f t="shared" si="11"/>
        <v>Alta</v>
      </c>
      <c r="AY22" s="22">
        <f t="shared" si="82"/>
        <v>0.60000000000000009</v>
      </c>
      <c r="AZ22" s="21" t="str">
        <f t="shared" si="13"/>
        <v>Moderado</v>
      </c>
      <c r="BA22" s="166"/>
      <c r="BB22" s="166"/>
      <c r="BC22" s="169"/>
      <c r="BD22" s="21" t="str">
        <f>CONCATENATE(J20," Acción preventiva"," 3")</f>
        <v>DEST 4 Acción preventiva 3</v>
      </c>
      <c r="BE22" s="23"/>
      <c r="BF22" s="23"/>
      <c r="BG22" s="23"/>
      <c r="BH22" s="21">
        <f t="shared" si="15"/>
        <v>0</v>
      </c>
      <c r="BI22" s="21"/>
      <c r="BJ22" s="21"/>
      <c r="BK22" s="21"/>
      <c r="BL22" s="21"/>
      <c r="BM22" s="21"/>
      <c r="BN22" s="21"/>
      <c r="BO22" s="21"/>
      <c r="BP22" s="21"/>
      <c r="BQ22" s="21"/>
      <c r="BR22" s="21"/>
      <c r="BS22" s="21"/>
      <c r="BT22" s="21"/>
      <c r="BU22" s="171"/>
      <c r="BV22" s="38">
        <v>0</v>
      </c>
      <c r="BW22" s="38">
        <v>0</v>
      </c>
      <c r="BX22" s="38">
        <v>0</v>
      </c>
      <c r="BY22" s="38">
        <v>0</v>
      </c>
      <c r="BZ22" s="38">
        <v>0</v>
      </c>
      <c r="CA22" s="38">
        <v>0</v>
      </c>
      <c r="CB22" s="38">
        <v>0</v>
      </c>
      <c r="CC22" s="38">
        <v>0</v>
      </c>
      <c r="CD22" s="38">
        <v>0</v>
      </c>
      <c r="CE22" s="38">
        <v>0</v>
      </c>
      <c r="CF22" s="38">
        <v>0</v>
      </c>
      <c r="CG22" s="38">
        <v>0</v>
      </c>
      <c r="CH22" s="38">
        <f t="shared" si="17"/>
        <v>0</v>
      </c>
      <c r="CI22" s="39"/>
      <c r="CJ22" s="24"/>
      <c r="CK22" s="25"/>
      <c r="CL22" s="173"/>
      <c r="CM22" s="26">
        <f t="shared" ref="CM22" si="84">1-(CK22/CL20)</f>
        <v>1</v>
      </c>
      <c r="CN22" s="24" t="str" cm="1">
        <f t="array" ref="CN22">+_xlfn.IFS(CM22&lt;0.8,"Cambio",CM22&lt;0.9,"Revisión de control",CM22&gt;0.89,"Se mantiene")</f>
        <v>Se mantiene</v>
      </c>
      <c r="CO22" s="80"/>
      <c r="CP22" s="25"/>
      <c r="CQ22" s="25"/>
      <c r="CR22" s="25"/>
      <c r="CS22" s="26">
        <f t="shared" si="20"/>
        <v>1</v>
      </c>
    </row>
    <row r="23" spans="1:97" ht="60" customHeight="1" x14ac:dyDescent="0.4">
      <c r="A23" s="7" t="s">
        <v>730</v>
      </c>
      <c r="B23" s="231"/>
      <c r="C23" s="145" t="s">
        <v>138</v>
      </c>
      <c r="D23" s="189"/>
      <c r="E23" s="192"/>
      <c r="F23" s="189"/>
      <c r="G23" s="196"/>
      <c r="H23" s="176"/>
      <c r="I23" s="182"/>
      <c r="J23" s="176"/>
      <c r="K23" s="167"/>
      <c r="L23" s="197"/>
      <c r="M23" s="200"/>
      <c r="N23" s="203"/>
      <c r="O23" s="206"/>
      <c r="P23" s="203"/>
      <c r="Q23" s="206"/>
      <c r="R23" s="206"/>
      <c r="S23" s="209"/>
      <c r="T23" s="176"/>
      <c r="U23" s="175"/>
      <c r="V23" s="175"/>
      <c r="W23" s="177"/>
      <c r="X23" s="167"/>
      <c r="Y23" s="167"/>
      <c r="Z23" s="180"/>
      <c r="AA23" s="180"/>
      <c r="AB23" s="180"/>
      <c r="AC23" s="181"/>
      <c r="AD23" s="176"/>
      <c r="AE23" s="182"/>
      <c r="AF23" s="176"/>
      <c r="AG23" s="176"/>
      <c r="AH23" s="182"/>
      <c r="AI23" s="176"/>
      <c r="AJ23" s="183"/>
      <c r="AK23" s="21" t="str">
        <f>CONCATENATE(J20," Control"," 4")</f>
        <v>DEST 4 Control 4</v>
      </c>
      <c r="AL23" s="23"/>
      <c r="AM23" s="23"/>
      <c r="AN23" s="23"/>
      <c r="AO23" s="23" t="str">
        <f t="shared" si="64"/>
        <v xml:space="preserve">  a través de </v>
      </c>
      <c r="AP23" s="21"/>
      <c r="AQ23" s="21" t="str">
        <f t="shared" si="8"/>
        <v/>
      </c>
      <c r="AR23" s="21"/>
      <c r="AS23" s="21" t="str">
        <f t="shared" si="9"/>
        <v/>
      </c>
      <c r="AT23" s="21"/>
      <c r="AU23" s="21"/>
      <c r="AV23" s="21"/>
      <c r="AW23" s="22">
        <f t="shared" si="81"/>
        <v>0.7</v>
      </c>
      <c r="AX23" s="21" t="str">
        <f t="shared" si="11"/>
        <v>Alta</v>
      </c>
      <c r="AY23" s="22">
        <f t="shared" si="82"/>
        <v>0.60000000000000009</v>
      </c>
      <c r="AZ23" s="21" t="str">
        <f t="shared" si="13"/>
        <v>Moderado</v>
      </c>
      <c r="BA23" s="167"/>
      <c r="BB23" s="167"/>
      <c r="BC23" s="170"/>
      <c r="BD23" s="21" t="str">
        <f>CONCATENATE(J20," Acción preventiva"," 4")</f>
        <v>DEST 4 Acción preventiva 4</v>
      </c>
      <c r="BE23" s="23"/>
      <c r="BF23" s="23"/>
      <c r="BG23" s="23"/>
      <c r="BH23" s="21">
        <f t="shared" si="15"/>
        <v>0</v>
      </c>
      <c r="BI23" s="21"/>
      <c r="BJ23" s="21"/>
      <c r="BK23" s="21"/>
      <c r="BL23" s="21"/>
      <c r="BM23" s="21"/>
      <c r="BN23" s="21"/>
      <c r="BO23" s="21"/>
      <c r="BP23" s="21"/>
      <c r="BQ23" s="21"/>
      <c r="BR23" s="21"/>
      <c r="BS23" s="21"/>
      <c r="BT23" s="21"/>
      <c r="BU23" s="171"/>
      <c r="BV23" s="38">
        <v>0</v>
      </c>
      <c r="BW23" s="38">
        <v>0</v>
      </c>
      <c r="BX23" s="38">
        <v>0</v>
      </c>
      <c r="BY23" s="38">
        <v>0</v>
      </c>
      <c r="BZ23" s="38">
        <v>0</v>
      </c>
      <c r="CA23" s="38">
        <v>0</v>
      </c>
      <c r="CB23" s="38">
        <v>0</v>
      </c>
      <c r="CC23" s="38">
        <v>0</v>
      </c>
      <c r="CD23" s="38">
        <v>0</v>
      </c>
      <c r="CE23" s="38">
        <v>0</v>
      </c>
      <c r="CF23" s="38">
        <v>0</v>
      </c>
      <c r="CG23" s="38">
        <v>0</v>
      </c>
      <c r="CH23" s="38">
        <f t="shared" si="17"/>
        <v>0</v>
      </c>
      <c r="CI23" s="39"/>
      <c r="CJ23" s="24"/>
      <c r="CK23" s="25"/>
      <c r="CL23" s="174"/>
      <c r="CM23" s="26">
        <f t="shared" ref="CM23" si="85">1-(CK23/CL20)</f>
        <v>1</v>
      </c>
      <c r="CN23" s="24" t="str" cm="1">
        <f t="array" ref="CN23">+_xlfn.IFS(CM23&lt;0.8,"Cambio",CM23&lt;0.9,"Revisión de control",CM23&gt;0.89,"Se mantiene")</f>
        <v>Se mantiene</v>
      </c>
      <c r="CO23" s="80"/>
      <c r="CP23" s="25"/>
      <c r="CQ23" s="25"/>
      <c r="CR23" s="25"/>
      <c r="CS23" s="26">
        <f t="shared" si="20"/>
        <v>1</v>
      </c>
    </row>
    <row r="24" spans="1:97" ht="60" hidden="1" customHeight="1" x14ac:dyDescent="0.4">
      <c r="B24" s="168" t="s">
        <v>84</v>
      </c>
      <c r="C24" s="145" t="s">
        <v>138</v>
      </c>
      <c r="D24" s="187" t="str">
        <f>VLOOKUP(B24,Datos!$B$65:$F$80,3,FALSE)</f>
        <v>Establecer los lineamientos estratégicos y el esquema de operación de la Agencia Nacional de Tierras, asegurando la disponibilidad de los recursos necesarios para su aplicación.</v>
      </c>
      <c r="E24" s="190" t="str">
        <f>VLOOKUP(B24,Datos!$B$65:$F$80,5,FALSE)</f>
        <v>La posibilidad de incumplir con los lineamientos estratégicos y de operación de la entidad</v>
      </c>
      <c r="F24" s="187" t="str">
        <f>VLOOKUP(B24,Datos!$B$65:$F$80,4,FALSE)</f>
        <v>Desde la comprensión del contexto interno y externo, hasta la formulación de planes, programas y proyectos relacionados con el cumplimiento de las funciones de la entidad.</v>
      </c>
      <c r="G24" s="238" t="s">
        <v>1391</v>
      </c>
      <c r="H24" s="176"/>
      <c r="I24" s="182">
        <f t="shared" ref="I24" si="86">IF(K24="",0,1)</f>
        <v>0</v>
      </c>
      <c r="J24" s="176" t="str">
        <f t="shared" ref="J24" si="87">CONCATENATE(C24," ",K24)</f>
        <v xml:space="preserve">DEST </v>
      </c>
      <c r="K24" s="165"/>
      <c r="L24" s="197"/>
      <c r="M24" s="198">
        <f ca="1">+TODAY()-L24</f>
        <v>46079</v>
      </c>
      <c r="N24" s="201"/>
      <c r="O24" s="204" t="e">
        <f>VLOOKUP(N24,[1]Datos!$B$21:$D$25,3,FALSE)</f>
        <v>#N/A</v>
      </c>
      <c r="P24" s="201"/>
      <c r="Q24" s="204" t="e">
        <f>VLOOKUP(P24,[1]Datos!$C$20:$D$25,2,FALSE)</f>
        <v>#N/A</v>
      </c>
      <c r="R24" s="204" t="e">
        <f t="shared" ref="R24" si="88">+IF(O24="",Q24,IF(Q24="",O24,IF(O24&gt;Q24,O24,Q24)))</f>
        <v>#N/A</v>
      </c>
      <c r="S24" s="207"/>
      <c r="T24" s="176"/>
      <c r="U24" s="175"/>
      <c r="V24" s="175"/>
      <c r="W24" s="177" t="str">
        <f t="shared" ref="W24" si="89">CONCATENATE("Posibilidad de"," ",T24," ",U24," debido ",V24)</f>
        <v xml:space="preserve">Posibilidad de   debido </v>
      </c>
      <c r="X24" s="165"/>
      <c r="Y24" s="165"/>
      <c r="Z24" s="178"/>
      <c r="AA24" s="178"/>
      <c r="AB24" s="178"/>
      <c r="AC24" s="181"/>
      <c r="AD24" s="176" t="str">
        <f t="shared" ref="AD24" si="90">IF(AC24&lt;=0,"",IF(AC24&lt;=2,"Muy Baja",IF(AC24&lt;=24,"Baja",IF(AC24&lt;=500,"Media",IF(AC24&lt;=5000,"Alta","Muy Alta")))))</f>
        <v/>
      </c>
      <c r="AE24" s="182" t="str">
        <f t="shared" ref="AE24" si="91">IF(AD24="","",IF(AD24="Muy Baja",0.2,IF(AD24="Baja",0.4,IF(AD24="Media",0.6,IF(AD24="Alta",0.8,IF(AD24="Muy Alta",1,))))))</f>
        <v/>
      </c>
      <c r="AF24" s="176"/>
      <c r="AG24" s="176" t="str">
        <f>IF(OR(AF24=[1]Datos!$C$6,AF24=[1]Datos!$D$6),"Leve",IF(OR(AF24=[1]Datos!$C$7,AF24=[1]Datos!$D$7),"Menor",IF(OR(AF24=[1]Datos!$C$8,AF24=[1]Datos!$D$8),"Moderado",IF(OR(AF24=[1]Datos!$C$9,AF24=[1]Datos!$D$9),"Mayor",IF(OR(AF24=[1]Datos!$C$10,AF24=[1]Datos!$D$10),"Catastrófico","")))))</f>
        <v/>
      </c>
      <c r="AH24" s="182" t="str">
        <f t="shared" ref="AH24" si="92">IF(AG24="","",IF(AG24="Leve",0.2,IF(AG24="Menor",0.4,IF(AG24="Moderado",0.6,IF(AG24="Mayor",0.8,IF(AG24="Catastrófico",1,))))))</f>
        <v/>
      </c>
      <c r="AI24" s="176" t="str">
        <f t="shared" ref="AI24" si="93">IF(OR(AND(AD24="Muy Baja",AG24="Leve"),AND(AD24="Muy Baja",AG24="Menor"),AND(AD24="Baja",AG24="Leve")),"Bajo",IF(OR(AND(AD24="Muy baja",AG24="Moderado"),AND(AD24="Baja",AG24="Menor"),AND(AD24="Baja",AG24="Moderado"),AND(AD24="Media",AG24="Leve"),AND(AD24="Media",AG24="Menor"),AND(AD24="Media",AG24="Moderado"),AND(AD24="Alta",AG24="Leve"),AND(AD24="Alta",AG24="Menor")),"Moderado",IF(OR(AND(AD24="Muy Baja",AG24="Mayor"),AND(AD24="Baja",AG24="Mayor"),AND(AD24="Media",AG24="Mayor"),AND(AD24="Alta",AG24="Moderado"),AND(AD24="Alta",AG24="Mayor"),AND(AD24="Muy Alta",AG24="Leve"),AND(AD24="Muy Alta",AG24="Menor"),AND(AD24="Muy Alta",AG24="Moderado"),AND(AD24="Muy Alta",AG24="Mayor")),"Alto",IF(OR(AND(AD24="Muy Baja",AG24="Catastrófico"),AND(AD24="Baja",AG24="Catastrófico"),AND(AD24="Media",AG24="Catastrófico"),AND(AD24="Alta",AG24="Catastrófico"),AND(AD24="Muy Alta",AG24="Catastrófico")),"Extremo",""))))</f>
        <v/>
      </c>
      <c r="AJ24" s="183" t="e" cm="1">
        <f t="array" ref="AJ24">_xlfn.IFS(AI24="Bajo","Aceptar",AI24="Moderado","Reducir",AI24="Alto","Reducir",AI24="Extremo","Reducir")</f>
        <v>#N/A</v>
      </c>
      <c r="AK24" s="21" t="str">
        <f>CONCATENATE(J24," Control"," 1")</f>
        <v>DEST  Control 1</v>
      </c>
      <c r="AL24" s="23"/>
      <c r="AM24" s="23"/>
      <c r="AN24" s="23"/>
      <c r="AO24" s="23" t="str">
        <f t="shared" ref="AO24:AO27" si="94">CONCATENATE(AL24," ",AM24," a través de ",AN24)</f>
        <v xml:space="preserve">  a través de </v>
      </c>
      <c r="AP24" s="21"/>
      <c r="AQ24" s="21" t="str">
        <f t="shared" ref="AQ24:AQ27" si="95">IF(OR(AP24="Preventivo",AP24="Detectivo"),"Probabilidad",IF(AP24="Correctivo","Impacto",""))</f>
        <v/>
      </c>
      <c r="AR24" s="21"/>
      <c r="AS24" s="21" t="str">
        <f t="shared" ref="AS24:AS27" si="96">IF(AND(AP24="Preventivo",AR24="Automático"),"50%",IF(AND(AP24="Preventivo",AR24="Manual"),"40%",IF(AND(AP24="Detectivo",AR24="Automático"),"40%",IF(AND(AP24="Detectivo",AR24="Manual"),"30%",IF(AND(AP24="Correctivo",AR24="Automático"),"35%",IF(AND(AP24="Correctivo",AR24="Manual"),"25%",""))))))</f>
        <v/>
      </c>
      <c r="AT24" s="21"/>
      <c r="AU24" s="21"/>
      <c r="AV24" s="21"/>
      <c r="AW24" s="22" t="str">
        <f t="shared" ref="AW24" si="97">+IF(AQ24="Probabilidad",AE24-(AE24*AS24),AE24)</f>
        <v/>
      </c>
      <c r="AX24" s="21" t="str">
        <f t="shared" ref="AX24:AX27" si="98">IFERROR(IF(AW24="","",IF(AW24&lt;=20%,"Muy Baja",IF(AW24&lt;=40%,"Baja",IF(AW24&lt;=60%,"Media",IF(AW24&lt;=80%,"Alta","Muy Alta"))))),"")</f>
        <v/>
      </c>
      <c r="AY24" s="22" t="str">
        <f t="shared" ref="AY24" si="99">+IF(AQ24="Impacto",AH24-(AH24*AS24),AH24)</f>
        <v/>
      </c>
      <c r="AZ24" s="21" t="str">
        <f t="shared" ref="AZ24:AZ27" si="100">IFERROR(IF(AY24="","",IF(AY24&lt;=0.2,"Leve",IF(AY24&lt;=0.4,"Menor",IF(AY24&lt;=0.6,"Moderado",IF(AY24&lt;=0.8,"Mayor","Catastrófico"))))),"")</f>
        <v/>
      </c>
      <c r="BA24" s="165" t="str">
        <f t="shared" ref="BA24" si="101">IF(OR(AND(AX27="Muy Baja",AZ27="Leve"),AND(AX27="Muy Baja",AZ27="Menor"),AND(AX27="Baja",AZ27="Leve")),"Bajo",IF(OR(AND(AX27="Muy baja",AZ27="Moderado"),AND(AX27="Baja",AZ27="Menor"),AND(AX27="Baja",AZ27="Moderado"),AND(AX27="Media",AZ27="Leve"),AND(AX27="Media",AZ27="Menor"),AND(AX27="Media",AZ27="Moderado"),AND(AX27="Alta",AZ27="Leve"),AND(AX27="Alta",AZ27="Menor")),"Moderado",IF(OR(AND(AX27="Muy Baja",AZ27="Mayor"),AND(AX27="Baja",AZ27="Mayor"),AND(AX27="Media",AZ27="Mayor"),AND(AX27="Alta",AZ27="Moderado"),AND(AX27="Alta",AZ27="Mayor"),AND(AX27="Muy Alta",AZ27="Leve"),AND(AX27="Muy Alta",AZ27="Menor"),AND(AX27="Muy Alta",AZ27="Moderado"),AND(AX27="Muy Alta",AZ27="Mayor")),"Alto",IF(OR(AND(AX27="Muy Baja",AZ27="Catastrófico"),AND(AX27="Baja",AZ27="Catastrófico"),AND(AX27="Media",AZ27="Catastrófico"),AND(AX27="Alta",AZ27="Catastrófico"),AND(AX27="Muy Alta",AZ27="Catastrófico")),"Extremo",""))))</f>
        <v/>
      </c>
      <c r="BB24" s="165" t="e" cm="1">
        <f t="array" ref="BB24">_xlfn.IFS(BA24="Bajo","Aceptar",BA24="Moderado","Reducir",BA24="Alto","Reducir",BA24="Extremo","Reducir")</f>
        <v>#N/A</v>
      </c>
      <c r="BC24" s="168" t="e" cm="1">
        <f t="array" ref="BC24">_xlfn.IFS(BB24="Aceptar","No",BB24="Reducir","Si")</f>
        <v>#N/A</v>
      </c>
      <c r="BD24" s="21" t="str">
        <f>CONCATENATE(J24," Acción preventiva"," 1")</f>
        <v>DEST  Acción preventiva 1</v>
      </c>
      <c r="BE24" s="23"/>
      <c r="BF24" s="23"/>
      <c r="BG24" s="23"/>
      <c r="BH24" s="21">
        <f t="shared" ref="BH24:BH27" si="102">+SUM(BI24:BT24)</f>
        <v>0</v>
      </c>
      <c r="BI24" s="21"/>
      <c r="BJ24" s="21"/>
      <c r="BK24" s="21"/>
      <c r="BL24" s="21"/>
      <c r="BM24" s="21"/>
      <c r="BN24" s="21"/>
      <c r="BO24" s="21"/>
      <c r="BP24" s="21"/>
      <c r="BQ24" s="21"/>
      <c r="BR24" s="21"/>
      <c r="BS24" s="21"/>
      <c r="BT24" s="21"/>
      <c r="BU24" s="171"/>
      <c r="BV24" s="38">
        <v>0</v>
      </c>
      <c r="BW24" s="38">
        <v>0</v>
      </c>
      <c r="BX24" s="38">
        <v>0</v>
      </c>
      <c r="BY24" s="38">
        <v>1</v>
      </c>
      <c r="BZ24" s="38">
        <v>0</v>
      </c>
      <c r="CA24" s="38">
        <v>0</v>
      </c>
      <c r="CB24" s="38">
        <v>1</v>
      </c>
      <c r="CC24" s="38">
        <v>0</v>
      </c>
      <c r="CD24" s="38">
        <v>0</v>
      </c>
      <c r="CE24" s="38">
        <v>0</v>
      </c>
      <c r="CF24" s="38">
        <v>1</v>
      </c>
      <c r="CG24" s="38">
        <v>0</v>
      </c>
      <c r="CH24" s="38">
        <f t="shared" ref="CH24:CH27" si="103">+SUM(BV24:CG24)</f>
        <v>3</v>
      </c>
      <c r="CI24" s="39"/>
      <c r="CJ24" s="24"/>
      <c r="CK24" s="25"/>
      <c r="CL24" s="172">
        <f t="shared" ref="CL24" si="104">+AC24</f>
        <v>0</v>
      </c>
      <c r="CM24" s="26" t="e">
        <f t="shared" ref="CM24" si="105">1-(CK24/CL24)</f>
        <v>#DIV/0!</v>
      </c>
      <c r="CN24" s="24" t="e" cm="1">
        <f t="array" ref="CN24">+_xlfn.IFS(CM24&lt;0.8,"Cambio",CM24&lt;0.9,"Revisión de control",CM24&gt;0.89,"Se mantiene")</f>
        <v>#DIV/0!</v>
      </c>
      <c r="CO24" s="80"/>
      <c r="CP24" s="25"/>
      <c r="CQ24" s="25"/>
      <c r="CR24" s="25"/>
      <c r="CS24" s="26">
        <f t="shared" si="20"/>
        <v>1</v>
      </c>
    </row>
    <row r="25" spans="1:97" ht="60" hidden="1" customHeight="1" x14ac:dyDescent="0.4">
      <c r="B25" s="169"/>
      <c r="C25" s="145" t="s">
        <v>138</v>
      </c>
      <c r="D25" s="188"/>
      <c r="E25" s="191"/>
      <c r="F25" s="188"/>
      <c r="G25" s="238"/>
      <c r="H25" s="176"/>
      <c r="I25" s="182"/>
      <c r="J25" s="176"/>
      <c r="K25" s="166"/>
      <c r="L25" s="197"/>
      <c r="M25" s="199"/>
      <c r="N25" s="202"/>
      <c r="O25" s="205"/>
      <c r="P25" s="202"/>
      <c r="Q25" s="205"/>
      <c r="R25" s="205"/>
      <c r="S25" s="208"/>
      <c r="T25" s="176"/>
      <c r="U25" s="175"/>
      <c r="V25" s="175"/>
      <c r="W25" s="177"/>
      <c r="X25" s="166"/>
      <c r="Y25" s="166"/>
      <c r="Z25" s="179"/>
      <c r="AA25" s="179"/>
      <c r="AB25" s="179"/>
      <c r="AC25" s="181"/>
      <c r="AD25" s="176"/>
      <c r="AE25" s="182"/>
      <c r="AF25" s="176"/>
      <c r="AG25" s="176"/>
      <c r="AH25" s="182"/>
      <c r="AI25" s="176"/>
      <c r="AJ25" s="183"/>
      <c r="AK25" s="21" t="str">
        <f>CONCATENATE(J24," Control"," 2")</f>
        <v>DEST  Control 2</v>
      </c>
      <c r="AL25" s="23"/>
      <c r="AM25" s="23"/>
      <c r="AN25" s="23"/>
      <c r="AO25" s="23" t="str">
        <f t="shared" si="94"/>
        <v xml:space="preserve">  a través de </v>
      </c>
      <c r="AP25" s="21"/>
      <c r="AQ25" s="21" t="str">
        <f t="shared" si="95"/>
        <v/>
      </c>
      <c r="AR25" s="21"/>
      <c r="AS25" s="21" t="str">
        <f t="shared" si="96"/>
        <v/>
      </c>
      <c r="AT25" s="21"/>
      <c r="AU25" s="21"/>
      <c r="AV25" s="21"/>
      <c r="AW25" s="22" t="str">
        <f t="shared" ref="AW25:AW27" si="106">+IF(AQ25="Probabilidad",AW24-(AW24*AS25),AW24)</f>
        <v/>
      </c>
      <c r="AX25" s="21" t="str">
        <f t="shared" si="98"/>
        <v/>
      </c>
      <c r="AY25" s="22" t="str">
        <f t="shared" ref="AY25:AY27" si="107">+IF(AQ25="Impacto",AY24-(AY24*AS25),AY24)</f>
        <v/>
      </c>
      <c r="AZ25" s="21" t="str">
        <f t="shared" si="100"/>
        <v/>
      </c>
      <c r="BA25" s="166"/>
      <c r="BB25" s="166"/>
      <c r="BC25" s="169"/>
      <c r="BD25" s="21" t="str">
        <f>CONCATENATE(J24," Acción preventiva"," 2")</f>
        <v>DEST  Acción preventiva 2</v>
      </c>
      <c r="BE25" s="23"/>
      <c r="BF25" s="23"/>
      <c r="BG25" s="23"/>
      <c r="BH25" s="21">
        <f t="shared" si="102"/>
        <v>0</v>
      </c>
      <c r="BI25" s="21"/>
      <c r="BJ25" s="21"/>
      <c r="BK25" s="21"/>
      <c r="BL25" s="21"/>
      <c r="BM25" s="21"/>
      <c r="BN25" s="21"/>
      <c r="BO25" s="21"/>
      <c r="BP25" s="21"/>
      <c r="BQ25" s="21"/>
      <c r="BR25" s="21"/>
      <c r="BS25" s="21"/>
      <c r="BT25" s="21"/>
      <c r="BU25" s="171"/>
      <c r="BV25" s="38">
        <v>0</v>
      </c>
      <c r="BW25" s="38">
        <v>0</v>
      </c>
      <c r="BX25" s="38">
        <v>0</v>
      </c>
      <c r="BY25" s="38">
        <v>0</v>
      </c>
      <c r="BZ25" s="38">
        <v>0</v>
      </c>
      <c r="CA25" s="38">
        <v>0</v>
      </c>
      <c r="CB25" s="38">
        <v>0</v>
      </c>
      <c r="CC25" s="38">
        <v>0</v>
      </c>
      <c r="CD25" s="38">
        <v>0</v>
      </c>
      <c r="CE25" s="38">
        <v>0</v>
      </c>
      <c r="CF25" s="38">
        <v>0</v>
      </c>
      <c r="CG25" s="38">
        <v>0</v>
      </c>
      <c r="CH25" s="38">
        <f t="shared" si="103"/>
        <v>0</v>
      </c>
      <c r="CI25" s="39"/>
      <c r="CJ25" s="24"/>
      <c r="CK25" s="25"/>
      <c r="CL25" s="173"/>
      <c r="CM25" s="26" t="e">
        <f t="shared" ref="CM25" si="108">1-(CK25/CL24)</f>
        <v>#DIV/0!</v>
      </c>
      <c r="CN25" s="24" t="e" cm="1">
        <f t="array" ref="CN25">+_xlfn.IFS(CM25&lt;0.8,"Cambio",CM25&lt;0.9,"Revisión de control",CM25&gt;0.89,"Se mantiene")</f>
        <v>#DIV/0!</v>
      </c>
      <c r="CO25" s="80"/>
      <c r="CP25" s="25"/>
      <c r="CQ25" s="25"/>
      <c r="CR25" s="25"/>
      <c r="CS25" s="26">
        <f t="shared" si="20"/>
        <v>1</v>
      </c>
    </row>
    <row r="26" spans="1:97" ht="60" hidden="1" customHeight="1" x14ac:dyDescent="0.4">
      <c r="B26" s="169"/>
      <c r="C26" s="145" t="s">
        <v>138</v>
      </c>
      <c r="D26" s="188"/>
      <c r="E26" s="191"/>
      <c r="F26" s="188"/>
      <c r="G26" s="238"/>
      <c r="H26" s="176"/>
      <c r="I26" s="182"/>
      <c r="J26" s="176"/>
      <c r="K26" s="166"/>
      <c r="L26" s="197"/>
      <c r="M26" s="199"/>
      <c r="N26" s="202"/>
      <c r="O26" s="205"/>
      <c r="P26" s="202"/>
      <c r="Q26" s="205"/>
      <c r="R26" s="205"/>
      <c r="S26" s="208"/>
      <c r="T26" s="176"/>
      <c r="U26" s="175"/>
      <c r="V26" s="175"/>
      <c r="W26" s="177"/>
      <c r="X26" s="166"/>
      <c r="Y26" s="166"/>
      <c r="Z26" s="179"/>
      <c r="AA26" s="179"/>
      <c r="AB26" s="179"/>
      <c r="AC26" s="181"/>
      <c r="AD26" s="176"/>
      <c r="AE26" s="182"/>
      <c r="AF26" s="176"/>
      <c r="AG26" s="176"/>
      <c r="AH26" s="182"/>
      <c r="AI26" s="176"/>
      <c r="AJ26" s="183"/>
      <c r="AK26" s="21" t="str">
        <f>CONCATENATE(J24," Control"," 3")</f>
        <v>DEST  Control 3</v>
      </c>
      <c r="AL26" s="23"/>
      <c r="AM26" s="23"/>
      <c r="AN26" s="23"/>
      <c r="AO26" s="23" t="str">
        <f t="shared" si="94"/>
        <v xml:space="preserve">  a través de </v>
      </c>
      <c r="AP26" s="21"/>
      <c r="AQ26" s="21" t="str">
        <f t="shared" si="95"/>
        <v/>
      </c>
      <c r="AR26" s="21"/>
      <c r="AS26" s="21" t="str">
        <f t="shared" si="96"/>
        <v/>
      </c>
      <c r="AT26" s="21"/>
      <c r="AU26" s="21"/>
      <c r="AV26" s="21"/>
      <c r="AW26" s="22" t="str">
        <f t="shared" si="106"/>
        <v/>
      </c>
      <c r="AX26" s="21" t="str">
        <f t="shared" si="98"/>
        <v/>
      </c>
      <c r="AY26" s="22" t="str">
        <f t="shared" si="107"/>
        <v/>
      </c>
      <c r="AZ26" s="21" t="str">
        <f t="shared" si="100"/>
        <v/>
      </c>
      <c r="BA26" s="166"/>
      <c r="BB26" s="166"/>
      <c r="BC26" s="169"/>
      <c r="BD26" s="21" t="str">
        <f>CONCATENATE(J24," Acción preventiva"," 3")</f>
        <v>DEST  Acción preventiva 3</v>
      </c>
      <c r="BE26" s="23"/>
      <c r="BF26" s="23"/>
      <c r="BG26" s="23"/>
      <c r="BH26" s="21">
        <f t="shared" si="102"/>
        <v>0</v>
      </c>
      <c r="BI26" s="21"/>
      <c r="BJ26" s="21"/>
      <c r="BK26" s="21"/>
      <c r="BL26" s="21"/>
      <c r="BM26" s="21"/>
      <c r="BN26" s="21"/>
      <c r="BO26" s="21"/>
      <c r="BP26" s="21"/>
      <c r="BQ26" s="21"/>
      <c r="BR26" s="21"/>
      <c r="BS26" s="21"/>
      <c r="BT26" s="21"/>
      <c r="BU26" s="171"/>
      <c r="BV26" s="38">
        <v>0</v>
      </c>
      <c r="BW26" s="38">
        <v>0</v>
      </c>
      <c r="BX26" s="38">
        <v>0</v>
      </c>
      <c r="BY26" s="38">
        <v>0</v>
      </c>
      <c r="BZ26" s="38">
        <v>0</v>
      </c>
      <c r="CA26" s="38">
        <v>0</v>
      </c>
      <c r="CB26" s="38">
        <v>0</v>
      </c>
      <c r="CC26" s="38">
        <v>0</v>
      </c>
      <c r="CD26" s="38">
        <v>0</v>
      </c>
      <c r="CE26" s="38">
        <v>0</v>
      </c>
      <c r="CF26" s="38">
        <v>0</v>
      </c>
      <c r="CG26" s="38">
        <v>0</v>
      </c>
      <c r="CH26" s="38">
        <f t="shared" si="103"/>
        <v>0</v>
      </c>
      <c r="CI26" s="39"/>
      <c r="CJ26" s="24"/>
      <c r="CK26" s="25"/>
      <c r="CL26" s="173"/>
      <c r="CM26" s="26" t="e">
        <f t="shared" ref="CM26" si="109">1-(CK26/CL24)</f>
        <v>#DIV/0!</v>
      </c>
      <c r="CN26" s="24" t="e" cm="1">
        <f t="array" ref="CN26">+_xlfn.IFS(CM26&lt;0.8,"Cambio",CM26&lt;0.9,"Revisión de control",CM26&gt;0.89,"Se mantiene")</f>
        <v>#DIV/0!</v>
      </c>
      <c r="CO26" s="80"/>
      <c r="CP26" s="25"/>
      <c r="CQ26" s="25"/>
      <c r="CR26" s="25"/>
      <c r="CS26" s="26">
        <f t="shared" si="20"/>
        <v>1</v>
      </c>
    </row>
    <row r="27" spans="1:97" ht="60" hidden="1" customHeight="1" x14ac:dyDescent="0.4">
      <c r="B27" s="170"/>
      <c r="C27" s="145" t="s">
        <v>138</v>
      </c>
      <c r="D27" s="189"/>
      <c r="E27" s="192"/>
      <c r="F27" s="189"/>
      <c r="G27" s="238"/>
      <c r="H27" s="176"/>
      <c r="I27" s="182"/>
      <c r="J27" s="176"/>
      <c r="K27" s="167"/>
      <c r="L27" s="197"/>
      <c r="M27" s="200"/>
      <c r="N27" s="203"/>
      <c r="O27" s="206"/>
      <c r="P27" s="203"/>
      <c r="Q27" s="206"/>
      <c r="R27" s="206"/>
      <c r="S27" s="209"/>
      <c r="T27" s="176"/>
      <c r="U27" s="175"/>
      <c r="V27" s="175"/>
      <c r="W27" s="177"/>
      <c r="X27" s="167"/>
      <c r="Y27" s="167"/>
      <c r="Z27" s="180"/>
      <c r="AA27" s="180"/>
      <c r="AB27" s="180"/>
      <c r="AC27" s="181"/>
      <c r="AD27" s="176"/>
      <c r="AE27" s="182"/>
      <c r="AF27" s="176"/>
      <c r="AG27" s="176"/>
      <c r="AH27" s="182"/>
      <c r="AI27" s="176"/>
      <c r="AJ27" s="183"/>
      <c r="AK27" s="21" t="str">
        <f>CONCATENATE(J24," Control"," 4")</f>
        <v>DEST  Control 4</v>
      </c>
      <c r="AL27" s="23"/>
      <c r="AM27" s="23"/>
      <c r="AN27" s="23"/>
      <c r="AO27" s="23" t="str">
        <f t="shared" si="94"/>
        <v xml:space="preserve">  a través de </v>
      </c>
      <c r="AP27" s="21"/>
      <c r="AQ27" s="21" t="str">
        <f t="shared" si="95"/>
        <v/>
      </c>
      <c r="AR27" s="21"/>
      <c r="AS27" s="21" t="str">
        <f t="shared" si="96"/>
        <v/>
      </c>
      <c r="AT27" s="21"/>
      <c r="AU27" s="21"/>
      <c r="AV27" s="21"/>
      <c r="AW27" s="22" t="str">
        <f t="shared" si="106"/>
        <v/>
      </c>
      <c r="AX27" s="21" t="str">
        <f t="shared" si="98"/>
        <v/>
      </c>
      <c r="AY27" s="22" t="str">
        <f t="shared" si="107"/>
        <v/>
      </c>
      <c r="AZ27" s="21" t="str">
        <f t="shared" si="100"/>
        <v/>
      </c>
      <c r="BA27" s="167"/>
      <c r="BB27" s="167"/>
      <c r="BC27" s="170"/>
      <c r="BD27" s="21" t="str">
        <f>CONCATENATE(J24," Acción preventiva"," 4")</f>
        <v>DEST  Acción preventiva 4</v>
      </c>
      <c r="BE27" s="23"/>
      <c r="BF27" s="23"/>
      <c r="BG27" s="23"/>
      <c r="BH27" s="21">
        <f t="shared" si="102"/>
        <v>0</v>
      </c>
      <c r="BI27" s="21"/>
      <c r="BJ27" s="21"/>
      <c r="BK27" s="21"/>
      <c r="BL27" s="21"/>
      <c r="BM27" s="21"/>
      <c r="BN27" s="21"/>
      <c r="BO27" s="21"/>
      <c r="BP27" s="21"/>
      <c r="BQ27" s="21"/>
      <c r="BR27" s="21"/>
      <c r="BS27" s="21"/>
      <c r="BT27" s="21"/>
      <c r="BU27" s="171"/>
      <c r="BV27" s="38">
        <v>0</v>
      </c>
      <c r="BW27" s="38">
        <v>0</v>
      </c>
      <c r="BX27" s="38">
        <v>0</v>
      </c>
      <c r="BY27" s="38">
        <v>0</v>
      </c>
      <c r="BZ27" s="38">
        <v>0</v>
      </c>
      <c r="CA27" s="38">
        <v>0</v>
      </c>
      <c r="CB27" s="38">
        <v>0</v>
      </c>
      <c r="CC27" s="38">
        <v>0</v>
      </c>
      <c r="CD27" s="38">
        <v>0</v>
      </c>
      <c r="CE27" s="38">
        <v>0</v>
      </c>
      <c r="CF27" s="38">
        <v>0</v>
      </c>
      <c r="CG27" s="38">
        <v>0</v>
      </c>
      <c r="CH27" s="38">
        <f t="shared" si="103"/>
        <v>0</v>
      </c>
      <c r="CI27" s="39"/>
      <c r="CJ27" s="24"/>
      <c r="CK27" s="25"/>
      <c r="CL27" s="174"/>
      <c r="CM27" s="26" t="e">
        <f t="shared" ref="CM27" si="110">1-(CK27/CL24)</f>
        <v>#DIV/0!</v>
      </c>
      <c r="CN27" s="24" t="e" cm="1">
        <f t="array" ref="CN27">+_xlfn.IFS(CM27&lt;0.8,"Cambio",CM27&lt;0.9,"Revisión de control",CM27&gt;0.89,"Se mantiene")</f>
        <v>#DIV/0!</v>
      </c>
      <c r="CO27" s="80"/>
      <c r="CP27" s="25"/>
      <c r="CQ27" s="25"/>
      <c r="CR27" s="25"/>
      <c r="CS27" s="26">
        <f t="shared" si="20"/>
        <v>1</v>
      </c>
    </row>
    <row r="28" spans="1:97" ht="60" hidden="1" customHeight="1" x14ac:dyDescent="0.4">
      <c r="B28" s="168" t="s">
        <v>84</v>
      </c>
      <c r="C28" s="145" t="s">
        <v>138</v>
      </c>
      <c r="D28" s="187" t="str">
        <f>VLOOKUP(B28,Datos!$B$65:$F$80,3,FALSE)</f>
        <v>Establecer los lineamientos estratégicos y el esquema de operación de la Agencia Nacional de Tierras, asegurando la disponibilidad de los recursos necesarios para su aplicación.</v>
      </c>
      <c r="E28" s="190" t="str">
        <f>VLOOKUP(B28,Datos!$B$65:$F$80,5,FALSE)</f>
        <v>La posibilidad de incumplir con los lineamientos estratégicos y de operación de la entidad</v>
      </c>
      <c r="F28" s="187" t="str">
        <f>VLOOKUP(B28,Datos!$B$65:$F$80,4,FALSE)</f>
        <v>Desde la comprensión del contexto interno y externo, hasta la formulación de planes, programas y proyectos relacionados con el cumplimiento de las funciones de la entidad.</v>
      </c>
      <c r="G28" s="238" t="s">
        <v>1392</v>
      </c>
      <c r="H28" s="176"/>
      <c r="I28" s="182">
        <f t="shared" ref="I28" si="111">IF(K28="",0,1)</f>
        <v>0</v>
      </c>
      <c r="J28" s="176" t="str">
        <f t="shared" ref="J28" si="112">CONCATENATE(C28," ",K28)</f>
        <v xml:space="preserve">DEST </v>
      </c>
      <c r="K28" s="165"/>
      <c r="L28" s="197"/>
      <c r="M28" s="198">
        <f ca="1">+TODAY()-L28</f>
        <v>46079</v>
      </c>
      <c r="N28" s="201"/>
      <c r="O28" s="204" t="e">
        <f>VLOOKUP(N28,[1]Datos!$B$21:$D$25,3,FALSE)</f>
        <v>#N/A</v>
      </c>
      <c r="P28" s="201"/>
      <c r="Q28" s="204" t="e">
        <f>VLOOKUP(P28,[1]Datos!$C$20:$D$25,2,FALSE)</f>
        <v>#N/A</v>
      </c>
      <c r="R28" s="204" t="e">
        <f t="shared" ref="R28" si="113">+IF(O28="",Q28,IF(Q28="",O28,IF(O28&gt;Q28,O28,Q28)))</f>
        <v>#N/A</v>
      </c>
      <c r="S28" s="207"/>
      <c r="T28" s="176"/>
      <c r="U28" s="175"/>
      <c r="V28" s="175"/>
      <c r="W28" s="177" t="str">
        <f t="shared" ref="W28" si="114">CONCATENATE("Posibilidad de"," ",T28," ",U28," debido ",V28)</f>
        <v xml:space="preserve">Posibilidad de   debido </v>
      </c>
      <c r="X28" s="165"/>
      <c r="Y28" s="165"/>
      <c r="Z28" s="178"/>
      <c r="AA28" s="178"/>
      <c r="AB28" s="178"/>
      <c r="AC28" s="181"/>
      <c r="AD28" s="176" t="str">
        <f t="shared" ref="AD28" si="115">IF(AC28&lt;=0,"",IF(AC28&lt;=2,"Muy Baja",IF(AC28&lt;=24,"Baja",IF(AC28&lt;=500,"Media",IF(AC28&lt;=5000,"Alta","Muy Alta")))))</f>
        <v/>
      </c>
      <c r="AE28" s="182" t="str">
        <f t="shared" ref="AE28" si="116">IF(AD28="","",IF(AD28="Muy Baja",0.2,IF(AD28="Baja",0.4,IF(AD28="Media",0.6,IF(AD28="Alta",0.8,IF(AD28="Muy Alta",1,))))))</f>
        <v/>
      </c>
      <c r="AF28" s="176"/>
      <c r="AG28" s="176" t="str">
        <f>IF(OR(AF28=[1]Datos!$C$6,AF28=[1]Datos!$D$6),"Leve",IF(OR(AF28=[1]Datos!$C$7,AF28=[1]Datos!$D$7),"Menor",IF(OR(AF28=[1]Datos!$C$8,AF28=[1]Datos!$D$8),"Moderado",IF(OR(AF28=[1]Datos!$C$9,AF28=[1]Datos!$D$9),"Mayor",IF(OR(AF28=[1]Datos!$C$10,AF28=[1]Datos!$D$10),"Catastrófico","")))))</f>
        <v/>
      </c>
      <c r="AH28" s="182" t="str">
        <f t="shared" ref="AH28" si="117">IF(AG28="","",IF(AG28="Leve",0.2,IF(AG28="Menor",0.4,IF(AG28="Moderado",0.6,IF(AG28="Mayor",0.8,IF(AG28="Catastrófico",1,))))))</f>
        <v/>
      </c>
      <c r="AI28" s="176" t="str">
        <f t="shared" ref="AI28" si="118">IF(OR(AND(AD28="Muy Baja",AG28="Leve"),AND(AD28="Muy Baja",AG28="Menor"),AND(AD28="Baja",AG28="Leve")),"Bajo",IF(OR(AND(AD28="Muy baja",AG28="Moderado"),AND(AD28="Baja",AG28="Menor"),AND(AD28="Baja",AG28="Moderado"),AND(AD28="Media",AG28="Leve"),AND(AD28="Media",AG28="Menor"),AND(AD28="Media",AG28="Moderado"),AND(AD28="Alta",AG28="Leve"),AND(AD28="Alta",AG28="Menor")),"Moderado",IF(OR(AND(AD28="Muy Baja",AG28="Mayor"),AND(AD28="Baja",AG28="Mayor"),AND(AD28="Media",AG28="Mayor"),AND(AD28="Alta",AG28="Moderado"),AND(AD28="Alta",AG28="Mayor"),AND(AD28="Muy Alta",AG28="Leve"),AND(AD28="Muy Alta",AG28="Menor"),AND(AD28="Muy Alta",AG28="Moderado"),AND(AD28="Muy Alta",AG28="Mayor")),"Alto",IF(OR(AND(AD28="Muy Baja",AG28="Catastrófico"),AND(AD28="Baja",AG28="Catastrófico"),AND(AD28="Media",AG28="Catastrófico"),AND(AD28="Alta",AG28="Catastrófico"),AND(AD28="Muy Alta",AG28="Catastrófico")),"Extremo",""))))</f>
        <v/>
      </c>
      <c r="AJ28" s="183" t="e" cm="1">
        <f t="array" ref="AJ28">_xlfn.IFS(AI28="Bajo","Aceptar",AI28="Moderado","Reducir",AI28="Alto","Reducir",AI28="Extremo","Reducir")</f>
        <v>#N/A</v>
      </c>
      <c r="AK28" s="21" t="str">
        <f>CONCATENATE(J28," Control"," 1")</f>
        <v>DEST  Control 1</v>
      </c>
      <c r="AL28" s="23"/>
      <c r="AM28" s="23"/>
      <c r="AN28" s="23"/>
      <c r="AO28" s="23" t="str">
        <f t="shared" ref="AO28:AO31" si="119">CONCATENATE(AL28," ",AM28," a través de ",AN28)</f>
        <v xml:space="preserve">  a través de </v>
      </c>
      <c r="AP28" s="21"/>
      <c r="AQ28" s="21" t="str">
        <f t="shared" ref="AQ28:AQ31" si="120">IF(OR(AP28="Preventivo",AP28="Detectivo"),"Probabilidad",IF(AP28="Correctivo","Impacto",""))</f>
        <v/>
      </c>
      <c r="AR28" s="21"/>
      <c r="AS28" s="21" t="str">
        <f t="shared" ref="AS28:AS31" si="121">IF(AND(AP28="Preventivo",AR28="Automático"),"50%",IF(AND(AP28="Preventivo",AR28="Manual"),"40%",IF(AND(AP28="Detectivo",AR28="Automático"),"40%",IF(AND(AP28="Detectivo",AR28="Manual"),"30%",IF(AND(AP28="Correctivo",AR28="Automático"),"35%",IF(AND(AP28="Correctivo",AR28="Manual"),"25%",""))))))</f>
        <v/>
      </c>
      <c r="AT28" s="21"/>
      <c r="AU28" s="21"/>
      <c r="AV28" s="21"/>
      <c r="AW28" s="22" t="str">
        <f t="shared" ref="AW28" si="122">+IF(AQ28="Probabilidad",AE28-(AE28*AS28),AE28)</f>
        <v/>
      </c>
      <c r="AX28" s="21" t="str">
        <f t="shared" ref="AX28:AX31" si="123">IFERROR(IF(AW28="","",IF(AW28&lt;=20%,"Muy Baja",IF(AW28&lt;=40%,"Baja",IF(AW28&lt;=60%,"Media",IF(AW28&lt;=80%,"Alta","Muy Alta"))))),"")</f>
        <v/>
      </c>
      <c r="AY28" s="22" t="str">
        <f t="shared" ref="AY28" si="124">+IF(AQ28="Impacto",AH28-(AH28*AS28),AH28)</f>
        <v/>
      </c>
      <c r="AZ28" s="21" t="str">
        <f t="shared" ref="AZ28:AZ31" si="125">IFERROR(IF(AY28="","",IF(AY28&lt;=0.2,"Leve",IF(AY28&lt;=0.4,"Menor",IF(AY28&lt;=0.6,"Moderado",IF(AY28&lt;=0.8,"Mayor","Catastrófico"))))),"")</f>
        <v/>
      </c>
      <c r="BA28" s="165" t="str">
        <f t="shared" ref="BA28" si="126">IF(OR(AND(AX31="Muy Baja",AZ31="Leve"),AND(AX31="Muy Baja",AZ31="Menor"),AND(AX31="Baja",AZ31="Leve")),"Bajo",IF(OR(AND(AX31="Muy baja",AZ31="Moderado"),AND(AX31="Baja",AZ31="Menor"),AND(AX31="Baja",AZ31="Moderado"),AND(AX31="Media",AZ31="Leve"),AND(AX31="Media",AZ31="Menor"),AND(AX31="Media",AZ31="Moderado"),AND(AX31="Alta",AZ31="Leve"),AND(AX31="Alta",AZ31="Menor")),"Moderado",IF(OR(AND(AX31="Muy Baja",AZ31="Mayor"),AND(AX31="Baja",AZ31="Mayor"),AND(AX31="Media",AZ31="Mayor"),AND(AX31="Alta",AZ31="Moderado"),AND(AX31="Alta",AZ31="Mayor"),AND(AX31="Muy Alta",AZ31="Leve"),AND(AX31="Muy Alta",AZ31="Menor"),AND(AX31="Muy Alta",AZ31="Moderado"),AND(AX31="Muy Alta",AZ31="Mayor")),"Alto",IF(OR(AND(AX31="Muy Baja",AZ31="Catastrófico"),AND(AX31="Baja",AZ31="Catastrófico"),AND(AX31="Media",AZ31="Catastrófico"),AND(AX31="Alta",AZ31="Catastrófico"),AND(AX31="Muy Alta",AZ31="Catastrófico")),"Extremo",""))))</f>
        <v/>
      </c>
      <c r="BB28" s="165" t="e" cm="1">
        <f t="array" ref="BB28">_xlfn.IFS(BA28="Bajo","Aceptar",BA28="Moderado","Reducir",BA28="Alto","Reducir",BA28="Extremo","Reducir")</f>
        <v>#N/A</v>
      </c>
      <c r="BC28" s="168" t="e" cm="1">
        <f t="array" ref="BC28">_xlfn.IFS(BB28="Aceptar","No",BB28="Reducir","Si")</f>
        <v>#N/A</v>
      </c>
      <c r="BD28" s="21" t="str">
        <f>CONCATENATE(J28," Acción preventiva"," 1")</f>
        <v>DEST  Acción preventiva 1</v>
      </c>
      <c r="BE28" s="23"/>
      <c r="BF28" s="23"/>
      <c r="BG28" s="23"/>
      <c r="BH28" s="21">
        <f t="shared" ref="BH28:BH31" si="127">+SUM(BI28:BT28)</f>
        <v>0</v>
      </c>
      <c r="BI28" s="21"/>
      <c r="BJ28" s="21"/>
      <c r="BK28" s="21"/>
      <c r="BL28" s="21"/>
      <c r="BM28" s="21"/>
      <c r="BN28" s="21"/>
      <c r="BO28" s="21"/>
      <c r="BP28" s="21"/>
      <c r="BQ28" s="21"/>
      <c r="BR28" s="21"/>
      <c r="BS28" s="21"/>
      <c r="BT28" s="21"/>
      <c r="BU28" s="171"/>
      <c r="BV28" s="38">
        <v>0</v>
      </c>
      <c r="BW28" s="38">
        <v>0</v>
      </c>
      <c r="BX28" s="38">
        <v>0</v>
      </c>
      <c r="BY28" s="38">
        <v>0</v>
      </c>
      <c r="BZ28" s="38">
        <v>0</v>
      </c>
      <c r="CA28" s="38">
        <v>0</v>
      </c>
      <c r="CB28" s="38">
        <v>0</v>
      </c>
      <c r="CC28" s="38">
        <v>0</v>
      </c>
      <c r="CD28" s="38">
        <v>0</v>
      </c>
      <c r="CE28" s="38">
        <v>0</v>
      </c>
      <c r="CF28" s="38">
        <v>0</v>
      </c>
      <c r="CG28" s="38">
        <v>0</v>
      </c>
      <c r="CH28" s="38">
        <f t="shared" ref="CH28:CH39" si="128">+SUM(BV28:CG28)</f>
        <v>0</v>
      </c>
      <c r="CI28" s="39"/>
      <c r="CJ28" s="24"/>
      <c r="CK28" s="25"/>
      <c r="CL28" s="172">
        <f t="shared" ref="CL28" si="129">+AC28</f>
        <v>0</v>
      </c>
      <c r="CM28" s="26" t="e">
        <f t="shared" ref="CM28" si="130">1-(CK28/CL28)</f>
        <v>#DIV/0!</v>
      </c>
      <c r="CN28" s="24" t="e" cm="1">
        <f t="array" ref="CN28">+_xlfn.IFS(CM28&lt;0.8,"Cambio",CM28&lt;0.9,"Revisión de control",CM28&gt;0.89,"Se mantiene")</f>
        <v>#DIV/0!</v>
      </c>
      <c r="CO28" s="80"/>
      <c r="CP28" s="25"/>
      <c r="CQ28" s="25"/>
      <c r="CR28" s="25"/>
      <c r="CS28" s="26">
        <f t="shared" si="20"/>
        <v>1</v>
      </c>
    </row>
    <row r="29" spans="1:97" ht="60" hidden="1" customHeight="1" x14ac:dyDescent="0.4">
      <c r="B29" s="169"/>
      <c r="C29" s="145" t="s">
        <v>138</v>
      </c>
      <c r="D29" s="188"/>
      <c r="E29" s="191"/>
      <c r="F29" s="188"/>
      <c r="G29" s="238"/>
      <c r="H29" s="176"/>
      <c r="I29" s="182"/>
      <c r="J29" s="176"/>
      <c r="K29" s="166"/>
      <c r="L29" s="197"/>
      <c r="M29" s="199"/>
      <c r="N29" s="202"/>
      <c r="O29" s="205"/>
      <c r="P29" s="202"/>
      <c r="Q29" s="205"/>
      <c r="R29" s="205"/>
      <c r="S29" s="208"/>
      <c r="T29" s="176"/>
      <c r="U29" s="175"/>
      <c r="V29" s="175"/>
      <c r="W29" s="177"/>
      <c r="X29" s="166"/>
      <c r="Y29" s="166"/>
      <c r="Z29" s="179"/>
      <c r="AA29" s="179"/>
      <c r="AB29" s="179"/>
      <c r="AC29" s="181"/>
      <c r="AD29" s="176"/>
      <c r="AE29" s="182"/>
      <c r="AF29" s="176"/>
      <c r="AG29" s="176"/>
      <c r="AH29" s="182"/>
      <c r="AI29" s="176"/>
      <c r="AJ29" s="183"/>
      <c r="AK29" s="21" t="str">
        <f>CONCATENATE(J28," Control"," 2")</f>
        <v>DEST  Control 2</v>
      </c>
      <c r="AL29" s="23"/>
      <c r="AM29" s="23"/>
      <c r="AN29" s="23"/>
      <c r="AO29" s="23" t="str">
        <f t="shared" si="119"/>
        <v xml:space="preserve">  a través de </v>
      </c>
      <c r="AP29" s="21"/>
      <c r="AQ29" s="21" t="str">
        <f t="shared" si="120"/>
        <v/>
      </c>
      <c r="AR29" s="21"/>
      <c r="AS29" s="21" t="str">
        <f t="shared" si="121"/>
        <v/>
      </c>
      <c r="AT29" s="21"/>
      <c r="AU29" s="21"/>
      <c r="AV29" s="21"/>
      <c r="AW29" s="22" t="str">
        <f t="shared" ref="AW29:AW31" si="131">+IF(AQ29="Probabilidad",AW28-(AW28*AS29),AW28)</f>
        <v/>
      </c>
      <c r="AX29" s="21" t="str">
        <f t="shared" si="123"/>
        <v/>
      </c>
      <c r="AY29" s="22" t="str">
        <f t="shared" ref="AY29:AY31" si="132">+IF(AQ29="Impacto",AY28-(AY28*AS29),AY28)</f>
        <v/>
      </c>
      <c r="AZ29" s="21" t="str">
        <f t="shared" si="125"/>
        <v/>
      </c>
      <c r="BA29" s="166"/>
      <c r="BB29" s="166"/>
      <c r="BC29" s="169"/>
      <c r="BD29" s="21" t="str">
        <f>CONCATENATE(J28," Acción preventiva"," 2")</f>
        <v>DEST  Acción preventiva 2</v>
      </c>
      <c r="BE29" s="23"/>
      <c r="BF29" s="23"/>
      <c r="BG29" s="23"/>
      <c r="BH29" s="21">
        <f t="shared" si="127"/>
        <v>0</v>
      </c>
      <c r="BI29" s="21"/>
      <c r="BJ29" s="21"/>
      <c r="BK29" s="21"/>
      <c r="BL29" s="21"/>
      <c r="BM29" s="21"/>
      <c r="BN29" s="21"/>
      <c r="BO29" s="21"/>
      <c r="BP29" s="21"/>
      <c r="BQ29" s="21"/>
      <c r="BR29" s="21"/>
      <c r="BS29" s="21"/>
      <c r="BT29" s="21"/>
      <c r="BU29" s="171"/>
      <c r="BV29" s="38">
        <v>0</v>
      </c>
      <c r="BW29" s="38">
        <v>0</v>
      </c>
      <c r="BX29" s="38">
        <v>0</v>
      </c>
      <c r="BY29" s="38">
        <v>0</v>
      </c>
      <c r="BZ29" s="38">
        <v>0</v>
      </c>
      <c r="CA29" s="38">
        <v>0</v>
      </c>
      <c r="CB29" s="38">
        <v>0</v>
      </c>
      <c r="CC29" s="38">
        <v>0</v>
      </c>
      <c r="CD29" s="38">
        <v>0</v>
      </c>
      <c r="CE29" s="38">
        <v>0</v>
      </c>
      <c r="CF29" s="38">
        <v>0</v>
      </c>
      <c r="CG29" s="38">
        <v>0</v>
      </c>
      <c r="CH29" s="38">
        <f t="shared" si="128"/>
        <v>0</v>
      </c>
      <c r="CI29" s="39"/>
      <c r="CJ29" s="24"/>
      <c r="CK29" s="25"/>
      <c r="CL29" s="173"/>
      <c r="CM29" s="26" t="e">
        <f t="shared" ref="CM29" si="133">1-(CK29/CL28)</f>
        <v>#DIV/0!</v>
      </c>
      <c r="CN29" s="24" t="e" cm="1">
        <f t="array" ref="CN29">+_xlfn.IFS(CM29&lt;0.8,"Cambio",CM29&lt;0.9,"Revisión de control",CM29&gt;0.89,"Se mantiene")</f>
        <v>#DIV/0!</v>
      </c>
      <c r="CO29" s="80"/>
      <c r="CP29" s="25"/>
      <c r="CQ29" s="25"/>
      <c r="CR29" s="25"/>
      <c r="CS29" s="26">
        <f t="shared" si="20"/>
        <v>1</v>
      </c>
    </row>
    <row r="30" spans="1:97" ht="60" hidden="1" customHeight="1" x14ac:dyDescent="0.4">
      <c r="B30" s="169"/>
      <c r="C30" s="145" t="s">
        <v>138</v>
      </c>
      <c r="D30" s="188"/>
      <c r="E30" s="191"/>
      <c r="F30" s="188"/>
      <c r="G30" s="238"/>
      <c r="H30" s="176"/>
      <c r="I30" s="182"/>
      <c r="J30" s="176"/>
      <c r="K30" s="166"/>
      <c r="L30" s="197"/>
      <c r="M30" s="199"/>
      <c r="N30" s="202"/>
      <c r="O30" s="205"/>
      <c r="P30" s="202"/>
      <c r="Q30" s="205"/>
      <c r="R30" s="205"/>
      <c r="S30" s="208"/>
      <c r="T30" s="176"/>
      <c r="U30" s="175"/>
      <c r="V30" s="175"/>
      <c r="W30" s="177"/>
      <c r="X30" s="166"/>
      <c r="Y30" s="166"/>
      <c r="Z30" s="179"/>
      <c r="AA30" s="179"/>
      <c r="AB30" s="179"/>
      <c r="AC30" s="181"/>
      <c r="AD30" s="176"/>
      <c r="AE30" s="182"/>
      <c r="AF30" s="176"/>
      <c r="AG30" s="176"/>
      <c r="AH30" s="182"/>
      <c r="AI30" s="176"/>
      <c r="AJ30" s="183"/>
      <c r="AK30" s="21" t="str">
        <f>CONCATENATE(J28," Control"," 3")</f>
        <v>DEST  Control 3</v>
      </c>
      <c r="AL30" s="23"/>
      <c r="AM30" s="23"/>
      <c r="AN30" s="23"/>
      <c r="AO30" s="23" t="str">
        <f t="shared" si="119"/>
        <v xml:space="preserve">  a través de </v>
      </c>
      <c r="AP30" s="21"/>
      <c r="AQ30" s="21" t="str">
        <f t="shared" si="120"/>
        <v/>
      </c>
      <c r="AR30" s="21"/>
      <c r="AS30" s="21" t="str">
        <f t="shared" si="121"/>
        <v/>
      </c>
      <c r="AT30" s="21"/>
      <c r="AU30" s="21"/>
      <c r="AV30" s="21"/>
      <c r="AW30" s="22" t="str">
        <f t="shared" si="131"/>
        <v/>
      </c>
      <c r="AX30" s="21" t="str">
        <f t="shared" si="123"/>
        <v/>
      </c>
      <c r="AY30" s="22" t="str">
        <f t="shared" si="132"/>
        <v/>
      </c>
      <c r="AZ30" s="21" t="str">
        <f t="shared" si="125"/>
        <v/>
      </c>
      <c r="BA30" s="166"/>
      <c r="BB30" s="166"/>
      <c r="BC30" s="169"/>
      <c r="BD30" s="21" t="str">
        <f>CONCATENATE(J28," Acción preventiva"," 3")</f>
        <v>DEST  Acción preventiva 3</v>
      </c>
      <c r="BE30" s="23"/>
      <c r="BF30" s="23"/>
      <c r="BG30" s="23"/>
      <c r="BH30" s="21">
        <f t="shared" si="127"/>
        <v>0</v>
      </c>
      <c r="BI30" s="21"/>
      <c r="BJ30" s="21"/>
      <c r="BK30" s="21"/>
      <c r="BL30" s="21"/>
      <c r="BM30" s="21"/>
      <c r="BN30" s="21"/>
      <c r="BO30" s="21"/>
      <c r="BP30" s="21"/>
      <c r="BQ30" s="21"/>
      <c r="BR30" s="21"/>
      <c r="BS30" s="21"/>
      <c r="BT30" s="21"/>
      <c r="BU30" s="171"/>
      <c r="BV30" s="38">
        <v>0</v>
      </c>
      <c r="BW30" s="38">
        <v>0</v>
      </c>
      <c r="BX30" s="38">
        <v>0</v>
      </c>
      <c r="BY30" s="38">
        <v>0</v>
      </c>
      <c r="BZ30" s="38">
        <v>0</v>
      </c>
      <c r="CA30" s="38">
        <v>0</v>
      </c>
      <c r="CB30" s="38">
        <v>0</v>
      </c>
      <c r="CC30" s="38">
        <v>0</v>
      </c>
      <c r="CD30" s="38">
        <v>0</v>
      </c>
      <c r="CE30" s="38">
        <v>0</v>
      </c>
      <c r="CF30" s="38">
        <v>0</v>
      </c>
      <c r="CG30" s="38">
        <v>0</v>
      </c>
      <c r="CH30" s="38">
        <f t="shared" si="128"/>
        <v>0</v>
      </c>
      <c r="CI30" s="39"/>
      <c r="CJ30" s="24"/>
      <c r="CK30" s="25"/>
      <c r="CL30" s="173"/>
      <c r="CM30" s="26" t="e">
        <f t="shared" ref="CM30" si="134">1-(CK30/CL28)</f>
        <v>#DIV/0!</v>
      </c>
      <c r="CN30" s="24" t="e" cm="1">
        <f t="array" ref="CN30">+_xlfn.IFS(CM30&lt;0.8,"Cambio",CM30&lt;0.9,"Revisión de control",CM30&gt;0.89,"Se mantiene")</f>
        <v>#DIV/0!</v>
      </c>
      <c r="CO30" s="80"/>
      <c r="CP30" s="25"/>
      <c r="CQ30" s="25"/>
      <c r="CR30" s="25"/>
      <c r="CS30" s="26">
        <f t="shared" si="20"/>
        <v>1</v>
      </c>
    </row>
    <row r="31" spans="1:97" ht="60" hidden="1" customHeight="1" x14ac:dyDescent="0.4">
      <c r="B31" s="170"/>
      <c r="C31" s="145" t="s">
        <v>138</v>
      </c>
      <c r="D31" s="189"/>
      <c r="E31" s="192"/>
      <c r="F31" s="189"/>
      <c r="G31" s="238"/>
      <c r="H31" s="176"/>
      <c r="I31" s="182"/>
      <c r="J31" s="176"/>
      <c r="K31" s="167"/>
      <c r="L31" s="197"/>
      <c r="M31" s="200"/>
      <c r="N31" s="203"/>
      <c r="O31" s="206"/>
      <c r="P31" s="203"/>
      <c r="Q31" s="206"/>
      <c r="R31" s="206"/>
      <c r="S31" s="209"/>
      <c r="T31" s="176"/>
      <c r="U31" s="175"/>
      <c r="V31" s="175"/>
      <c r="W31" s="177"/>
      <c r="X31" s="167"/>
      <c r="Y31" s="167"/>
      <c r="Z31" s="180"/>
      <c r="AA31" s="180"/>
      <c r="AB31" s="180"/>
      <c r="AC31" s="181"/>
      <c r="AD31" s="176"/>
      <c r="AE31" s="182"/>
      <c r="AF31" s="176"/>
      <c r="AG31" s="176"/>
      <c r="AH31" s="182"/>
      <c r="AI31" s="176"/>
      <c r="AJ31" s="183"/>
      <c r="AK31" s="21" t="str">
        <f>CONCATENATE(J28," Control"," 4")</f>
        <v>DEST  Control 4</v>
      </c>
      <c r="AL31" s="23"/>
      <c r="AM31" s="23"/>
      <c r="AN31" s="23"/>
      <c r="AO31" s="23" t="str">
        <f t="shared" si="119"/>
        <v xml:space="preserve">  a través de </v>
      </c>
      <c r="AP31" s="21"/>
      <c r="AQ31" s="21" t="str">
        <f t="shared" si="120"/>
        <v/>
      </c>
      <c r="AR31" s="21"/>
      <c r="AS31" s="21" t="str">
        <f t="shared" si="121"/>
        <v/>
      </c>
      <c r="AT31" s="21"/>
      <c r="AU31" s="21"/>
      <c r="AV31" s="21"/>
      <c r="AW31" s="22" t="str">
        <f t="shared" si="131"/>
        <v/>
      </c>
      <c r="AX31" s="21" t="str">
        <f t="shared" si="123"/>
        <v/>
      </c>
      <c r="AY31" s="22" t="str">
        <f t="shared" si="132"/>
        <v/>
      </c>
      <c r="AZ31" s="21" t="str">
        <f t="shared" si="125"/>
        <v/>
      </c>
      <c r="BA31" s="167"/>
      <c r="BB31" s="167"/>
      <c r="BC31" s="170"/>
      <c r="BD31" s="21" t="str">
        <f>CONCATENATE(J28," Acción preventiva"," 4")</f>
        <v>DEST  Acción preventiva 4</v>
      </c>
      <c r="BE31" s="23"/>
      <c r="BF31" s="23"/>
      <c r="BG31" s="23"/>
      <c r="BH31" s="21">
        <f t="shared" si="127"/>
        <v>0</v>
      </c>
      <c r="BI31" s="21"/>
      <c r="BJ31" s="21"/>
      <c r="BK31" s="21"/>
      <c r="BL31" s="21"/>
      <c r="BM31" s="21"/>
      <c r="BN31" s="21"/>
      <c r="BO31" s="21"/>
      <c r="BP31" s="21"/>
      <c r="BQ31" s="21"/>
      <c r="BR31" s="21"/>
      <c r="BS31" s="21"/>
      <c r="BT31" s="21"/>
      <c r="BU31" s="171"/>
      <c r="BV31" s="38">
        <v>0</v>
      </c>
      <c r="BW31" s="38">
        <v>0</v>
      </c>
      <c r="BX31" s="38">
        <v>0</v>
      </c>
      <c r="BY31" s="38">
        <v>0</v>
      </c>
      <c r="BZ31" s="38">
        <v>0</v>
      </c>
      <c r="CA31" s="38">
        <v>0</v>
      </c>
      <c r="CB31" s="38">
        <v>0</v>
      </c>
      <c r="CC31" s="38">
        <v>0</v>
      </c>
      <c r="CD31" s="38">
        <v>0</v>
      </c>
      <c r="CE31" s="38">
        <v>0</v>
      </c>
      <c r="CF31" s="38">
        <v>0</v>
      </c>
      <c r="CG31" s="38">
        <v>0</v>
      </c>
      <c r="CH31" s="38">
        <f t="shared" si="128"/>
        <v>0</v>
      </c>
      <c r="CI31" s="39"/>
      <c r="CJ31" s="24"/>
      <c r="CK31" s="25"/>
      <c r="CL31" s="174"/>
      <c r="CM31" s="26" t="e">
        <f t="shared" ref="CM31" si="135">1-(CK31/CL28)</f>
        <v>#DIV/0!</v>
      </c>
      <c r="CN31" s="24" t="e" cm="1">
        <f t="array" ref="CN31">+_xlfn.IFS(CM31&lt;0.8,"Cambio",CM31&lt;0.9,"Revisión de control",CM31&gt;0.89,"Se mantiene")</f>
        <v>#DIV/0!</v>
      </c>
      <c r="CO31" s="80"/>
      <c r="CP31" s="25"/>
      <c r="CQ31" s="25"/>
      <c r="CR31" s="25"/>
      <c r="CS31" s="26">
        <f t="shared" si="20"/>
        <v>1</v>
      </c>
    </row>
    <row r="32" spans="1:97" ht="60" customHeight="1" x14ac:dyDescent="0.4">
      <c r="A32" s="7" t="s">
        <v>457</v>
      </c>
      <c r="B32" s="229" t="s">
        <v>208</v>
      </c>
      <c r="C32" s="145" t="s">
        <v>139</v>
      </c>
      <c r="D32" s="187" t="str">
        <f>VLOOKUP(B32,Datos!$B$65:$F$80,3,FALSE)</f>
        <v>Establecer lineamientos para la comunicación y coordinación intra e interinstitucional, que proporcione a los grupos de interés información veraz, objetiva y oportuna de la misión, objetivos y gestión de la Agencia Nacional de Tierras.</v>
      </c>
      <c r="E32" s="190" t="str">
        <f>VLOOKUP(B32,Datos!$B$65:$F$80,5,FALSE)</f>
        <v>La posibilidad de incumplir con los lineamientos para la comunicación interna y externa enfocada hacia los grupos de interés de la entidad</v>
      </c>
      <c r="F32" s="187" t="str">
        <f>VLOOKUP(B32,Datos!$B$65:$F$80,4,FALSE)</f>
        <v>Desde la formulación de lineamientos de comunicación interna y externa, hasta la articulación con los grupos de interés y organismos de control.</v>
      </c>
      <c r="G32" s="196" t="s">
        <v>415</v>
      </c>
      <c r="H32" s="176" t="s">
        <v>323</v>
      </c>
      <c r="I32" s="182">
        <f t="shared" ref="I32" si="136">IF(K32="",0,1)</f>
        <v>1</v>
      </c>
      <c r="J32" s="176" t="str">
        <f t="shared" ref="J32" si="137">CONCATENATE(C32," ",K32)</f>
        <v>COGGI 5</v>
      </c>
      <c r="K32" s="165">
        <v>5</v>
      </c>
      <c r="L32" s="197">
        <v>45839</v>
      </c>
      <c r="M32" s="198">
        <f ca="1">+TODAY()-L32</f>
        <v>240</v>
      </c>
      <c r="N32" s="201" t="s">
        <v>19</v>
      </c>
      <c r="O32" s="204">
        <f>VLOOKUP(N32,Datos!$B$21:$D$25,3,FALSE)</f>
        <v>0.2</v>
      </c>
      <c r="P32" s="201" t="s">
        <v>32</v>
      </c>
      <c r="Q32" s="204">
        <f>VLOOKUP(P32,Datos!$C$20:$D$25,2,FALSE)</f>
        <v>0.8</v>
      </c>
      <c r="R32" s="204">
        <f t="shared" ref="R32" si="138">+IF(O32="",Q32,IF(Q32="",O32,IF(O32&gt;Q32,O32,Q32)))</f>
        <v>0.8</v>
      </c>
      <c r="S32" s="207" t="s">
        <v>588</v>
      </c>
      <c r="T32" s="176" t="s">
        <v>4</v>
      </c>
      <c r="U32" s="175" t="s">
        <v>371</v>
      </c>
      <c r="V32" s="175" t="s">
        <v>589</v>
      </c>
      <c r="W32" s="177" t="str">
        <f t="shared" ref="W32" si="139">CONCATENATE("Posibilidad de"," ",T32," ",U32," debido ",V32)</f>
        <v>Posibilidad de pérdida reputacional en la imagen institucional ante los grupos de interés debido a la falta de identificación y claridad de las características y necesidades de la población objetivo (ciudadanos, usuarios y grupos beneficiados) sobre la de servicios institucionales, instrumentos de transparencia y acceso a la información</v>
      </c>
      <c r="X32" s="165" t="s">
        <v>219</v>
      </c>
      <c r="Y32" s="165" t="s">
        <v>227</v>
      </c>
      <c r="Z32" s="178" t="s">
        <v>286</v>
      </c>
      <c r="AA32" s="178" t="s">
        <v>339</v>
      </c>
      <c r="AB32" s="178" t="s">
        <v>287</v>
      </c>
      <c r="AC32" s="181">
        <f>365*24</f>
        <v>8760</v>
      </c>
      <c r="AD32" s="176" t="str">
        <f t="shared" ref="AD32" si="140">IF(AC32&lt;=0,"",IF(AC32&lt;=2,"Muy Baja",IF(AC32&lt;=24,"Baja",IF(AC32&lt;=500,"Media",IF(AC32&lt;=5000,"Alta","Muy Alta")))))</f>
        <v>Muy Alta</v>
      </c>
      <c r="AE32" s="182">
        <f t="shared" ref="AE32" si="141">IF(AD32="","",IF(AD32="Muy Baja",0.2,IF(AD32="Baja",0.4,IF(AD32="Media",0.6,IF(AD32="Alta",0.8,IF(AD32="Muy Alta",1,))))))</f>
        <v>1</v>
      </c>
      <c r="AF32" s="176" t="s">
        <v>32</v>
      </c>
      <c r="AG32" s="176" t="str">
        <f>IF(OR(AF32=Datos!$C$6,AF32=Datos!$D$6),"Leve",IF(OR(AF32=Datos!$C$7,AF32=Datos!$D$7),"Menor",IF(OR(AF32=Datos!$C$8,AF32=Datos!$D$8),"Moderado",IF(OR(AF32=Datos!$C$9,AF32=Datos!$D$9),"Mayor",IF(OR(AF32=Datos!$C$10,AF32=Datos!$D$10),"Catastrófico","")))))</f>
        <v>Mayor</v>
      </c>
      <c r="AH32" s="182">
        <f t="shared" ref="AH32" si="142">IF(AG32="","",IF(AG32="Leve",0.2,IF(AG32="Menor",0.4,IF(AG32="Moderado",0.6,IF(AG32="Mayor",0.8,IF(AG32="Catastrófico",1,))))))</f>
        <v>0.8</v>
      </c>
      <c r="AI32" s="176" t="str">
        <f t="shared" ref="AI32" si="143">IF(OR(AND(AD32="Muy Baja",AG32="Leve"),AND(AD32="Muy Baja",AG32="Menor"),AND(AD32="Baja",AG32="Leve")),"Bajo",IF(OR(AND(AD32="Muy baja",AG32="Moderado"),AND(AD32="Baja",AG32="Menor"),AND(AD32="Baja",AG32="Moderado"),AND(AD32="Media",AG32="Leve"),AND(AD32="Media",AG32="Menor"),AND(AD32="Media",AG32="Moderado"),AND(AD32="Alta",AG32="Leve"),AND(AD32="Alta",AG32="Menor")),"Moderado",IF(OR(AND(AD32="Muy Baja",AG32="Mayor"),AND(AD32="Baja",AG32="Mayor"),AND(AD32="Media",AG32="Mayor"),AND(AD32="Alta",AG32="Moderado"),AND(AD32="Alta",AG32="Mayor"),AND(AD32="Muy Alta",AG32="Leve"),AND(AD32="Muy Alta",AG32="Menor"),AND(AD32="Muy Alta",AG32="Moderado"),AND(AD32="Muy Alta",AG32="Mayor")),"Alto",IF(OR(AND(AD32="Muy Baja",AG32="Catastrófico"),AND(AD32="Baja",AG32="Catastrófico"),AND(AD32="Media",AG32="Catastrófico"),AND(AD32="Alta",AG32="Catastrófico"),AND(AD32="Muy Alta",AG32="Catastrófico")),"Extremo",""))))</f>
        <v>Alto</v>
      </c>
      <c r="AJ32" s="183" t="str" cm="1">
        <f t="array" ref="AJ32">_xlfn.IFS(AI32="Bajo","Aceptar",AI32="Moderado","Reducir",AI32="Alto","Reducir",AI32="Extremo","Reducir")</f>
        <v>Reducir</v>
      </c>
      <c r="AK32" s="21" t="str">
        <f>CONCATENATE(J32," Control"," 1")</f>
        <v>COGGI 5 Control 1</v>
      </c>
      <c r="AL32" s="23" t="s">
        <v>459</v>
      </c>
      <c r="AM32" s="23" t="s">
        <v>506</v>
      </c>
      <c r="AN32" s="23" t="s">
        <v>590</v>
      </c>
      <c r="AO32" s="23" t="str">
        <f t="shared" ref="AO32:AO84" si="144">CONCATENATE(AL32," ",AM32," a través de ",AN32)</f>
        <v>La SECRETARÍA GENERAL valida la información recolectada
 a través de de encuestas de satisfacción para detectar desvíos de manera oportuna a posibles errores en características y necesidades de la población objetivo y revisión de casos redireccionados sin gestión</v>
      </c>
      <c r="AP32" s="21" t="s">
        <v>54</v>
      </c>
      <c r="AQ32" s="21" t="str">
        <f t="shared" ref="AQ32:AQ33" si="145">IF(OR(AP32="Preventivo",AP32="Detectivo"),"Probabilidad",IF(AP32="Correctivo","Impacto",""))</f>
        <v>Probabilidad</v>
      </c>
      <c r="AR32" s="21" t="s">
        <v>56</v>
      </c>
      <c r="AS32" s="21" t="str">
        <f t="shared" ref="AS32:AS33" si="146">IF(AND(AP32="Preventivo",AR32="Automático"),"50%",IF(AND(AP32="Preventivo",AR32="Manual"),"40%",IF(AND(AP32="Detectivo",AR32="Automático"),"40%",IF(AND(AP32="Detectivo",AR32="Manual"),"30%",IF(AND(AP32="Correctivo",AR32="Automático"),"35%",IF(AND(AP32="Correctivo",AR32="Manual"),"25%",""))))))</f>
        <v>30%</v>
      </c>
      <c r="AT32" s="21" t="s">
        <v>1</v>
      </c>
      <c r="AU32" s="21" t="s">
        <v>2</v>
      </c>
      <c r="AV32" s="21" t="s">
        <v>3</v>
      </c>
      <c r="AW32" s="22">
        <f t="shared" ref="AW32" si="147">+IF(AQ32="Probabilidad",AE32-(AE32*AS32),AE32)</f>
        <v>0.7</v>
      </c>
      <c r="AX32" s="21" t="str">
        <f t="shared" ref="AX32:AX84" si="148">IFERROR(IF(AW32="","",IF(AW32&lt;=20%,"Muy Baja",IF(AW32&lt;=40%,"Baja",IF(AW32&lt;=60%,"Media",IF(AW32&lt;=80%,"Alta","Muy Alta"))))),"")</f>
        <v>Alta</v>
      </c>
      <c r="AY32" s="22">
        <f t="shared" ref="AY32" si="149">+IF(AQ32="Impacto",AH32-(AH32*AS32),AH32)</f>
        <v>0.8</v>
      </c>
      <c r="AZ32" s="21" t="str">
        <f t="shared" ref="AZ32:AZ84" si="150">IFERROR(IF(AY32="","",IF(AY32&lt;=0.2,"Leve",IF(AY32&lt;=0.4,"Menor",IF(AY32&lt;=0.6,"Moderado",IF(AY32&lt;=0.8,"Mayor","Catastrófico"))))),"")</f>
        <v>Mayor</v>
      </c>
      <c r="BA32" s="165" t="str">
        <f t="shared" ref="BA32" si="151">IF(OR(AND(AX35="Muy Baja",AZ35="Leve"),AND(AX35="Muy Baja",AZ35="Menor"),AND(AX35="Baja",AZ35="Leve")),"Bajo",IF(OR(AND(AX35="Muy baja",AZ35="Moderado"),AND(AX35="Baja",AZ35="Menor"),AND(AX35="Baja",AZ35="Moderado"),AND(AX35="Media",AZ35="Leve"),AND(AX35="Media",AZ35="Menor"),AND(AX35="Media",AZ35="Moderado"),AND(AX35="Alta",AZ35="Leve"),AND(AX35="Alta",AZ35="Menor")),"Moderado",IF(OR(AND(AX35="Muy Baja",AZ35="Mayor"),AND(AX35="Baja",AZ35="Mayor"),AND(AX35="Media",AZ35="Mayor"),AND(AX35="Alta",AZ35="Moderado"),AND(AX35="Alta",AZ35="Mayor"),AND(AX35="Muy Alta",AZ35="Leve"),AND(AX35="Muy Alta",AZ35="Menor"),AND(AX35="Muy Alta",AZ35="Moderado"),AND(AX35="Muy Alta",AZ35="Mayor")),"Alto",IF(OR(AND(AX35="Muy Baja",AZ35="Catastrófico"),AND(AX35="Baja",AZ35="Catastrófico"),AND(AX35="Media",AZ35="Catastrófico"),AND(AX35="Alta",AZ35="Catastrófico"),AND(AX35="Muy Alta",AZ35="Catastrófico")),"Extremo",""))))</f>
        <v>Alto</v>
      </c>
      <c r="BB32" s="165" t="str" cm="1">
        <f t="array" ref="BB32">_xlfn.IFS(BA32="Bajo","Aceptar",BA32="Moderado","Reducir",BA32="Alto","Reducir",BA32="Extremo","Reducir")</f>
        <v>Reducir</v>
      </c>
      <c r="BC32" s="168" t="str" cm="1">
        <f t="array" ref="BC32">_xlfn.IFS(BB32="Aceptar","No",BB32="Reducir","Si")</f>
        <v>Si</v>
      </c>
      <c r="BD32" s="21" t="str">
        <f>CONCATENATE(J32," Acción preventiva"," 1")</f>
        <v>COGGI 5 Acción preventiva 1</v>
      </c>
      <c r="BE32" s="23" t="s">
        <v>462</v>
      </c>
      <c r="BF32" s="23" t="s">
        <v>463</v>
      </c>
      <c r="BG32" s="23" t="s">
        <v>464</v>
      </c>
      <c r="BH32" s="21">
        <f t="shared" ref="BH32:BH84" si="152">+SUM(BI32:BT32)</f>
        <v>3</v>
      </c>
      <c r="BI32" s="21"/>
      <c r="BJ32" s="21"/>
      <c r="BK32" s="21"/>
      <c r="BL32" s="21"/>
      <c r="BM32" s="21"/>
      <c r="BN32" s="21">
        <v>1</v>
      </c>
      <c r="BO32" s="21"/>
      <c r="BP32" s="21">
        <v>1</v>
      </c>
      <c r="BQ32" s="21"/>
      <c r="BR32" s="21">
        <v>1</v>
      </c>
      <c r="BS32" s="21"/>
      <c r="BT32" s="21"/>
      <c r="BU32" s="171">
        <f t="shared" ref="BU32" si="153">+AVERAGE(CH32:CH35)/AVERAGE(BH32:BH35)</f>
        <v>0.6</v>
      </c>
      <c r="BV32" s="38">
        <v>0</v>
      </c>
      <c r="BW32" s="38">
        <v>0</v>
      </c>
      <c r="BX32" s="38">
        <v>0</v>
      </c>
      <c r="BY32" s="38">
        <v>1</v>
      </c>
      <c r="BZ32" s="38">
        <v>0</v>
      </c>
      <c r="CA32" s="38">
        <v>0</v>
      </c>
      <c r="CB32" s="38">
        <v>1</v>
      </c>
      <c r="CC32" s="38">
        <v>0</v>
      </c>
      <c r="CD32" s="38">
        <v>0</v>
      </c>
      <c r="CE32" s="38">
        <v>0</v>
      </c>
      <c r="CF32" s="38">
        <v>1</v>
      </c>
      <c r="CG32" s="38">
        <v>0</v>
      </c>
      <c r="CH32" s="38">
        <f t="shared" si="128"/>
        <v>3</v>
      </c>
      <c r="CI32" s="39"/>
      <c r="CJ32" s="24"/>
      <c r="CK32" s="25"/>
      <c r="CL32" s="172">
        <f t="shared" ref="CL32" si="154">+AC32</f>
        <v>8760</v>
      </c>
      <c r="CM32" s="26">
        <f t="shared" ref="CM32" si="155">1-(CK32/CL32)</f>
        <v>1</v>
      </c>
      <c r="CN32" s="24" t="str" cm="1">
        <f t="array" ref="CN32">+_xlfn.IFS(CM32&lt;0.8,"Cambio",CM32&lt;0.9,"Revisión de control",CM32&gt;0.89,"Se mantiene")</f>
        <v>Se mantiene</v>
      </c>
      <c r="CO32" s="80"/>
      <c r="CP32" s="25"/>
      <c r="CQ32" s="25"/>
      <c r="CR32" s="25"/>
      <c r="CS32" s="26">
        <f t="shared" si="20"/>
        <v>1</v>
      </c>
    </row>
    <row r="33" spans="1:97" ht="60" customHeight="1" x14ac:dyDescent="0.4">
      <c r="A33" s="7" t="s">
        <v>457</v>
      </c>
      <c r="B33" s="230"/>
      <c r="C33" s="145" t="s">
        <v>139</v>
      </c>
      <c r="D33" s="188"/>
      <c r="E33" s="191"/>
      <c r="F33" s="188"/>
      <c r="G33" s="196"/>
      <c r="H33" s="176"/>
      <c r="I33" s="182"/>
      <c r="J33" s="176"/>
      <c r="K33" s="166"/>
      <c r="L33" s="197"/>
      <c r="M33" s="199"/>
      <c r="N33" s="202"/>
      <c r="O33" s="205"/>
      <c r="P33" s="202"/>
      <c r="Q33" s="205"/>
      <c r="R33" s="205"/>
      <c r="S33" s="208"/>
      <c r="T33" s="176"/>
      <c r="U33" s="175"/>
      <c r="V33" s="175"/>
      <c r="W33" s="177"/>
      <c r="X33" s="166"/>
      <c r="Y33" s="166"/>
      <c r="Z33" s="179"/>
      <c r="AA33" s="179"/>
      <c r="AB33" s="179"/>
      <c r="AC33" s="181"/>
      <c r="AD33" s="176"/>
      <c r="AE33" s="182"/>
      <c r="AF33" s="176"/>
      <c r="AG33" s="176"/>
      <c r="AH33" s="182"/>
      <c r="AI33" s="176"/>
      <c r="AJ33" s="183"/>
      <c r="AK33" s="21" t="str">
        <f>CONCATENATE(J32," Control"," 2")</f>
        <v>COGGI 5 Control 2</v>
      </c>
      <c r="AL33" s="23" t="s">
        <v>459</v>
      </c>
      <c r="AM33" s="23" t="s">
        <v>460</v>
      </c>
      <c r="AN33" s="23" t="s">
        <v>461</v>
      </c>
      <c r="AO33" s="23" t="str">
        <f t="shared" si="144"/>
        <v xml:space="preserve">La SECRETARÍA GENERAL redirecciona de forma inmediata y prioritaria el caso mal orientado a través de de un oficio o una llamada  al ciudadano sobre el error, ofreciendo disculpas y garantizando la atención por el canal correcto sin que tenga que reiniciar el trámite </v>
      </c>
      <c r="AP33" s="21" t="s">
        <v>55</v>
      </c>
      <c r="AQ33" s="21" t="str">
        <f t="shared" si="145"/>
        <v>Impacto</v>
      </c>
      <c r="AR33" s="21" t="s">
        <v>56</v>
      </c>
      <c r="AS33" s="21" t="str">
        <f t="shared" si="146"/>
        <v>25%</v>
      </c>
      <c r="AT33" s="21" t="s">
        <v>1</v>
      </c>
      <c r="AU33" s="21" t="s">
        <v>2</v>
      </c>
      <c r="AV33" s="21" t="s">
        <v>3</v>
      </c>
      <c r="AW33" s="22">
        <f t="shared" ref="AW33:AW35" si="156">+IF(AQ33="Probabilidad",AW32-(AW32*AS33),AW32)</f>
        <v>0.7</v>
      </c>
      <c r="AX33" s="21" t="str">
        <f t="shared" si="148"/>
        <v>Alta</v>
      </c>
      <c r="AY33" s="22">
        <f t="shared" ref="AY33:AY35" si="157">+IF(AQ33="Impacto",AY32-(AY32*AS33),AY32)</f>
        <v>0.60000000000000009</v>
      </c>
      <c r="AZ33" s="21" t="str">
        <f t="shared" si="150"/>
        <v>Moderado</v>
      </c>
      <c r="BA33" s="166"/>
      <c r="BB33" s="166"/>
      <c r="BC33" s="169"/>
      <c r="BD33" s="21" t="str">
        <f>CONCATENATE(J32," Acción preventiva"," 2")</f>
        <v>COGGI 5 Acción preventiva 2</v>
      </c>
      <c r="BE33" s="23" t="s">
        <v>462</v>
      </c>
      <c r="BF33" s="23" t="s">
        <v>465</v>
      </c>
      <c r="BG33" s="23" t="s">
        <v>591</v>
      </c>
      <c r="BH33" s="21">
        <f t="shared" si="152"/>
        <v>1</v>
      </c>
      <c r="BI33" s="21"/>
      <c r="BJ33" s="21"/>
      <c r="BK33" s="21"/>
      <c r="BL33" s="21"/>
      <c r="BM33" s="21"/>
      <c r="BN33" s="21"/>
      <c r="BO33" s="21"/>
      <c r="BP33" s="21"/>
      <c r="BQ33" s="21"/>
      <c r="BR33" s="21"/>
      <c r="BS33" s="21">
        <v>1</v>
      </c>
      <c r="BT33" s="21"/>
      <c r="BU33" s="171"/>
      <c r="BV33" s="38">
        <v>0</v>
      </c>
      <c r="BW33" s="38">
        <v>0</v>
      </c>
      <c r="BX33" s="38">
        <v>0</v>
      </c>
      <c r="BY33" s="38">
        <v>0</v>
      </c>
      <c r="BZ33" s="38">
        <v>0</v>
      </c>
      <c r="CA33" s="38">
        <v>0</v>
      </c>
      <c r="CB33" s="38">
        <v>0</v>
      </c>
      <c r="CC33" s="38">
        <v>0</v>
      </c>
      <c r="CD33" s="38">
        <v>0</v>
      </c>
      <c r="CE33" s="38">
        <v>0</v>
      </c>
      <c r="CF33" s="38">
        <v>0</v>
      </c>
      <c r="CG33" s="38">
        <v>0</v>
      </c>
      <c r="CH33" s="38">
        <f t="shared" si="128"/>
        <v>0</v>
      </c>
      <c r="CI33" s="39"/>
      <c r="CJ33" s="24"/>
      <c r="CK33" s="25"/>
      <c r="CL33" s="173"/>
      <c r="CM33" s="26">
        <f t="shared" ref="CM33" si="158">1-(CK33/CL32)</f>
        <v>1</v>
      </c>
      <c r="CN33" s="24" t="str" cm="1">
        <f t="array" ref="CN33">+_xlfn.IFS(CM33&lt;0.8,"Cambio",CM33&lt;0.9,"Revisión de control",CM33&gt;0.89,"Se mantiene")</f>
        <v>Se mantiene</v>
      </c>
      <c r="CO33" s="80"/>
      <c r="CP33" s="25"/>
      <c r="CQ33" s="25"/>
      <c r="CR33" s="25"/>
      <c r="CS33" s="26">
        <f t="shared" ref="CS33:CS35" si="159">(_xlfn.IFS(CJ33="",1,CJ33="SI",0)+_xlfn.IFS(CO33="",1,CO33="SI",1,CO33="NO",0)+_xlfn.IFS(CP33="",1,CP33="SI",1,CP33="NO",0)+_xlfn.IFS(CQ33="",1,CQ33="SI",1,CQ33="NO",0)+_xlfn.IFS(CR33="",1,CR33="SI",1,CR33="NO",0))/5</f>
        <v>1</v>
      </c>
    </row>
    <row r="34" spans="1:97" ht="60" customHeight="1" x14ac:dyDescent="0.4">
      <c r="A34" s="7" t="s">
        <v>457</v>
      </c>
      <c r="B34" s="230"/>
      <c r="C34" s="145" t="s">
        <v>139</v>
      </c>
      <c r="D34" s="188"/>
      <c r="E34" s="191"/>
      <c r="F34" s="188"/>
      <c r="G34" s="196"/>
      <c r="H34" s="176"/>
      <c r="I34" s="182"/>
      <c r="J34" s="176"/>
      <c r="K34" s="166"/>
      <c r="L34" s="197"/>
      <c r="M34" s="199"/>
      <c r="N34" s="202"/>
      <c r="O34" s="205"/>
      <c r="P34" s="202"/>
      <c r="Q34" s="205"/>
      <c r="R34" s="205"/>
      <c r="S34" s="208"/>
      <c r="T34" s="176"/>
      <c r="U34" s="175"/>
      <c r="V34" s="175"/>
      <c r="W34" s="177"/>
      <c r="X34" s="166"/>
      <c r="Y34" s="166"/>
      <c r="Z34" s="179"/>
      <c r="AA34" s="179"/>
      <c r="AB34" s="179"/>
      <c r="AC34" s="181"/>
      <c r="AD34" s="176"/>
      <c r="AE34" s="182"/>
      <c r="AF34" s="176"/>
      <c r="AG34" s="176"/>
      <c r="AH34" s="182"/>
      <c r="AI34" s="176"/>
      <c r="AJ34" s="183"/>
      <c r="AK34" s="21" t="str">
        <f>CONCATENATE(J32," Control"," 3")</f>
        <v>COGGI 5 Control 3</v>
      </c>
      <c r="AL34" s="23"/>
      <c r="AM34" s="23"/>
      <c r="AN34" s="23"/>
      <c r="AO34" s="23" t="str">
        <f t="shared" si="144"/>
        <v xml:space="preserve">  a través de </v>
      </c>
      <c r="AP34" s="21"/>
      <c r="AQ34" s="21" t="str">
        <f t="shared" ref="AQ34:AQ84" si="160">IF(OR(AP34="Preventivo",AP34="Detectivo"),"Probabilidad",IF(AP34="Correctivo","Impacto",""))</f>
        <v/>
      </c>
      <c r="AR34" s="21"/>
      <c r="AS34" s="21" t="str">
        <f t="shared" ref="AS34:AS84" si="161">IF(AND(AP34="Preventivo",AR34="Automático"),"50%",IF(AND(AP34="Preventivo",AR34="Manual"),"40%",IF(AND(AP34="Detectivo",AR34="Automático"),"40%",IF(AND(AP34="Detectivo",AR34="Manual"),"30%",IF(AND(AP34="Correctivo",AR34="Automático"),"35%",IF(AND(AP34="Correctivo",AR34="Manual"),"25%",""))))))</f>
        <v/>
      </c>
      <c r="AT34" s="21"/>
      <c r="AU34" s="21"/>
      <c r="AV34" s="21"/>
      <c r="AW34" s="22">
        <f t="shared" si="156"/>
        <v>0.7</v>
      </c>
      <c r="AX34" s="21" t="str">
        <f t="shared" si="148"/>
        <v>Alta</v>
      </c>
      <c r="AY34" s="22">
        <f t="shared" si="157"/>
        <v>0.60000000000000009</v>
      </c>
      <c r="AZ34" s="21" t="str">
        <f t="shared" si="150"/>
        <v>Moderado</v>
      </c>
      <c r="BA34" s="166"/>
      <c r="BB34" s="166"/>
      <c r="BC34" s="169"/>
      <c r="BD34" s="21" t="str">
        <f>CONCATENATE(J32," Acción preventiva"," 3")</f>
        <v>COGGI 5 Acción preventiva 3</v>
      </c>
      <c r="BE34" s="23" t="s">
        <v>462</v>
      </c>
      <c r="BF34" s="23" t="s">
        <v>645</v>
      </c>
      <c r="BG34" s="23" t="s">
        <v>507</v>
      </c>
      <c r="BH34" s="21">
        <f t="shared" si="152"/>
        <v>1</v>
      </c>
      <c r="BI34" s="21"/>
      <c r="BJ34" s="21"/>
      <c r="BK34" s="21"/>
      <c r="BL34" s="21"/>
      <c r="BM34" s="21"/>
      <c r="BN34" s="21"/>
      <c r="BO34" s="21"/>
      <c r="BP34" s="21"/>
      <c r="BQ34" s="21"/>
      <c r="BR34" s="21"/>
      <c r="BS34" s="21">
        <v>1</v>
      </c>
      <c r="BT34" s="21"/>
      <c r="BU34" s="171"/>
      <c r="BV34" s="38">
        <v>0</v>
      </c>
      <c r="BW34" s="38">
        <v>0</v>
      </c>
      <c r="BX34" s="38">
        <v>0</v>
      </c>
      <c r="BY34" s="38">
        <v>0</v>
      </c>
      <c r="BZ34" s="38">
        <v>0</v>
      </c>
      <c r="CA34" s="38">
        <v>0</v>
      </c>
      <c r="CB34" s="38">
        <v>0</v>
      </c>
      <c r="CC34" s="38">
        <v>0</v>
      </c>
      <c r="CD34" s="38">
        <v>0</v>
      </c>
      <c r="CE34" s="38">
        <v>0</v>
      </c>
      <c r="CF34" s="38">
        <v>0</v>
      </c>
      <c r="CG34" s="38">
        <v>0</v>
      </c>
      <c r="CH34" s="38">
        <f t="shared" si="128"/>
        <v>0</v>
      </c>
      <c r="CI34" s="39"/>
      <c r="CJ34" s="24"/>
      <c r="CK34" s="25"/>
      <c r="CL34" s="173"/>
      <c r="CM34" s="26">
        <f t="shared" ref="CM34" si="162">1-(CK34/CL32)</f>
        <v>1</v>
      </c>
      <c r="CN34" s="24" t="str" cm="1">
        <f t="array" ref="CN34">+_xlfn.IFS(CM34&lt;0.8,"Cambio",CM34&lt;0.9,"Revisión de control",CM34&gt;0.89,"Se mantiene")</f>
        <v>Se mantiene</v>
      </c>
      <c r="CO34" s="80"/>
      <c r="CP34" s="25"/>
      <c r="CQ34" s="25"/>
      <c r="CR34" s="25"/>
      <c r="CS34" s="26">
        <f t="shared" si="159"/>
        <v>1</v>
      </c>
    </row>
    <row r="35" spans="1:97" ht="60" customHeight="1" x14ac:dyDescent="0.4">
      <c r="A35" s="7" t="s">
        <v>457</v>
      </c>
      <c r="B35" s="231"/>
      <c r="C35" s="145" t="s">
        <v>139</v>
      </c>
      <c r="D35" s="189"/>
      <c r="E35" s="192"/>
      <c r="F35" s="189"/>
      <c r="G35" s="196"/>
      <c r="H35" s="176"/>
      <c r="I35" s="182"/>
      <c r="J35" s="176"/>
      <c r="K35" s="167"/>
      <c r="L35" s="197"/>
      <c r="M35" s="200"/>
      <c r="N35" s="203"/>
      <c r="O35" s="206"/>
      <c r="P35" s="203"/>
      <c r="Q35" s="206"/>
      <c r="R35" s="206"/>
      <c r="S35" s="209"/>
      <c r="T35" s="176"/>
      <c r="U35" s="175"/>
      <c r="V35" s="175"/>
      <c r="W35" s="177"/>
      <c r="X35" s="167"/>
      <c r="Y35" s="167"/>
      <c r="Z35" s="180"/>
      <c r="AA35" s="180"/>
      <c r="AB35" s="180"/>
      <c r="AC35" s="181"/>
      <c r="AD35" s="176"/>
      <c r="AE35" s="182"/>
      <c r="AF35" s="176"/>
      <c r="AG35" s="176"/>
      <c r="AH35" s="182"/>
      <c r="AI35" s="176"/>
      <c r="AJ35" s="183"/>
      <c r="AK35" s="21" t="str">
        <f>CONCATENATE(J32," Control"," 4")</f>
        <v>COGGI 5 Control 4</v>
      </c>
      <c r="AL35" s="23"/>
      <c r="AM35" s="23"/>
      <c r="AN35" s="23"/>
      <c r="AO35" s="23" t="str">
        <f t="shared" si="144"/>
        <v xml:space="preserve">  a través de </v>
      </c>
      <c r="AP35" s="21"/>
      <c r="AQ35" s="21" t="str">
        <f t="shared" si="160"/>
        <v/>
      </c>
      <c r="AR35" s="21"/>
      <c r="AS35" s="21" t="str">
        <f t="shared" si="161"/>
        <v/>
      </c>
      <c r="AT35" s="21"/>
      <c r="AU35" s="21"/>
      <c r="AV35" s="21"/>
      <c r="AW35" s="22">
        <f t="shared" si="156"/>
        <v>0.7</v>
      </c>
      <c r="AX35" s="21" t="str">
        <f t="shared" si="148"/>
        <v>Alta</v>
      </c>
      <c r="AY35" s="22">
        <f t="shared" si="157"/>
        <v>0.60000000000000009</v>
      </c>
      <c r="AZ35" s="21" t="str">
        <f t="shared" si="150"/>
        <v>Moderado</v>
      </c>
      <c r="BA35" s="167"/>
      <c r="BB35" s="167"/>
      <c r="BC35" s="170"/>
      <c r="BD35" s="21" t="str">
        <f>CONCATENATE(J32," Acción preventiva"," 4")</f>
        <v>COGGI 5 Acción preventiva 4</v>
      </c>
      <c r="BE35" s="23"/>
      <c r="BF35" s="23"/>
      <c r="BG35" s="23"/>
      <c r="BH35" s="21">
        <f t="shared" si="152"/>
        <v>0</v>
      </c>
      <c r="BI35" s="21"/>
      <c r="BJ35" s="21"/>
      <c r="BK35" s="21"/>
      <c r="BL35" s="21"/>
      <c r="BM35" s="21"/>
      <c r="BN35" s="21"/>
      <c r="BO35" s="21"/>
      <c r="BP35" s="21"/>
      <c r="BQ35" s="21"/>
      <c r="BR35" s="21"/>
      <c r="BS35" s="21"/>
      <c r="BT35" s="21"/>
      <c r="BU35" s="171"/>
      <c r="BV35" s="38">
        <v>0</v>
      </c>
      <c r="BW35" s="38">
        <v>0</v>
      </c>
      <c r="BX35" s="38">
        <v>0</v>
      </c>
      <c r="BY35" s="38">
        <v>0</v>
      </c>
      <c r="BZ35" s="38">
        <v>0</v>
      </c>
      <c r="CA35" s="38">
        <v>0</v>
      </c>
      <c r="CB35" s="38">
        <v>0</v>
      </c>
      <c r="CC35" s="38">
        <v>0</v>
      </c>
      <c r="CD35" s="38">
        <v>0</v>
      </c>
      <c r="CE35" s="38">
        <v>0</v>
      </c>
      <c r="CF35" s="38">
        <v>0</v>
      </c>
      <c r="CG35" s="38">
        <v>0</v>
      </c>
      <c r="CH35" s="38">
        <f t="shared" si="128"/>
        <v>0</v>
      </c>
      <c r="CI35" s="39"/>
      <c r="CJ35" s="24"/>
      <c r="CK35" s="25"/>
      <c r="CL35" s="174"/>
      <c r="CM35" s="26">
        <f t="shared" ref="CM35" si="163">1-(CK35/CL32)</f>
        <v>1</v>
      </c>
      <c r="CN35" s="24" t="str" cm="1">
        <f t="array" ref="CN35">+_xlfn.IFS(CM35&lt;0.8,"Cambio",CM35&lt;0.9,"Revisión de control",CM35&gt;0.89,"Se mantiene")</f>
        <v>Se mantiene</v>
      </c>
      <c r="CO35" s="80"/>
      <c r="CP35" s="25"/>
      <c r="CQ35" s="25"/>
      <c r="CR35" s="25"/>
      <c r="CS35" s="26">
        <f t="shared" si="159"/>
        <v>1</v>
      </c>
    </row>
    <row r="36" spans="1:97" ht="60" customHeight="1" x14ac:dyDescent="0.4">
      <c r="A36" s="7" t="s">
        <v>675</v>
      </c>
      <c r="B36" s="229" t="s">
        <v>208</v>
      </c>
      <c r="C36" s="145" t="s">
        <v>139</v>
      </c>
      <c r="D36" s="187" t="str">
        <f>VLOOKUP(B36,Datos!$B$65:$F$80,3,FALSE)</f>
        <v>Establecer lineamientos para la comunicación y coordinación intra e interinstitucional, que proporcione a los grupos de interés información veraz, objetiva y oportuna de la misión, objetivos y gestión de la Agencia Nacional de Tierras.</v>
      </c>
      <c r="E36" s="190" t="str">
        <f>VLOOKUP(B36,Datos!$B$65:$F$80,5,FALSE)</f>
        <v>La posibilidad de incumplir con los lineamientos para la comunicación interna y externa enfocada hacia los grupos de interés de la entidad</v>
      </c>
      <c r="F36" s="187" t="str">
        <f>VLOOKUP(B36,Datos!$B$65:$F$80,4,FALSE)</f>
        <v>Desde la formulación de lineamientos de comunicación interna y externa, hasta la articulación con los grupos de interés y organismos de control.</v>
      </c>
      <c r="G36" s="196" t="s">
        <v>676</v>
      </c>
      <c r="H36" s="176" t="s">
        <v>677</v>
      </c>
      <c r="I36" s="182">
        <f t="shared" ref="I36" si="164">IF(K36="",0,1)</f>
        <v>1</v>
      </c>
      <c r="J36" s="176" t="str">
        <f t="shared" ref="J36" si="165">CONCATENATE(C36," ",K36)</f>
        <v>COGGI 6</v>
      </c>
      <c r="K36" s="165">
        <v>6</v>
      </c>
      <c r="L36" s="197">
        <v>45839</v>
      </c>
      <c r="M36" s="198">
        <f ca="1">+TODAY()-L36</f>
        <v>240</v>
      </c>
      <c r="N36" s="201" t="s">
        <v>19</v>
      </c>
      <c r="O36" s="204">
        <f>VLOOKUP(N36,[2]Datos!$B$21:$D$25,3,FALSE)</f>
        <v>0.2</v>
      </c>
      <c r="P36" s="201" t="s">
        <v>32</v>
      </c>
      <c r="Q36" s="204">
        <f>VLOOKUP(P36,[2]Datos!$C$20:$D$25,2,FALSE)</f>
        <v>0.8</v>
      </c>
      <c r="R36" s="204">
        <f t="shared" ref="R36" si="166">+IF(O36="",Q36,IF(Q36="",O36,IF(O36&gt;Q36,O36,Q36)))</f>
        <v>0.8</v>
      </c>
      <c r="S36" s="207" t="s">
        <v>678</v>
      </c>
      <c r="T36" s="176" t="s">
        <v>4</v>
      </c>
      <c r="U36" s="175" t="s">
        <v>679</v>
      </c>
      <c r="V36" s="175" t="s">
        <v>680</v>
      </c>
      <c r="W36" s="177" t="str">
        <f t="shared" ref="W36" si="167">CONCATENATE("Posibilidad de"," ",T36," ",U36," debido ",V36)</f>
        <v>Posibilidad de pérdida reputacional en la imagen institucional, por el envío de información inconsistente, incompleta o extemporánea a los entes de Control debido a la falta de lineamientos estandarizados para la entrega y validación de datos, la baja priorización operativa de los requerimientos, la validación temática insuficiente y la ausencia de un enlace idóneo en el área temática</v>
      </c>
      <c r="X36" s="165" t="s">
        <v>221</v>
      </c>
      <c r="Y36" s="165" t="s">
        <v>227</v>
      </c>
      <c r="Z36" s="178" t="s">
        <v>286</v>
      </c>
      <c r="AA36" s="178" t="s">
        <v>339</v>
      </c>
      <c r="AB36" s="178" t="s">
        <v>287</v>
      </c>
      <c r="AC36" s="181">
        <v>72</v>
      </c>
      <c r="AD36" s="176" t="str">
        <f t="shared" ref="AD36" si="168">IF(AC36&lt;=0,"",IF(AC36&lt;=2,"Muy Baja",IF(AC36&lt;=24,"Baja",IF(AC36&lt;=500,"Media",IF(AC36&lt;=5000,"Alta","Muy Alta")))))</f>
        <v>Media</v>
      </c>
      <c r="AE36" s="182">
        <f t="shared" ref="AE36" si="169">IF(AD36="","",IF(AD36="Muy Baja",0.2,IF(AD36="Baja",0.4,IF(AD36="Media",0.6,IF(AD36="Alta",0.8,IF(AD36="Muy Alta",1,))))))</f>
        <v>0.6</v>
      </c>
      <c r="AF36" s="176" t="s">
        <v>32</v>
      </c>
      <c r="AG36" s="176" t="str">
        <f>IF(OR(AF36=[2]Datos!$C$6,AF36=[2]Datos!$D$6),"Leve",IF(OR(AF36=[2]Datos!$C$7,AF36=[2]Datos!$D$7),"Menor",IF(OR(AF36=[2]Datos!$C$8,AF36=[2]Datos!$D$8),"Moderado",IF(OR(AF36=[2]Datos!$C$9,AF36=[2]Datos!$D$9),"Mayor",IF(OR(AF36=[2]Datos!$C$10,AF36=[2]Datos!$D$10),"Catastrófico","")))))</f>
        <v>Mayor</v>
      </c>
      <c r="AH36" s="182">
        <f t="shared" ref="AH36" si="170">IF(AG36="","",IF(AG36="Leve",0.2,IF(AG36="Menor",0.4,IF(AG36="Moderado",0.6,IF(AG36="Mayor",0.8,IF(AG36="Catastrófico",1,))))))</f>
        <v>0.8</v>
      </c>
      <c r="AI36" s="176" t="str">
        <f t="shared" ref="AI36" si="171">IF(OR(AND(AD36="Muy Baja",AG36="Leve"),AND(AD36="Muy Baja",AG36="Menor"),AND(AD36="Baja",AG36="Leve")),"Bajo",IF(OR(AND(AD36="Muy baja",AG36="Moderado"),AND(AD36="Baja",AG36="Menor"),AND(AD36="Baja",AG36="Moderado"),AND(AD36="Media",AG36="Leve"),AND(AD36="Media",AG36="Menor"),AND(AD36="Media",AG36="Moderado"),AND(AD36="Alta",AG36="Leve"),AND(AD36="Alta",AG36="Menor")),"Moderado",IF(OR(AND(AD36="Muy Baja",AG36="Mayor"),AND(AD36="Baja",AG36="Mayor"),AND(AD36="Media",AG36="Mayor"),AND(AD36="Alta",AG36="Moderado"),AND(AD36="Alta",AG36="Mayor"),AND(AD36="Muy Alta",AG36="Leve"),AND(AD36="Muy Alta",AG36="Menor"),AND(AD36="Muy Alta",AG36="Moderado"),AND(AD36="Muy Alta",AG36="Mayor")),"Alto",IF(OR(AND(AD36="Muy Baja",AG36="Catastrófico"),AND(AD36="Baja",AG36="Catastrófico"),AND(AD36="Media",AG36="Catastrófico"),AND(AD36="Alta",AG36="Catastrófico"),AND(AD36="Muy Alta",AG36="Catastrófico")),"Extremo",""))))</f>
        <v>Alto</v>
      </c>
      <c r="AJ36" s="183" t="str" cm="1">
        <f t="array" ref="AJ36">_xlfn.IFS(AI36="Bajo","Aceptar",AI36="Moderado","Reducir",AI36="Alto","Reducir",AI36="Extremo","Reducir")</f>
        <v>Reducir</v>
      </c>
      <c r="AK36" s="21" t="str">
        <f>CONCATENATE(J36," Control"," 1")</f>
        <v>COGGI 6 Control 1</v>
      </c>
      <c r="AL36" s="23" t="s">
        <v>681</v>
      </c>
      <c r="AM36" s="23" t="s">
        <v>682</v>
      </c>
      <c r="AN36" s="23" t="s">
        <v>683</v>
      </c>
      <c r="AO36" s="23" t="str">
        <f t="shared" ref="AO36:AO44" si="172">CONCATENATE(AL36," ",AM36," a través de ",AN36)</f>
        <v>El JEFE DE OFICINA DE CONTROL y/o PROFESIONAL designado para la atención a entes de control verifica la existencia, vigencia y difusión de “Lineamientos para la entrega, validación y remisión de información a los entes de control” a través de un requerimiento formal al Líder de Calidad de la Oficina de Planeación, solicitando su apoyo y orientación en la elaboración o actualización del documento, si se constata que el procedimiento no existe o se encuentra desactualizado, cada vez que exista un requerimiento de información por parte del Ente de control externo</v>
      </c>
      <c r="AP36" s="21" t="s">
        <v>53</v>
      </c>
      <c r="AQ36" s="21" t="str">
        <f t="shared" ref="AQ36:AQ45" si="173">IF(OR(AP36="Preventivo",AP36="Detectivo"),"Probabilidad",IF(AP36="Correctivo","Impacto",""))</f>
        <v>Probabilidad</v>
      </c>
      <c r="AR36" s="21" t="s">
        <v>56</v>
      </c>
      <c r="AS36" s="21" t="str">
        <f t="shared" ref="AS36:AS45" si="174">IF(AND(AP36="Preventivo",AR36="Automático"),"50%",IF(AND(AP36="Preventivo",AR36="Manual"),"40%",IF(AND(AP36="Detectivo",AR36="Automático"),"40%",IF(AND(AP36="Detectivo",AR36="Manual"),"30%",IF(AND(AP36="Correctivo",AR36="Automático"),"35%",IF(AND(AP36="Correctivo",AR36="Manual"),"25%",""))))))</f>
        <v>40%</v>
      </c>
      <c r="AT36" s="21" t="s">
        <v>1</v>
      </c>
      <c r="AU36" s="21" t="s">
        <v>2</v>
      </c>
      <c r="AV36" s="21" t="s">
        <v>3</v>
      </c>
      <c r="AW36" s="22">
        <f t="shared" ref="AW36" si="175">+IF(AQ36="Probabilidad",AE36-(AE36*AS36),AE36)</f>
        <v>0.36</v>
      </c>
      <c r="AX36" s="21" t="str">
        <f t="shared" ref="AX36:AX45" si="176">IFERROR(IF(AW36="","",IF(AW36&lt;=20%,"Muy Baja",IF(AW36&lt;=40%,"Baja",IF(AW36&lt;=60%,"Media",IF(AW36&lt;=80%,"Alta","Muy Alta"))))),"")</f>
        <v>Baja</v>
      </c>
      <c r="AY36" s="22">
        <f t="shared" ref="AY36" si="177">+IF(AQ36="Impacto",AH36-(AH36*AS36),AH36)</f>
        <v>0.8</v>
      </c>
      <c r="AZ36" s="21" t="str">
        <f t="shared" ref="AZ36:AZ45" si="178">IFERROR(IF(AY36="","",IF(AY36&lt;=0.2,"Leve",IF(AY36&lt;=0.4,"Menor",IF(AY36&lt;=0.6,"Moderado",IF(AY36&lt;=0.8,"Mayor","Catastrófico"))))),"")</f>
        <v>Mayor</v>
      </c>
      <c r="BA36" s="165" t="str">
        <f t="shared" ref="BA36" si="179">IF(OR(AND(AX40="Muy Baja",AZ40="Leve"),AND(AX40="Muy Baja",AZ40="Menor"),AND(AX40="Baja",AZ40="Leve")),"Bajo",IF(OR(AND(AX40="Muy baja",AZ40="Moderado"),AND(AX40="Baja",AZ40="Menor"),AND(AX40="Baja",AZ40="Moderado"),AND(AX40="Media",AZ40="Leve"),AND(AX40="Media",AZ40="Menor"),AND(AX40="Media",AZ40="Moderado"),AND(AX40="Alta",AZ40="Leve"),AND(AX40="Alta",AZ40="Menor")),"Moderado",IF(OR(AND(AX40="Muy Baja",AZ40="Mayor"),AND(AX40="Baja",AZ40="Mayor"),AND(AX40="Media",AZ40="Mayor"),AND(AX40="Alta",AZ40="Moderado"),AND(AX40="Alta",AZ40="Mayor"),AND(AX40="Muy Alta",AZ40="Leve"),AND(AX40="Muy Alta",AZ40="Menor"),AND(AX40="Muy Alta",AZ40="Moderado"),AND(AX40="Muy Alta",AZ40="Mayor")),"Alto",IF(OR(AND(AX40="Muy Baja",AZ40="Catastrófico"),AND(AX40="Baja",AZ40="Catastrófico"),AND(AX40="Media",AZ40="Catastrófico"),AND(AX40="Alta",AZ40="Catastrófico"),AND(AX40="Muy Alta",AZ40="Catastrófico")),"Extremo",""))))</f>
        <v>Moderado</v>
      </c>
      <c r="BB36" s="165" t="str" cm="1">
        <f t="array" ref="BB36">_xlfn.IFS(BA36="Bajo","Aceptar",BA36="Moderado","Reducir",BA36="Alto","Reducir",BA36="Extremo","Reducir")</f>
        <v>Reducir</v>
      </c>
      <c r="BC36" s="168" t="str" cm="1">
        <f t="array" ref="BC36">_xlfn.IFS(BB36="Aceptar","No",BB36="Reducir","Si")</f>
        <v>Si</v>
      </c>
      <c r="BD36" s="21" t="str">
        <f>CONCATENATE(J36," Acción preventiva"," 1")</f>
        <v>COGGI 6 Acción preventiva 1</v>
      </c>
      <c r="BE36" s="23" t="s">
        <v>677</v>
      </c>
      <c r="BF36" s="23" t="s">
        <v>684</v>
      </c>
      <c r="BG36" s="23" t="s">
        <v>685</v>
      </c>
      <c r="BH36" s="21">
        <f t="shared" ref="BH36:BH45" si="180">+SUM(BI36:BT36)</f>
        <v>1</v>
      </c>
      <c r="BI36" s="21"/>
      <c r="BJ36" s="21"/>
      <c r="BK36" s="21"/>
      <c r="BL36" s="21"/>
      <c r="BM36" s="21"/>
      <c r="BN36" s="21"/>
      <c r="BO36" s="21"/>
      <c r="BP36" s="21"/>
      <c r="BQ36" s="21"/>
      <c r="BR36" s="21"/>
      <c r="BS36" s="21"/>
      <c r="BT36" s="21">
        <v>1</v>
      </c>
      <c r="BU36" s="171">
        <f t="shared" ref="BU36" si="181">+AVERAGE(CH36:CH40)/AVERAGE(BH36:BH40)</f>
        <v>1</v>
      </c>
      <c r="BV36" s="38">
        <v>0</v>
      </c>
      <c r="BW36" s="38">
        <v>0</v>
      </c>
      <c r="BX36" s="38">
        <v>0</v>
      </c>
      <c r="BY36" s="38">
        <v>0</v>
      </c>
      <c r="BZ36" s="38">
        <v>0</v>
      </c>
      <c r="CA36" s="38">
        <v>0</v>
      </c>
      <c r="CB36" s="38">
        <v>0</v>
      </c>
      <c r="CC36" s="38">
        <v>0</v>
      </c>
      <c r="CD36" s="38">
        <v>0</v>
      </c>
      <c r="CE36" s="38">
        <v>0</v>
      </c>
      <c r="CF36" s="38">
        <v>0</v>
      </c>
      <c r="CG36" s="38">
        <v>0</v>
      </c>
      <c r="CH36" s="38">
        <f t="shared" si="128"/>
        <v>0</v>
      </c>
      <c r="CI36" s="39"/>
      <c r="CJ36" s="24"/>
      <c r="CK36" s="25"/>
      <c r="CL36" s="172">
        <f t="shared" ref="CL36" si="182">+AC36</f>
        <v>72</v>
      </c>
      <c r="CM36" s="26">
        <f t="shared" ref="CM36" si="183">1-(CK36/CL36)</f>
        <v>1</v>
      </c>
      <c r="CN36" s="24" t="str" cm="1">
        <f t="array" ref="CN36">+_xlfn.IFS(CM36&lt;0.8,"Cambio",CM36&lt;0.9,"Revisión de control",CM36&gt;0.89,"Se mantiene")</f>
        <v>Se mantiene</v>
      </c>
      <c r="CO36" s="80"/>
      <c r="CP36" s="25"/>
      <c r="CQ36" s="25"/>
      <c r="CR36" s="25"/>
      <c r="CS36" s="26">
        <f>(_xlfn.IFS(CJ36="",1,CJ36="SI",0)+_xlfn.IFS(CO36="",1,CO36="SI",1,CO36="NO",0)+_xlfn.IFS(CP36="",1,CP36="SI",1,CP36="NO",0)+_xlfn.IFS(CQ36="",1,CQ36="SI",1,CQ36="NO",0)+_xlfn.IFS(CR36="",1,CR36="SI",1,CR36="NO",0))/5</f>
        <v>1</v>
      </c>
    </row>
    <row r="37" spans="1:97" ht="60" customHeight="1" x14ac:dyDescent="0.4">
      <c r="A37" s="7" t="s">
        <v>675</v>
      </c>
      <c r="B37" s="230"/>
      <c r="C37" s="145" t="s">
        <v>139</v>
      </c>
      <c r="D37" s="188"/>
      <c r="E37" s="191"/>
      <c r="F37" s="188"/>
      <c r="G37" s="196"/>
      <c r="H37" s="176"/>
      <c r="I37" s="182"/>
      <c r="J37" s="176"/>
      <c r="K37" s="166"/>
      <c r="L37" s="197"/>
      <c r="M37" s="199"/>
      <c r="N37" s="202"/>
      <c r="O37" s="205"/>
      <c r="P37" s="202"/>
      <c r="Q37" s="205"/>
      <c r="R37" s="205"/>
      <c r="S37" s="208"/>
      <c r="T37" s="176"/>
      <c r="U37" s="175"/>
      <c r="V37" s="175"/>
      <c r="W37" s="177"/>
      <c r="X37" s="166"/>
      <c r="Y37" s="166"/>
      <c r="Z37" s="179"/>
      <c r="AA37" s="179"/>
      <c r="AB37" s="179"/>
      <c r="AC37" s="181"/>
      <c r="AD37" s="176"/>
      <c r="AE37" s="182"/>
      <c r="AF37" s="176"/>
      <c r="AG37" s="176"/>
      <c r="AH37" s="182"/>
      <c r="AI37" s="176"/>
      <c r="AJ37" s="183"/>
      <c r="AK37" s="21" t="str">
        <f>CONCATENATE(J36," Control"," 2")</f>
        <v>COGGI 6 Control 2</v>
      </c>
      <c r="AL37" s="23" t="s">
        <v>686</v>
      </c>
      <c r="AM37" s="23" t="s">
        <v>687</v>
      </c>
      <c r="AN37" s="23" t="s">
        <v>688</v>
      </c>
      <c r="AO37" s="23" t="str">
        <f t="shared" si="172"/>
        <v>El GERENTE PÚBLICO responsable de la temática auditada verifica que la solicitud este clasificada con alta prioridad a través de la planificación operativa que debe contemplar la asignación del personal encargado de recopilar y cargar la información, así como la programación de los tiempos de respuesta, garantizando su alineación en los plazos establecidos cada vez que exista un requerimiento de información por parte del Ente de control externo. 
Si se constata que existe una estrategia de captura de información, esta debe ser comunicada a todas las dependencias involucradas, incluyendo a la OCI, detallando como se realiza. En caso de no existir, el Jefe de la Oficina de Control Interno (OCI) escalará la situación ante la Dirección General, con el fin de que se adopten las medidas administrativas pertinentes.</v>
      </c>
      <c r="AP37" s="21" t="s">
        <v>53</v>
      </c>
      <c r="AQ37" s="21" t="str">
        <f t="shared" si="173"/>
        <v>Probabilidad</v>
      </c>
      <c r="AR37" s="21" t="s">
        <v>56</v>
      </c>
      <c r="AS37" s="21" t="str">
        <f t="shared" si="174"/>
        <v>40%</v>
      </c>
      <c r="AT37" s="21" t="s">
        <v>1</v>
      </c>
      <c r="AU37" s="21" t="s">
        <v>2</v>
      </c>
      <c r="AV37" s="21" t="s">
        <v>7</v>
      </c>
      <c r="AW37" s="22">
        <f t="shared" ref="AW37:AW40" si="184">+IF(AQ37="Probabilidad",AW36-(AW36*AS37),AW36)</f>
        <v>0.216</v>
      </c>
      <c r="AX37" s="21" t="str">
        <f t="shared" si="176"/>
        <v>Baja</v>
      </c>
      <c r="AY37" s="22">
        <f t="shared" ref="AY37:AY40" si="185">+IF(AQ37="Impacto",AY36-(AY36*AS37),AY36)</f>
        <v>0.8</v>
      </c>
      <c r="AZ37" s="21" t="str">
        <f t="shared" si="178"/>
        <v>Mayor</v>
      </c>
      <c r="BA37" s="166"/>
      <c r="BB37" s="166"/>
      <c r="BC37" s="169"/>
      <c r="BD37" s="21" t="str">
        <f>CONCATENATE(J36," Acción preventiva"," 2")</f>
        <v>COGGI 6 Acción preventiva 2</v>
      </c>
      <c r="BE37" s="23"/>
      <c r="BF37" s="23"/>
      <c r="BG37" s="23"/>
      <c r="BH37" s="21">
        <f t="shared" si="180"/>
        <v>0</v>
      </c>
      <c r="BI37" s="21"/>
      <c r="BJ37" s="21"/>
      <c r="BK37" s="21"/>
      <c r="BL37" s="21"/>
      <c r="BM37" s="21"/>
      <c r="BN37" s="21"/>
      <c r="BO37" s="21"/>
      <c r="BP37" s="21"/>
      <c r="BQ37" s="21"/>
      <c r="BR37" s="21"/>
      <c r="BS37" s="21"/>
      <c r="BT37" s="21"/>
      <c r="BU37" s="171"/>
      <c r="BV37" s="38">
        <v>0</v>
      </c>
      <c r="BW37" s="38">
        <v>0</v>
      </c>
      <c r="BX37" s="38">
        <v>0</v>
      </c>
      <c r="BY37" s="38">
        <v>0</v>
      </c>
      <c r="BZ37" s="38">
        <v>1</v>
      </c>
      <c r="CA37" s="38">
        <v>0</v>
      </c>
      <c r="CB37" s="38">
        <v>0</v>
      </c>
      <c r="CC37" s="38">
        <v>0</v>
      </c>
      <c r="CD37" s="38">
        <v>0</v>
      </c>
      <c r="CE37" s="38">
        <v>0</v>
      </c>
      <c r="CF37" s="38">
        <v>0</v>
      </c>
      <c r="CG37" s="38">
        <v>0</v>
      </c>
      <c r="CH37" s="38">
        <f t="shared" si="128"/>
        <v>1</v>
      </c>
      <c r="CI37" s="39"/>
      <c r="CJ37" s="24"/>
      <c r="CK37" s="25"/>
      <c r="CL37" s="173"/>
      <c r="CM37" s="26">
        <f t="shared" ref="CM37" si="186">1-(CK37/CL36)</f>
        <v>1</v>
      </c>
      <c r="CN37" s="24" t="str" cm="1">
        <f t="array" ref="CN37">+_xlfn.IFS(CM37&lt;0.8,"Cambio",CM37&lt;0.9,"Revisión de control",CM37&gt;0.89,"Se mantiene")</f>
        <v>Se mantiene</v>
      </c>
      <c r="CO37" s="80"/>
      <c r="CP37" s="25"/>
      <c r="CQ37" s="25"/>
      <c r="CR37" s="25"/>
      <c r="CS37" s="26">
        <f>(_xlfn.IFS(CJ37="",1,CJ37="SI",0)+_xlfn.IFS(CO37="",1,CO37="SI",1,CO37="NO",0)+_xlfn.IFS(CP37="",1,CP37="SI",1,CP37="NO",0)+_xlfn.IFS(CQ37="",1,CQ37="SI",1,CQ37="NO",0)+_xlfn.IFS(CR37="",1,CR37="SI",1,CR37="NO",0))/5</f>
        <v>1</v>
      </c>
    </row>
    <row r="38" spans="1:97" ht="60" customHeight="1" x14ac:dyDescent="0.4">
      <c r="A38" s="7" t="s">
        <v>675</v>
      </c>
      <c r="B38" s="230"/>
      <c r="C38" s="145" t="s">
        <v>139</v>
      </c>
      <c r="D38" s="188"/>
      <c r="E38" s="191"/>
      <c r="F38" s="188"/>
      <c r="G38" s="196"/>
      <c r="H38" s="176"/>
      <c r="I38" s="182"/>
      <c r="J38" s="176"/>
      <c r="K38" s="166"/>
      <c r="L38" s="197"/>
      <c r="M38" s="199"/>
      <c r="N38" s="202"/>
      <c r="O38" s="205"/>
      <c r="P38" s="202"/>
      <c r="Q38" s="205"/>
      <c r="R38" s="205"/>
      <c r="S38" s="208"/>
      <c r="T38" s="176"/>
      <c r="U38" s="175"/>
      <c r="V38" s="175"/>
      <c r="W38" s="177"/>
      <c r="X38" s="166"/>
      <c r="Y38" s="166"/>
      <c r="Z38" s="179"/>
      <c r="AA38" s="179"/>
      <c r="AB38" s="179"/>
      <c r="AC38" s="181"/>
      <c r="AD38" s="176"/>
      <c r="AE38" s="182"/>
      <c r="AF38" s="176"/>
      <c r="AG38" s="176"/>
      <c r="AH38" s="182"/>
      <c r="AI38" s="176"/>
      <c r="AJ38" s="183"/>
      <c r="AK38" s="21" t="str">
        <f>CONCATENATE(J36," Control"," 3")</f>
        <v>COGGI 6 Control 3</v>
      </c>
      <c r="AL38" s="23" t="s">
        <v>686</v>
      </c>
      <c r="AM38" s="23" t="s">
        <v>689</v>
      </c>
      <c r="AN38" s="23" t="s">
        <v>690</v>
      </c>
      <c r="AO38" s="23" t="str">
        <f t="shared" si="172"/>
        <v>El GERENTE PÚBLICO responsable de la temática auditada verifica la oportunidad, integridad y pertinencia de la información, asegurando que cada dato esté debidamente asociado con su respectivo soporte documental a través de un memorando de envío dirigido a la Oficina de Control Interno (OCI) cada vez que se prepare una respuesta a un requerimiento de un Ente de Control externo.
En caso de detectarse datos faltantes, incongruencias o ausencia de soportes durante la verificación, el Líder del área responsable de la temática auditada deberá emitir un requerimiento de subsanación, mediante correo electrónico, al responsable de la información, para que esta sea corregida en el menor tiempo posible. Si, una vez vencido el plazo establecido, persiste la insuficiencia de la información, el Gerente público deberá informar la situación a la OCI y al Director General, con el fin de que este último adopte las medidas administrativas correspondientes.</v>
      </c>
      <c r="AP38" s="21" t="s">
        <v>54</v>
      </c>
      <c r="AQ38" s="21" t="str">
        <f t="shared" si="173"/>
        <v>Probabilidad</v>
      </c>
      <c r="AR38" s="21" t="s">
        <v>56</v>
      </c>
      <c r="AS38" s="21" t="str">
        <f t="shared" si="174"/>
        <v>30%</v>
      </c>
      <c r="AT38" s="21" t="s">
        <v>1</v>
      </c>
      <c r="AU38" s="21" t="s">
        <v>2</v>
      </c>
      <c r="AV38" s="21" t="s">
        <v>7</v>
      </c>
      <c r="AW38" s="22">
        <f t="shared" si="184"/>
        <v>0.1512</v>
      </c>
      <c r="AX38" s="21" t="str">
        <f t="shared" si="176"/>
        <v>Muy Baja</v>
      </c>
      <c r="AY38" s="22">
        <f t="shared" si="185"/>
        <v>0.8</v>
      </c>
      <c r="AZ38" s="21" t="str">
        <f t="shared" si="178"/>
        <v>Mayor</v>
      </c>
      <c r="BA38" s="166"/>
      <c r="BB38" s="166"/>
      <c r="BC38" s="169"/>
      <c r="BD38" s="21" t="str">
        <f>CONCATENATE(J36," Acción preventiva"," 3")</f>
        <v>COGGI 6 Acción preventiva 3</v>
      </c>
      <c r="BE38" s="23"/>
      <c r="BF38" s="23"/>
      <c r="BG38" s="23"/>
      <c r="BH38" s="21">
        <f t="shared" si="180"/>
        <v>0</v>
      </c>
      <c r="BI38" s="21"/>
      <c r="BJ38" s="21"/>
      <c r="BK38" s="21"/>
      <c r="BL38" s="21"/>
      <c r="BM38" s="21"/>
      <c r="BN38" s="21"/>
      <c r="BO38" s="21"/>
      <c r="BP38" s="21"/>
      <c r="BQ38" s="21"/>
      <c r="BR38" s="21"/>
      <c r="BS38" s="21"/>
      <c r="BT38" s="21"/>
      <c r="BU38" s="171"/>
      <c r="BV38" s="38">
        <v>0</v>
      </c>
      <c r="BW38" s="38">
        <v>0</v>
      </c>
      <c r="BX38" s="38">
        <v>0</v>
      </c>
      <c r="BY38" s="38">
        <v>0</v>
      </c>
      <c r="BZ38" s="38">
        <v>0</v>
      </c>
      <c r="CA38" s="38">
        <v>0</v>
      </c>
      <c r="CB38" s="38">
        <v>0</v>
      </c>
      <c r="CC38" s="38">
        <v>0</v>
      </c>
      <c r="CD38" s="38">
        <v>0</v>
      </c>
      <c r="CE38" s="38">
        <v>0</v>
      </c>
      <c r="CF38" s="38">
        <v>0</v>
      </c>
      <c r="CG38" s="38">
        <v>0</v>
      </c>
      <c r="CH38" s="38">
        <f t="shared" si="128"/>
        <v>0</v>
      </c>
      <c r="CI38" s="39"/>
      <c r="CJ38" s="24"/>
      <c r="CK38" s="25"/>
      <c r="CL38" s="173"/>
      <c r="CM38" s="26">
        <f t="shared" ref="CM38" si="187">1-(CK38/CL36)</f>
        <v>1</v>
      </c>
      <c r="CN38" s="24" t="str" cm="1">
        <f t="array" ref="CN38">+_xlfn.IFS(CM38&lt;0.8,"Cambio",CM38&lt;0.9,"Revisión de control",CM38&gt;0.89,"Se mantiene")</f>
        <v>Se mantiene</v>
      </c>
      <c r="CO38" s="80"/>
      <c r="CP38" s="25"/>
      <c r="CQ38" s="25"/>
      <c r="CR38" s="25"/>
      <c r="CS38" s="26">
        <f>(_xlfn.IFS(CJ38="",1,CJ38="SI",0)+_xlfn.IFS(CO38="",1,CO38="SI",1,CO38="NO",0)+_xlfn.IFS(CP38="",1,CP38="SI",1,CP38="NO",0)+_xlfn.IFS(CQ38="",1,CQ38="SI",1,CQ38="NO",0)+_xlfn.IFS(CR38="",1,CR38="SI",1,CR38="NO",0))/5</f>
        <v>1</v>
      </c>
    </row>
    <row r="39" spans="1:97" ht="60" customHeight="1" x14ac:dyDescent="0.4">
      <c r="A39" s="7" t="s">
        <v>675</v>
      </c>
      <c r="B39" s="230"/>
      <c r="C39" s="145" t="s">
        <v>139</v>
      </c>
      <c r="D39" s="188"/>
      <c r="E39" s="191"/>
      <c r="F39" s="188"/>
      <c r="G39" s="196"/>
      <c r="H39" s="176"/>
      <c r="I39" s="182"/>
      <c r="J39" s="176"/>
      <c r="K39" s="166"/>
      <c r="L39" s="197"/>
      <c r="M39" s="199"/>
      <c r="N39" s="202"/>
      <c r="O39" s="205"/>
      <c r="P39" s="202"/>
      <c r="Q39" s="205"/>
      <c r="R39" s="205"/>
      <c r="S39" s="208"/>
      <c r="T39" s="176"/>
      <c r="U39" s="175"/>
      <c r="V39" s="175"/>
      <c r="W39" s="177"/>
      <c r="X39" s="166"/>
      <c r="Y39" s="166"/>
      <c r="Z39" s="179"/>
      <c r="AA39" s="179"/>
      <c r="AB39" s="179"/>
      <c r="AC39" s="181"/>
      <c r="AD39" s="176"/>
      <c r="AE39" s="182"/>
      <c r="AF39" s="176"/>
      <c r="AG39" s="176"/>
      <c r="AH39" s="182"/>
      <c r="AI39" s="176"/>
      <c r="AJ39" s="183"/>
      <c r="AK39" s="21" t="str">
        <f>CONCATENATE(J36," Control"," 4")</f>
        <v>COGGI 6 Control 4</v>
      </c>
      <c r="AL39" s="23" t="s">
        <v>686</v>
      </c>
      <c r="AM39" s="23" t="s">
        <v>691</v>
      </c>
      <c r="AN39" s="23" t="s">
        <v>692</v>
      </c>
      <c r="AO39" s="23" t="str">
        <f t="shared" si="172"/>
        <v>El GERENTE PÚBLICO responsable de la temática auditada verifica la existencia y adecuación de un enlace temático designado dentro de su equipo de trabajo, asegurándose de que dicha persona cuente con las competencias técnicas, el conocimiento de los procesos de la ANT y la capacidad de coordinación requeridos a través de un correo electrónico presenta la designación, incluyendo los datos del enlace temático a la Oficina de Control Interno (OCI) cada vez que se de inicio al proceso de auditoría o seguimiento por parte de un Ente de control externo, se verificará .
En caso de que no exista un enlace o que el designado no cumpla con los requisitos mínimos establecidos, el Gerente público responsable de la temática auditada deberá emitir de inmediato un requerimiento formal a la Dirección General, solicitando la gestión de la designación correspondiente en el menor tiempo posible.</v>
      </c>
      <c r="AP39" s="21" t="s">
        <v>54</v>
      </c>
      <c r="AQ39" s="21" t="str">
        <f t="shared" si="173"/>
        <v>Probabilidad</v>
      </c>
      <c r="AR39" s="21" t="s">
        <v>56</v>
      </c>
      <c r="AS39" s="21" t="str">
        <f t="shared" si="174"/>
        <v>30%</v>
      </c>
      <c r="AT39" s="21" t="s">
        <v>1</v>
      </c>
      <c r="AU39" s="21" t="s">
        <v>2</v>
      </c>
      <c r="AV39" s="21" t="s">
        <v>7</v>
      </c>
      <c r="AW39" s="22">
        <f t="shared" si="184"/>
        <v>0.10584</v>
      </c>
      <c r="AX39" s="21" t="str">
        <f t="shared" si="176"/>
        <v>Muy Baja</v>
      </c>
      <c r="AY39" s="22">
        <f t="shared" si="185"/>
        <v>0.8</v>
      </c>
      <c r="AZ39" s="21" t="str">
        <f t="shared" si="178"/>
        <v>Mayor</v>
      </c>
      <c r="BA39" s="166"/>
      <c r="BB39" s="166"/>
      <c r="BC39" s="169"/>
      <c r="BD39" s="21" t="str">
        <f>CONCATENATE(J36," Acción preventiva"," 4")</f>
        <v>COGGI 6 Acción preventiva 4</v>
      </c>
      <c r="BE39" s="23"/>
      <c r="BF39" s="23"/>
      <c r="BG39" s="23"/>
      <c r="BH39" s="21">
        <f t="shared" si="180"/>
        <v>0</v>
      </c>
      <c r="BI39" s="21"/>
      <c r="BJ39" s="21"/>
      <c r="BK39" s="21"/>
      <c r="BL39" s="21"/>
      <c r="BM39" s="21"/>
      <c r="BN39" s="21"/>
      <c r="BO39" s="21"/>
      <c r="BP39" s="21"/>
      <c r="BQ39" s="21"/>
      <c r="BR39" s="21"/>
      <c r="BS39" s="21"/>
      <c r="BT39" s="21"/>
      <c r="BU39" s="171"/>
      <c r="BV39" s="38">
        <v>0</v>
      </c>
      <c r="BW39" s="38">
        <v>0</v>
      </c>
      <c r="BX39" s="38">
        <v>0</v>
      </c>
      <c r="BY39" s="38">
        <v>0</v>
      </c>
      <c r="BZ39" s="38">
        <v>0</v>
      </c>
      <c r="CA39" s="38">
        <v>0</v>
      </c>
      <c r="CB39" s="38">
        <v>0</v>
      </c>
      <c r="CC39" s="38">
        <v>0</v>
      </c>
      <c r="CD39" s="38">
        <v>0</v>
      </c>
      <c r="CE39" s="38">
        <v>0</v>
      </c>
      <c r="CF39" s="38">
        <v>0</v>
      </c>
      <c r="CG39" s="38">
        <v>0</v>
      </c>
      <c r="CH39" s="38">
        <f t="shared" si="128"/>
        <v>0</v>
      </c>
      <c r="CI39" s="39"/>
      <c r="CJ39" s="24"/>
      <c r="CK39" s="25"/>
      <c r="CL39" s="173"/>
      <c r="CM39" s="26"/>
      <c r="CN39" s="24"/>
      <c r="CO39" s="80"/>
      <c r="CP39" s="25"/>
      <c r="CQ39" s="25"/>
      <c r="CR39" s="25"/>
      <c r="CS39" s="26">
        <f t="shared" ref="CS39" si="188">(_xlfn.IFS(CJ39="",1,CJ39="SI",0)+_xlfn.IFS(CO39="",1,CO39="SI",1,CO39="NO",0)+_xlfn.IFS(CP39="",1,CP39="SI",1,CP39="NO",0)+_xlfn.IFS(CQ39="",1,CQ39="SI",1,CQ39="NO",0)+_xlfn.IFS(CR39="",1,CR39="SI",1,CR39="NO",0))/5</f>
        <v>1</v>
      </c>
    </row>
    <row r="40" spans="1:97" ht="60" customHeight="1" x14ac:dyDescent="0.4">
      <c r="A40" s="7" t="s">
        <v>675</v>
      </c>
      <c r="B40" s="231"/>
      <c r="C40" s="145" t="s">
        <v>139</v>
      </c>
      <c r="D40" s="189"/>
      <c r="E40" s="192"/>
      <c r="F40" s="189"/>
      <c r="G40" s="196"/>
      <c r="H40" s="176"/>
      <c r="I40" s="182"/>
      <c r="J40" s="176"/>
      <c r="K40" s="167"/>
      <c r="L40" s="197"/>
      <c r="M40" s="200"/>
      <c r="N40" s="203"/>
      <c r="O40" s="206"/>
      <c r="P40" s="203"/>
      <c r="Q40" s="206"/>
      <c r="R40" s="206"/>
      <c r="S40" s="209"/>
      <c r="T40" s="176"/>
      <c r="U40" s="175"/>
      <c r="V40" s="175"/>
      <c r="W40" s="177"/>
      <c r="X40" s="167"/>
      <c r="Y40" s="167"/>
      <c r="Z40" s="180"/>
      <c r="AA40" s="180"/>
      <c r="AB40" s="180"/>
      <c r="AC40" s="181"/>
      <c r="AD40" s="176"/>
      <c r="AE40" s="182"/>
      <c r="AF40" s="176"/>
      <c r="AG40" s="176"/>
      <c r="AH40" s="182"/>
      <c r="AI40" s="176"/>
      <c r="AJ40" s="183"/>
      <c r="AK40" s="21" t="str">
        <f>CONCATENATE(J36," Control"," 5")</f>
        <v>COGGI 6 Control 5</v>
      </c>
      <c r="AL40" s="23" t="s">
        <v>693</v>
      </c>
      <c r="AM40" s="23" t="s">
        <v>694</v>
      </c>
      <c r="AN40" s="23" t="s">
        <v>695</v>
      </c>
      <c r="AO40" s="23" t="str">
        <f t="shared" si="172"/>
        <v>El JEFE DE OFICINA DE CONTROL informa cada vez que el Ente de control externo informe sobre la inoportunidad, falta de integridad o falta de pertinencia en la información entregada de manera inmediata a la Dirección General y al Gerente público responsable de la temática auditada a través de de un correo electronico las medidas administrativas correspondientes y se atienda oportunamente el requerimiento con el fin de que se adopten</v>
      </c>
      <c r="AP40" s="21" t="s">
        <v>55</v>
      </c>
      <c r="AQ40" s="21" t="str">
        <f t="shared" si="173"/>
        <v>Impacto</v>
      </c>
      <c r="AR40" s="21" t="s">
        <v>56</v>
      </c>
      <c r="AS40" s="21" t="str">
        <f t="shared" si="174"/>
        <v>25%</v>
      </c>
      <c r="AT40" s="21" t="s">
        <v>1</v>
      </c>
      <c r="AU40" s="21" t="s">
        <v>2</v>
      </c>
      <c r="AV40" s="21" t="s">
        <v>7</v>
      </c>
      <c r="AW40" s="22">
        <f t="shared" si="184"/>
        <v>0.10584</v>
      </c>
      <c r="AX40" s="21" t="str">
        <f t="shared" si="176"/>
        <v>Muy Baja</v>
      </c>
      <c r="AY40" s="22">
        <f t="shared" si="185"/>
        <v>0.60000000000000009</v>
      </c>
      <c r="AZ40" s="21" t="str">
        <f t="shared" si="178"/>
        <v>Moderado</v>
      </c>
      <c r="BA40" s="167"/>
      <c r="BB40" s="167"/>
      <c r="BC40" s="170"/>
      <c r="BD40" s="21" t="str">
        <f>CONCATENATE(J36," Acción preventiva"," 5")</f>
        <v>COGGI 6 Acción preventiva 5</v>
      </c>
      <c r="BE40" s="23"/>
      <c r="BF40" s="23"/>
      <c r="BG40" s="23"/>
      <c r="BH40" s="21">
        <f t="shared" si="180"/>
        <v>0</v>
      </c>
      <c r="BI40" s="21"/>
      <c r="BJ40" s="21"/>
      <c r="BK40" s="21"/>
      <c r="BL40" s="21"/>
      <c r="BM40" s="21"/>
      <c r="BN40" s="21"/>
      <c r="BO40" s="21"/>
      <c r="BP40" s="21"/>
      <c r="BQ40" s="21"/>
      <c r="BR40" s="21"/>
      <c r="BS40" s="21"/>
      <c r="BT40" s="21"/>
      <c r="BU40" s="171"/>
      <c r="BV40" s="38">
        <v>0</v>
      </c>
      <c r="BW40" s="38">
        <v>0</v>
      </c>
      <c r="BX40" s="38">
        <v>0</v>
      </c>
      <c r="BY40" s="38">
        <v>0</v>
      </c>
      <c r="BZ40" s="38">
        <v>0</v>
      </c>
      <c r="CA40" s="38">
        <v>0</v>
      </c>
      <c r="CB40" s="38">
        <v>0</v>
      </c>
      <c r="CC40" s="38">
        <v>0</v>
      </c>
      <c r="CD40" s="38">
        <v>0</v>
      </c>
      <c r="CE40" s="38">
        <v>0</v>
      </c>
      <c r="CF40" s="38">
        <v>0</v>
      </c>
      <c r="CG40" s="38">
        <v>0</v>
      </c>
      <c r="CH40" s="38">
        <f>+SUM(BV40:CG40)</f>
        <v>0</v>
      </c>
      <c r="CI40" s="39"/>
      <c r="CJ40" s="24"/>
      <c r="CK40" s="25"/>
      <c r="CL40" s="174"/>
      <c r="CM40" s="26">
        <f t="shared" ref="CM40" si="189">1-(CK40/CL36)</f>
        <v>1</v>
      </c>
      <c r="CN40" s="24" t="str" cm="1">
        <f t="array" ref="CN40">+_xlfn.IFS(CM40&lt;0.8,"Cambio",CM40&lt;0.9,"Revisión de control",CM40&gt;0.89,"Se mantiene")</f>
        <v>Se mantiene</v>
      </c>
      <c r="CO40" s="80"/>
      <c r="CP40" s="25"/>
      <c r="CQ40" s="25"/>
      <c r="CR40" s="25"/>
      <c r="CS40" s="26">
        <f>(_xlfn.IFS(CJ40="",1,CJ40="SI",0)+_xlfn.IFS(CO40="",1,CO40="SI",1,CO40="NO",0)+_xlfn.IFS(CP40="",1,CP40="SI",1,CP40="NO",0)+_xlfn.IFS(CQ40="",1,CQ40="SI",1,CQ40="NO",0)+_xlfn.IFS(CR40="",1,CR40="SI",1,CR40="NO",0))/5</f>
        <v>1</v>
      </c>
    </row>
    <row r="41" spans="1:97" ht="60" customHeight="1" x14ac:dyDescent="0.4">
      <c r="A41" s="7" t="s">
        <v>948</v>
      </c>
      <c r="B41" s="229" t="s">
        <v>208</v>
      </c>
      <c r="C41" s="21" t="s">
        <v>139</v>
      </c>
      <c r="D41" s="187" t="str">
        <f>VLOOKUP(B41,Datos!$B$65:$F$80,3,FALSE)</f>
        <v>Establecer lineamientos para la comunicación y coordinación intra e interinstitucional, que proporcione a los grupos de interés información veraz, objetiva y oportuna de la misión, objetivos y gestión de la Agencia Nacional de Tierras.</v>
      </c>
      <c r="E41" s="190" t="str">
        <f>VLOOKUP(B41,Datos!$B$65:$F$80,5,FALSE)</f>
        <v>La posibilidad de incumplir con los lineamientos para la comunicación interna y externa enfocada hacia los grupos de interés de la entidad</v>
      </c>
      <c r="F41" s="187" t="str">
        <f>VLOOKUP(B41,Datos!$B$65:$F$80,4,FALSE)</f>
        <v>Desde la formulación de lineamientos de comunicación interna y externa, hasta la articulación con los grupos de interés y organismos de control.</v>
      </c>
      <c r="G41" s="196" t="s">
        <v>949</v>
      </c>
      <c r="H41" s="176" t="s">
        <v>950</v>
      </c>
      <c r="I41" s="182">
        <f t="shared" ref="I41" si="190">IF(K41="",0,1)</f>
        <v>1</v>
      </c>
      <c r="J41" s="176" t="str">
        <f t="shared" ref="J41" si="191">CONCATENATE(C41," ",K41)</f>
        <v>COGGI 7</v>
      </c>
      <c r="K41" s="165">
        <v>7</v>
      </c>
      <c r="L41" s="197">
        <v>45839</v>
      </c>
      <c r="M41" s="198">
        <f ca="1">+TODAY()-L41</f>
        <v>240</v>
      </c>
      <c r="N41" s="201" t="s">
        <v>19</v>
      </c>
      <c r="O41" s="204">
        <f>VLOOKUP(N41,[3]Datos!$B$21:$D$25,3,FALSE)</f>
        <v>0.2</v>
      </c>
      <c r="P41" s="201" t="s">
        <v>35</v>
      </c>
      <c r="Q41" s="204">
        <f>VLOOKUP(P41,[3]Datos!$C$20:$D$25,2,FALSE)</f>
        <v>1</v>
      </c>
      <c r="R41" s="204">
        <f t="shared" ref="R41" si="192">+IF(O41="",Q41,IF(Q41="",O41,IF(O41&gt;Q41,O41,Q41)))</f>
        <v>1</v>
      </c>
      <c r="S41" s="207" t="s">
        <v>951</v>
      </c>
      <c r="T41" s="176" t="s">
        <v>4</v>
      </c>
      <c r="U41" s="175" t="s">
        <v>952</v>
      </c>
      <c r="V41" s="175" t="s">
        <v>953</v>
      </c>
      <c r="W41" s="177" t="str">
        <f t="shared" ref="W41" si="193">CONCATENATE("Posibilidad de"," ",T41," ",U41," debido ",V41)</f>
        <v>Posibilidad de pérdida reputacional en la imagen institucional ante los entes de control y grupos de interés debido al desconocimiento en el registro y tramite de denuncias que pueden llegar a la OIGT por los diferentes medios de atención al ciudadano disponibles en la entidad (Virtual y físico).</v>
      </c>
      <c r="X41" s="165" t="s">
        <v>225</v>
      </c>
      <c r="Y41" s="165" t="s">
        <v>229</v>
      </c>
      <c r="Z41" s="165" t="s">
        <v>286</v>
      </c>
      <c r="AA41" s="165" t="s">
        <v>241</v>
      </c>
      <c r="AB41" s="178" t="s">
        <v>287</v>
      </c>
      <c r="AC41" s="181">
        <v>1056</v>
      </c>
      <c r="AD41" s="176" t="str">
        <f t="shared" ref="AD41" si="194">IF(AC41&lt;=0,"",IF(AC41&lt;=2,"Muy Baja",IF(AC41&lt;=24,"Baja",IF(AC41&lt;=500,"Media",IF(AC41&lt;=5000,"Alta","Muy Alta")))))</f>
        <v>Alta</v>
      </c>
      <c r="AE41" s="182">
        <f t="shared" ref="AE41" si="195">IF(AD41="","",IF(AD41="Muy Baja",0.2,IF(AD41="Baja",0.4,IF(AD41="Media",0.6,IF(AD41="Alta",0.8,IF(AD41="Muy Alta",1,))))))</f>
        <v>0.8</v>
      </c>
      <c r="AF41" s="176" t="s">
        <v>35</v>
      </c>
      <c r="AG41" s="176" t="str">
        <f>IF(OR(AF41=[3]Datos!$C$6,AF41=[3]Datos!$D$6),"Leve",IF(OR(AF41=[3]Datos!$C$7,AF41=[3]Datos!$D$7),"Menor",IF(OR(AF41=[3]Datos!$C$8,AF41=[3]Datos!$D$8),"Moderado",IF(OR(AF41=[3]Datos!$C$9,AF41=[3]Datos!$D$9),"Mayor",IF(OR(AF41=[3]Datos!$C$10,AF41=[3]Datos!$D$10),"Catastrófico","")))))</f>
        <v>Catastrófico</v>
      </c>
      <c r="AH41" s="182">
        <f t="shared" ref="AH41" si="196">IF(AG41="","",IF(AG41="Leve",0.2,IF(AG41="Menor",0.4,IF(AG41="Moderado",0.6,IF(AG41="Mayor",0.8,IF(AG41="Catastrófico",1,))))))</f>
        <v>1</v>
      </c>
      <c r="AI41" s="176" t="str">
        <f t="shared" ref="AI41" si="197">IF(OR(AND(AD41="Muy Baja",AG41="Leve"),AND(AD41="Muy Baja",AG41="Menor"),AND(AD41="Baja",AG41="Leve")),"Bajo",IF(OR(AND(AD41="Muy baja",AG41="Moderado"),AND(AD41="Baja",AG41="Menor"),AND(AD41="Baja",AG41="Moderado"),AND(AD41="Media",AG41="Leve"),AND(AD41="Media",AG41="Menor"),AND(AD41="Media",AG41="Moderado"),AND(AD41="Alta",AG41="Leve"),AND(AD41="Alta",AG41="Menor")),"Moderado",IF(OR(AND(AD41="Muy Baja",AG41="Mayor"),AND(AD41="Baja",AG41="Mayor"),AND(AD41="Media",AG41="Mayor"),AND(AD41="Alta",AG41="Moderado"),AND(AD41="Alta",AG41="Mayor"),AND(AD41="Muy Alta",AG41="Leve"),AND(AD41="Muy Alta",AG41="Menor"),AND(AD41="Muy Alta",AG41="Moderado"),AND(AD41="Muy Alta",AG41="Mayor")),"Alto",IF(OR(AND(AD41="Muy Baja",AG41="Catastrófico"),AND(AD41="Baja",AG41="Catastrófico"),AND(AD41="Media",AG41="Catastrófico"),AND(AD41="Alta",AG41="Catastrófico"),AND(AD41="Muy Alta",AG41="Catastrófico")),"Extremo",""))))</f>
        <v>Extremo</v>
      </c>
      <c r="AJ41" s="183" t="str" cm="1">
        <f t="array" ref="AJ41">_xlfn.IFS(AI41="Bajo","Aceptar",AI41="Moderado","Reducir",AI41="Alto","Reducir",AI41="Extremo","Reducir")</f>
        <v>Reducir</v>
      </c>
      <c r="AK41" s="21" t="str">
        <f>CONCATENATE(J41," Control"," 1")</f>
        <v>COGGI 7 Control 1</v>
      </c>
      <c r="AL41" s="129" t="s">
        <v>954</v>
      </c>
      <c r="AM41" s="23" t="s">
        <v>955</v>
      </c>
      <c r="AN41" s="23" t="s">
        <v>956</v>
      </c>
      <c r="AO41" s="23" t="str">
        <f t="shared" si="172"/>
        <v>LA OFICINA DEL INSPECTOR DE LA GESTIÓN DE TIERRAS verifica y analiza el estado de los trámites y la gestión de las denuncias y/o PQRS asignadas a la dependencia de acuerdo con su competencia. Este seguimiento se realiza a través de del Gestor Documental Orfeo y del reporte correspondiente en Power BI trimestralmente. En caso de no evidenciarse gestión en el trámite, se generará una alerta al profesional responsable donde se detalla el número de denuncias recibidas durante el periodo de análisis, la gestión realizada y la clasificación de dichas denuncias.</v>
      </c>
      <c r="AP41" s="21" t="s">
        <v>54</v>
      </c>
      <c r="AQ41" s="21" t="str">
        <f t="shared" si="173"/>
        <v>Probabilidad</v>
      </c>
      <c r="AR41" s="21" t="s">
        <v>56</v>
      </c>
      <c r="AS41" s="21" t="str">
        <f t="shared" si="174"/>
        <v>30%</v>
      </c>
      <c r="AT41" s="21" t="s">
        <v>1</v>
      </c>
      <c r="AU41" s="21" t="s">
        <v>2</v>
      </c>
      <c r="AV41" s="21" t="s">
        <v>3</v>
      </c>
      <c r="AW41" s="22">
        <f t="shared" ref="AW41" si="198">+IF(AQ41="Probabilidad",AE41-(AE41*AS41),AE41)</f>
        <v>0.56000000000000005</v>
      </c>
      <c r="AX41" s="21" t="str">
        <f t="shared" si="176"/>
        <v>Media</v>
      </c>
      <c r="AY41" s="22">
        <f t="shared" ref="AY41" si="199">+IF(AQ41="Impacto",AH41-(AH41*AS41),AH41)</f>
        <v>1</v>
      </c>
      <c r="AZ41" s="21" t="str">
        <f t="shared" si="178"/>
        <v>Catastrófico</v>
      </c>
      <c r="BA41" s="165" t="str">
        <f t="shared" ref="BA41" si="200">IF(OR(AND(AX44="Muy Baja",AZ44="Leve"),AND(AX44="Muy Baja",AZ44="Menor"),AND(AX44="Baja",AZ44="Leve")),"Bajo",IF(OR(AND(AX44="Muy baja",AZ44="Moderado"),AND(AX44="Baja",AZ44="Menor"),AND(AX44="Baja",AZ44="Moderado"),AND(AX44="Media",AZ44="Leve"),AND(AX44="Media",AZ44="Menor"),AND(AX44="Media",AZ44="Moderado"),AND(AX44="Alta",AZ44="Leve"),AND(AX44="Alta",AZ44="Menor")),"Moderado",IF(OR(AND(AX44="Muy Baja",AZ44="Mayor"),AND(AX44="Baja",AZ44="Mayor"),AND(AX44="Media",AZ44="Mayor"),AND(AX44="Alta",AZ44="Moderado"),AND(AX44="Alta",AZ44="Mayor"),AND(AX44="Muy Alta",AZ44="Leve"),AND(AX44="Muy Alta",AZ44="Menor"),AND(AX44="Muy Alta",AZ44="Moderado"),AND(AX44="Muy Alta",AZ44="Mayor")),"Alto",IF(OR(AND(AX44="Muy Baja",AZ44="Catastrófico"),AND(AX44="Baja",AZ44="Catastrófico"),AND(AX44="Media",AZ44="Catastrófico"),AND(AX44="Alta",AZ44="Catastrófico"),AND(AX44="Muy Alta",AZ44="Catastrófico")),"Extremo",""))))</f>
        <v>Alto</v>
      </c>
      <c r="BB41" s="165" t="str" cm="1">
        <f t="array" ref="BB41">_xlfn.IFS(BA41="Bajo","Aceptar",BA41="Moderado","Reducir",BA41="Alto","Reducir",BA41="Extremo","Reducir")</f>
        <v>Reducir</v>
      </c>
      <c r="BC41" s="168" t="str" cm="1">
        <f t="array" ref="BC41">_xlfn.IFS(BB41="Aceptar","No",BB41="Reducir","Si")</f>
        <v>Si</v>
      </c>
      <c r="BD41" s="21" t="str">
        <f>CONCATENATE(J41," Acción preventiva"," 1")</f>
        <v>COGGI 7 Acción preventiva 1</v>
      </c>
      <c r="BE41" s="23" t="s">
        <v>954</v>
      </c>
      <c r="BF41" s="23" t="s">
        <v>957</v>
      </c>
      <c r="BG41" s="23" t="s">
        <v>958</v>
      </c>
      <c r="BH41" s="21">
        <f t="shared" si="180"/>
        <v>3</v>
      </c>
      <c r="BI41" s="21">
        <v>1</v>
      </c>
      <c r="BJ41" s="21"/>
      <c r="BK41" s="21"/>
      <c r="BL41" s="21"/>
      <c r="BM41" s="21">
        <v>1</v>
      </c>
      <c r="BN41" s="21"/>
      <c r="BO41" s="21"/>
      <c r="BP41" s="21"/>
      <c r="BQ41" s="21">
        <v>1</v>
      </c>
      <c r="BR41" s="21"/>
      <c r="BS41" s="21"/>
      <c r="BT41" s="21"/>
      <c r="BU41" s="171">
        <f t="shared" ref="BU41" si="201">+AVERAGE(CH41:CH44)/AVERAGE(BH41:BH44)</f>
        <v>0.5</v>
      </c>
      <c r="BV41" s="38">
        <v>0</v>
      </c>
      <c r="BW41" s="38">
        <v>0</v>
      </c>
      <c r="BX41" s="38">
        <v>0</v>
      </c>
      <c r="BY41" s="38">
        <v>0</v>
      </c>
      <c r="BZ41" s="38">
        <v>0</v>
      </c>
      <c r="CA41" s="38">
        <v>0</v>
      </c>
      <c r="CB41" s="38">
        <v>0</v>
      </c>
      <c r="CC41" s="38">
        <v>0</v>
      </c>
      <c r="CD41" s="38">
        <v>0</v>
      </c>
      <c r="CE41" s="38">
        <v>0</v>
      </c>
      <c r="CF41" s="38">
        <v>1</v>
      </c>
      <c r="CG41" s="38">
        <v>0</v>
      </c>
      <c r="CH41" s="38">
        <f t="shared" ref="CH41:CH56" si="202">+SUM(BV41:CG41)</f>
        <v>1</v>
      </c>
      <c r="CI41" s="39"/>
      <c r="CJ41" s="24"/>
      <c r="CK41" s="25"/>
      <c r="CL41" s="172">
        <f t="shared" ref="CL41" si="203">+AC41</f>
        <v>1056</v>
      </c>
      <c r="CM41" s="26">
        <f t="shared" ref="CM41" si="204">1-(CK41/CL41)</f>
        <v>1</v>
      </c>
      <c r="CN41" s="24" t="str" cm="1">
        <f t="array" ref="CN41">+_xlfn.IFS(CM41&lt;0.8,"Cambio",CM41&lt;0.9,"Revisión de control",CM41&gt;0.89,"Se mantiene")</f>
        <v>Se mantiene</v>
      </c>
      <c r="CO41" s="80"/>
      <c r="CP41" s="25"/>
      <c r="CQ41" s="25"/>
      <c r="CR41" s="25"/>
      <c r="CS41" s="26">
        <f t="shared" ref="CS41:CS104" si="205">(_xlfn.IFS(CJ41="",1,CJ41="SI",0)+_xlfn.IFS(CO41="",1,CO41="SI",1,CO41="NO",0)+_xlfn.IFS(CP41="",1,CP41="SI",1,CP41="NO",0)+_xlfn.IFS(CQ41="",1,CQ41="SI",1,CQ41="NO",0)+_xlfn.IFS(CR41="",1,CR41="SI",1,CR41="NO",0))/5</f>
        <v>1</v>
      </c>
    </row>
    <row r="42" spans="1:97" ht="60" customHeight="1" x14ac:dyDescent="0.4">
      <c r="A42" s="7" t="s">
        <v>948</v>
      </c>
      <c r="B42" s="230"/>
      <c r="C42" s="21" t="s">
        <v>139</v>
      </c>
      <c r="D42" s="188"/>
      <c r="E42" s="191"/>
      <c r="F42" s="188"/>
      <c r="G42" s="196"/>
      <c r="H42" s="176"/>
      <c r="I42" s="182"/>
      <c r="J42" s="176"/>
      <c r="K42" s="166"/>
      <c r="L42" s="197"/>
      <c r="M42" s="199"/>
      <c r="N42" s="202"/>
      <c r="O42" s="205"/>
      <c r="P42" s="202"/>
      <c r="Q42" s="205"/>
      <c r="R42" s="205"/>
      <c r="S42" s="208"/>
      <c r="T42" s="176"/>
      <c r="U42" s="175"/>
      <c r="V42" s="175"/>
      <c r="W42" s="177"/>
      <c r="X42" s="166"/>
      <c r="Y42" s="166"/>
      <c r="Z42" s="166"/>
      <c r="AA42" s="166"/>
      <c r="AB42" s="179"/>
      <c r="AC42" s="181"/>
      <c r="AD42" s="176"/>
      <c r="AE42" s="182"/>
      <c r="AF42" s="176"/>
      <c r="AG42" s="176"/>
      <c r="AH42" s="182"/>
      <c r="AI42" s="176"/>
      <c r="AJ42" s="183"/>
      <c r="AK42" s="21" t="str">
        <f>CONCATENATE(J41," Control"," 2")</f>
        <v>COGGI 7 Control 2</v>
      </c>
      <c r="AL42" s="23" t="s">
        <v>954</v>
      </c>
      <c r="AM42" s="23" t="s">
        <v>959</v>
      </c>
      <c r="AN42" s="23" t="s">
        <v>960</v>
      </c>
      <c r="AO42" s="23" t="str">
        <f t="shared" si="172"/>
        <v xml:space="preserve">LA OFICINA DEL INSPECTOR DE LA GESTIÓN DE TIERRAS en los casos en que proceda una actuación administrativa, se interpondrá la denuncia penal, queja disciplinaria, fiscal o la que corresponda ante la autoridad competente. Para ello, se aportará la documentación recopilada y el contexto construido durante el análisis del caso y,  a través de de un documento, la OIGT emite las respectivas recomendaciones a las dependencias, para que se adelanten las acciones que correspondan de acuerdo con sus competencias </v>
      </c>
      <c r="AP42" s="21" t="s">
        <v>54</v>
      </c>
      <c r="AQ42" s="21" t="str">
        <f t="shared" si="173"/>
        <v>Probabilidad</v>
      </c>
      <c r="AR42" s="21" t="s">
        <v>56</v>
      </c>
      <c r="AS42" s="21" t="str">
        <f t="shared" si="174"/>
        <v>30%</v>
      </c>
      <c r="AT42" s="21" t="s">
        <v>1</v>
      </c>
      <c r="AU42" s="21" t="s">
        <v>2</v>
      </c>
      <c r="AV42" s="21" t="s">
        <v>3</v>
      </c>
      <c r="AW42" s="22">
        <f t="shared" ref="AW42:AW44" si="206">+IF(AQ42="Probabilidad",AW41-(AW41*AS42),AW41)</f>
        <v>0.39200000000000002</v>
      </c>
      <c r="AX42" s="21" t="str">
        <f t="shared" si="176"/>
        <v>Baja</v>
      </c>
      <c r="AY42" s="22">
        <f t="shared" ref="AY42:AY44" si="207">+IF(AQ42="Impacto",AY41-(AY41*AS42),AY41)</f>
        <v>1</v>
      </c>
      <c r="AZ42" s="21" t="str">
        <f t="shared" si="178"/>
        <v>Catastrófico</v>
      </c>
      <c r="BA42" s="166"/>
      <c r="BB42" s="166"/>
      <c r="BC42" s="169"/>
      <c r="BD42" s="21" t="str">
        <f>CONCATENATE(J41," Acción preventiva"," 2")</f>
        <v>COGGI 7 Acción preventiva 2</v>
      </c>
      <c r="BE42" s="23" t="s">
        <v>954</v>
      </c>
      <c r="BF42" s="23" t="s">
        <v>961</v>
      </c>
      <c r="BG42" s="23" t="s">
        <v>962</v>
      </c>
      <c r="BH42" s="21">
        <f t="shared" si="180"/>
        <v>1</v>
      </c>
      <c r="BI42" s="21"/>
      <c r="BJ42" s="21"/>
      <c r="BK42" s="21"/>
      <c r="BL42" s="21"/>
      <c r="BM42" s="21"/>
      <c r="BN42" s="21"/>
      <c r="BO42" s="21"/>
      <c r="BP42" s="21"/>
      <c r="BQ42" s="21"/>
      <c r="BR42" s="21"/>
      <c r="BS42" s="21"/>
      <c r="BT42" s="21">
        <v>1</v>
      </c>
      <c r="BU42" s="171"/>
      <c r="BV42" s="38">
        <v>0</v>
      </c>
      <c r="BW42" s="38">
        <v>0</v>
      </c>
      <c r="BX42" s="38">
        <v>0</v>
      </c>
      <c r="BY42" s="38">
        <v>0</v>
      </c>
      <c r="BZ42" s="38">
        <v>0</v>
      </c>
      <c r="CA42" s="38">
        <v>1</v>
      </c>
      <c r="CB42" s="38">
        <v>0</v>
      </c>
      <c r="CC42" s="38">
        <v>0</v>
      </c>
      <c r="CD42" s="38">
        <v>0</v>
      </c>
      <c r="CE42" s="38">
        <v>0</v>
      </c>
      <c r="CF42" s="38">
        <v>0</v>
      </c>
      <c r="CG42" s="38">
        <v>0</v>
      </c>
      <c r="CH42" s="38">
        <f t="shared" si="202"/>
        <v>1</v>
      </c>
      <c r="CI42" s="39"/>
      <c r="CJ42" s="24"/>
      <c r="CK42" s="25"/>
      <c r="CL42" s="173"/>
      <c r="CM42" s="26">
        <f t="shared" ref="CM42" si="208">1-(CK42/CL41)</f>
        <v>1</v>
      </c>
      <c r="CN42" s="24" t="str" cm="1">
        <f t="array" ref="CN42">+_xlfn.IFS(CM42&lt;0.8,"Cambio",CM42&lt;0.9,"Revisión de control",CM42&gt;0.89,"Se mantiene")</f>
        <v>Se mantiene</v>
      </c>
      <c r="CO42" s="80"/>
      <c r="CP42" s="25"/>
      <c r="CQ42" s="25"/>
      <c r="CR42" s="25"/>
      <c r="CS42" s="26">
        <f t="shared" si="205"/>
        <v>1</v>
      </c>
    </row>
    <row r="43" spans="1:97" ht="60" customHeight="1" x14ac:dyDescent="0.4">
      <c r="A43" s="7" t="s">
        <v>948</v>
      </c>
      <c r="B43" s="230"/>
      <c r="C43" s="21" t="s">
        <v>139</v>
      </c>
      <c r="D43" s="188"/>
      <c r="E43" s="191"/>
      <c r="F43" s="188"/>
      <c r="G43" s="196"/>
      <c r="H43" s="176"/>
      <c r="I43" s="182"/>
      <c r="J43" s="176"/>
      <c r="K43" s="166"/>
      <c r="L43" s="197"/>
      <c r="M43" s="199"/>
      <c r="N43" s="202"/>
      <c r="O43" s="205"/>
      <c r="P43" s="202"/>
      <c r="Q43" s="205"/>
      <c r="R43" s="205"/>
      <c r="S43" s="208"/>
      <c r="T43" s="176"/>
      <c r="U43" s="175"/>
      <c r="V43" s="175"/>
      <c r="W43" s="177"/>
      <c r="X43" s="166"/>
      <c r="Y43" s="166"/>
      <c r="Z43" s="166"/>
      <c r="AA43" s="166"/>
      <c r="AB43" s="179"/>
      <c r="AC43" s="181"/>
      <c r="AD43" s="176"/>
      <c r="AE43" s="182"/>
      <c r="AF43" s="176"/>
      <c r="AG43" s="176"/>
      <c r="AH43" s="182"/>
      <c r="AI43" s="176"/>
      <c r="AJ43" s="183"/>
      <c r="AK43" s="21" t="str">
        <f>CONCATENATE(J41," Control"," 3")</f>
        <v>COGGI 7 Control 3</v>
      </c>
      <c r="AL43" s="23" t="s">
        <v>954</v>
      </c>
      <c r="AM43" s="23" t="s">
        <v>963</v>
      </c>
      <c r="AN43" s="23" t="s">
        <v>964</v>
      </c>
      <c r="AO43" s="23" t="str">
        <f t="shared" si="172"/>
        <v>LA OFICINA DEL INSPECTOR DE LA GESTIÓN DE TIERRAS en caso de identificar que no se están dando respuestas a las PQRSD fuera de los tiempos establecidos, el supervisor emitirá una alerta al profesional encargado, quien deberá completar el trámite correspondiente en un plazo máximo de un (1) día, en caso de incumplirlo se enviará a través de de una comunicación  interna, se hace un llamado de atención citando la responsabilidad que le atañe en su relación contractual y/o laboral con la dependencia</v>
      </c>
      <c r="AP43" s="21" t="s">
        <v>55</v>
      </c>
      <c r="AQ43" s="21" t="str">
        <f t="shared" si="173"/>
        <v>Impacto</v>
      </c>
      <c r="AR43" s="21" t="s">
        <v>56</v>
      </c>
      <c r="AS43" s="21" t="str">
        <f t="shared" si="174"/>
        <v>25%</v>
      </c>
      <c r="AT43" s="21" t="s">
        <v>1</v>
      </c>
      <c r="AU43" s="21" t="s">
        <v>2</v>
      </c>
      <c r="AV43" s="21" t="s">
        <v>3</v>
      </c>
      <c r="AW43" s="22">
        <f t="shared" si="206"/>
        <v>0.39200000000000002</v>
      </c>
      <c r="AX43" s="21" t="str">
        <f t="shared" si="176"/>
        <v>Baja</v>
      </c>
      <c r="AY43" s="22">
        <f t="shared" si="207"/>
        <v>0.75</v>
      </c>
      <c r="AZ43" s="21" t="str">
        <f t="shared" si="178"/>
        <v>Mayor</v>
      </c>
      <c r="BA43" s="166"/>
      <c r="BB43" s="166"/>
      <c r="BC43" s="169"/>
      <c r="BD43" s="21" t="str">
        <f>CONCATENATE(J41," Acción preventiva"," 3")</f>
        <v>COGGI 7 Acción preventiva 3</v>
      </c>
      <c r="BE43" s="23"/>
      <c r="BF43" s="23"/>
      <c r="BG43" s="23"/>
      <c r="BH43" s="21">
        <f t="shared" si="180"/>
        <v>0</v>
      </c>
      <c r="BI43" s="21"/>
      <c r="BJ43" s="21"/>
      <c r="BK43" s="21"/>
      <c r="BL43" s="21"/>
      <c r="BM43" s="21"/>
      <c r="BN43" s="21"/>
      <c r="BO43" s="21"/>
      <c r="BP43" s="21"/>
      <c r="BQ43" s="21"/>
      <c r="BR43" s="21"/>
      <c r="BS43" s="21"/>
      <c r="BT43" s="21"/>
      <c r="BU43" s="171"/>
      <c r="BV43" s="38">
        <v>0</v>
      </c>
      <c r="BW43" s="38">
        <v>0</v>
      </c>
      <c r="BX43" s="38">
        <v>0</v>
      </c>
      <c r="BY43" s="38">
        <v>0</v>
      </c>
      <c r="BZ43" s="38">
        <v>0</v>
      </c>
      <c r="CA43" s="38">
        <v>0</v>
      </c>
      <c r="CB43" s="38">
        <v>0</v>
      </c>
      <c r="CC43" s="38">
        <v>0</v>
      </c>
      <c r="CD43" s="38">
        <v>0</v>
      </c>
      <c r="CE43" s="38">
        <v>0</v>
      </c>
      <c r="CF43" s="38">
        <v>0</v>
      </c>
      <c r="CG43" s="38">
        <v>0</v>
      </c>
      <c r="CH43" s="38">
        <f t="shared" si="202"/>
        <v>0</v>
      </c>
      <c r="CI43" s="39"/>
      <c r="CJ43" s="24"/>
      <c r="CK43" s="25"/>
      <c r="CL43" s="173"/>
      <c r="CM43" s="26">
        <f t="shared" ref="CM43" si="209">1-(CK43/CL41)</f>
        <v>1</v>
      </c>
      <c r="CN43" s="24" t="str" cm="1">
        <f t="array" ref="CN43">+_xlfn.IFS(CM43&lt;0.8,"Cambio",CM43&lt;0.9,"Revisión de control",CM43&gt;0.89,"Se mantiene")</f>
        <v>Se mantiene</v>
      </c>
      <c r="CO43" s="80"/>
      <c r="CP43" s="25"/>
      <c r="CQ43" s="25"/>
      <c r="CR43" s="25"/>
      <c r="CS43" s="26">
        <f t="shared" si="205"/>
        <v>1</v>
      </c>
    </row>
    <row r="44" spans="1:97" ht="60" customHeight="1" x14ac:dyDescent="0.4">
      <c r="A44" s="7" t="s">
        <v>948</v>
      </c>
      <c r="B44" s="231"/>
      <c r="C44" s="21" t="s">
        <v>139</v>
      </c>
      <c r="D44" s="189"/>
      <c r="E44" s="192"/>
      <c r="F44" s="189"/>
      <c r="G44" s="196"/>
      <c r="H44" s="176"/>
      <c r="I44" s="182"/>
      <c r="J44" s="176"/>
      <c r="K44" s="167"/>
      <c r="L44" s="197"/>
      <c r="M44" s="200"/>
      <c r="N44" s="203"/>
      <c r="O44" s="206"/>
      <c r="P44" s="203"/>
      <c r="Q44" s="206"/>
      <c r="R44" s="206"/>
      <c r="S44" s="209"/>
      <c r="T44" s="176"/>
      <c r="U44" s="175"/>
      <c r="V44" s="175"/>
      <c r="W44" s="177"/>
      <c r="X44" s="167"/>
      <c r="Y44" s="167"/>
      <c r="Z44" s="167"/>
      <c r="AA44" s="167"/>
      <c r="AB44" s="180"/>
      <c r="AC44" s="181"/>
      <c r="AD44" s="176"/>
      <c r="AE44" s="182"/>
      <c r="AF44" s="176"/>
      <c r="AG44" s="176"/>
      <c r="AH44" s="182"/>
      <c r="AI44" s="176"/>
      <c r="AJ44" s="183"/>
      <c r="AK44" s="21" t="str">
        <f>CONCATENATE(J41," Control"," 4")</f>
        <v>COGGI 7 Control 4</v>
      </c>
      <c r="AL44" s="23"/>
      <c r="AM44" s="23"/>
      <c r="AN44" s="23"/>
      <c r="AO44" s="23" t="str">
        <f t="shared" si="172"/>
        <v xml:space="preserve">  a través de </v>
      </c>
      <c r="AP44" s="21"/>
      <c r="AQ44" s="21" t="str">
        <f t="shared" si="173"/>
        <v/>
      </c>
      <c r="AR44" s="21"/>
      <c r="AS44" s="21" t="str">
        <f t="shared" si="174"/>
        <v/>
      </c>
      <c r="AT44" s="21"/>
      <c r="AU44" s="21"/>
      <c r="AV44" s="21"/>
      <c r="AW44" s="22">
        <f t="shared" si="206"/>
        <v>0.39200000000000002</v>
      </c>
      <c r="AX44" s="21" t="str">
        <f t="shared" si="176"/>
        <v>Baja</v>
      </c>
      <c r="AY44" s="22">
        <f t="shared" si="207"/>
        <v>0.75</v>
      </c>
      <c r="AZ44" s="21" t="str">
        <f t="shared" si="178"/>
        <v>Mayor</v>
      </c>
      <c r="BA44" s="167"/>
      <c r="BB44" s="167"/>
      <c r="BC44" s="170"/>
      <c r="BD44" s="21" t="str">
        <f>CONCATENATE(J41," Acción preventiva"," 4")</f>
        <v>COGGI 7 Acción preventiva 4</v>
      </c>
      <c r="BE44" s="23"/>
      <c r="BF44" s="23"/>
      <c r="BG44" s="23"/>
      <c r="BH44" s="21">
        <f t="shared" si="180"/>
        <v>0</v>
      </c>
      <c r="BI44" s="21"/>
      <c r="BJ44" s="21"/>
      <c r="BK44" s="21"/>
      <c r="BL44" s="21"/>
      <c r="BM44" s="21"/>
      <c r="BN44" s="21"/>
      <c r="BO44" s="21"/>
      <c r="BP44" s="21"/>
      <c r="BQ44" s="21"/>
      <c r="BR44" s="21"/>
      <c r="BS44" s="21"/>
      <c r="BT44" s="21"/>
      <c r="BU44" s="171"/>
      <c r="BV44" s="38">
        <v>0</v>
      </c>
      <c r="BW44" s="38">
        <v>0</v>
      </c>
      <c r="BX44" s="38">
        <v>0</v>
      </c>
      <c r="BY44" s="38">
        <v>0</v>
      </c>
      <c r="BZ44" s="38">
        <v>0</v>
      </c>
      <c r="CA44" s="38">
        <v>0</v>
      </c>
      <c r="CB44" s="38">
        <v>0</v>
      </c>
      <c r="CC44" s="38">
        <v>0</v>
      </c>
      <c r="CD44" s="38">
        <v>0</v>
      </c>
      <c r="CE44" s="38">
        <v>0</v>
      </c>
      <c r="CF44" s="38">
        <v>0</v>
      </c>
      <c r="CG44" s="38">
        <v>0</v>
      </c>
      <c r="CH44" s="38">
        <f t="shared" si="202"/>
        <v>0</v>
      </c>
      <c r="CI44" s="39"/>
      <c r="CJ44" s="24"/>
      <c r="CK44" s="25"/>
      <c r="CL44" s="174"/>
      <c r="CM44" s="26">
        <f t="shared" ref="CM44" si="210">1-(CK44/CL41)</f>
        <v>1</v>
      </c>
      <c r="CN44" s="24" t="str" cm="1">
        <f t="array" ref="CN44">+_xlfn.IFS(CM44&lt;0.8,"Cambio",CM44&lt;0.9,"Revisión de control",CM44&gt;0.89,"Se mantiene")</f>
        <v>Se mantiene</v>
      </c>
      <c r="CO44" s="80"/>
      <c r="CP44" s="25"/>
      <c r="CQ44" s="25"/>
      <c r="CR44" s="25"/>
      <c r="CS44" s="26">
        <f t="shared" si="205"/>
        <v>1</v>
      </c>
    </row>
    <row r="45" spans="1:97" ht="60" customHeight="1" x14ac:dyDescent="0.4">
      <c r="A45" s="7" t="s">
        <v>1382</v>
      </c>
      <c r="B45" s="229" t="s">
        <v>208</v>
      </c>
      <c r="C45" s="21" t="s">
        <v>139</v>
      </c>
      <c r="D45" s="187" t="str">
        <f>VLOOKUP(B45,Datos!$B$65:$F$80,3,FALSE)</f>
        <v>Establecer lineamientos para la comunicación y coordinación intra e interinstitucional, que proporcione a los grupos de interés información veraz, objetiva y oportuna de la misión, objetivos y gestión de la Agencia Nacional de Tierras.</v>
      </c>
      <c r="E45" s="190" t="str">
        <f>VLOOKUP(B45,Datos!$B$65:$F$80,5,FALSE)</f>
        <v>La posibilidad de incumplir con los lineamientos para la comunicación interna y externa enfocada hacia los grupos de interés de la entidad</v>
      </c>
      <c r="F45" s="187" t="str">
        <f>VLOOKUP(B45,Datos!$B$65:$F$80,4,FALSE)</f>
        <v>Desde la formulación de lineamientos de comunicación interna y externa, hasta la articulación con los grupos de interés y organismos de control.</v>
      </c>
      <c r="G45" s="176" t="s">
        <v>1361</v>
      </c>
      <c r="H45" s="176" t="s">
        <v>1362</v>
      </c>
      <c r="I45" s="182">
        <f t="shared" ref="I45:I121" si="211">IF(K45="",0,1)</f>
        <v>1</v>
      </c>
      <c r="J45" s="176" t="str">
        <f t="shared" ref="J45:J49" si="212">CONCATENATE(C45," ",K45)</f>
        <v>COGGI 8</v>
      </c>
      <c r="K45" s="165">
        <v>8</v>
      </c>
      <c r="L45" s="197">
        <v>45839</v>
      </c>
      <c r="M45" s="198">
        <f ca="1">+TODAY()-L45</f>
        <v>240</v>
      </c>
      <c r="N45" s="201" t="s">
        <v>19</v>
      </c>
      <c r="O45" s="204">
        <f>VLOOKUP(N45,[4]Datos!$B$21:$D$25,3,FALSE)</f>
        <v>0.2</v>
      </c>
      <c r="P45" s="201" t="s">
        <v>35</v>
      </c>
      <c r="Q45" s="204">
        <f>VLOOKUP(P45,[4]Datos!$C$20:$D$25,2,FALSE)</f>
        <v>1</v>
      </c>
      <c r="R45" s="204">
        <f>+IF(O45="",Q45,IF(Q45="",O45,IF(O45&gt;Q45,O45,Q45)))</f>
        <v>1</v>
      </c>
      <c r="S45" s="207" t="s">
        <v>1383</v>
      </c>
      <c r="T45" s="175" t="s">
        <v>4</v>
      </c>
      <c r="U45" s="175" t="s">
        <v>1363</v>
      </c>
      <c r="V45" s="175" t="s">
        <v>1364</v>
      </c>
      <c r="W45" s="175" t="str">
        <f>CONCATENATE("Posibilidad de"," ",T45," ",U45," debido ",V45)</f>
        <v>Posibilidad de pérdida reputacional en la credibilidad y mala imagen institucional debido deficiencia en la información interna y externa de boletines y comunicados de prensa en la entidad</v>
      </c>
      <c r="X45" s="165" t="s">
        <v>225</v>
      </c>
      <c r="Y45" s="165" t="s">
        <v>229</v>
      </c>
      <c r="Z45" s="165" t="s">
        <v>286</v>
      </c>
      <c r="AA45" s="165" t="s">
        <v>1365</v>
      </c>
      <c r="AB45" s="165" t="s">
        <v>287</v>
      </c>
      <c r="AC45" s="181">
        <f>365*24</f>
        <v>8760</v>
      </c>
      <c r="AD45" s="176" t="str">
        <f t="shared" ref="AD45" si="213">IF(AC45&lt;=0,"",IF(AC45&lt;=2,"Muy Baja",IF(AC45&lt;=24,"Baja",IF(AC45&lt;=500,"Media",IF(AC45&lt;=5000,"Alta","Muy Alta")))))</f>
        <v>Muy Alta</v>
      </c>
      <c r="AE45" s="182">
        <f>IF(AD45="","",IF(AD45="Muy Baja",0.2,IF(AD45="Baja",0.4,IF(AD45="Media",0.6,IF(AD45="Alta",0.8,IF(AD45="Muy Alta",1,))))))</f>
        <v>1</v>
      </c>
      <c r="AF45" s="176" t="s">
        <v>35</v>
      </c>
      <c r="AG45" s="176" t="str">
        <f>IF(OR(AF45=[4]Datos!$C$6,AF45=[4]Datos!$D$6),"Leve",IF(OR(AF45=[4]Datos!$C$7,AF45=[4]Datos!$D$7),"Menor",IF(OR(AF45=[4]Datos!$C$8,AF45=[4]Datos!$D$8),"Moderado",IF(OR(AF45=[4]Datos!$C$9,AF45=[4]Datos!$D$9),"Mayor",IF(OR(AF45=[4]Datos!$C$10,AF45=[4]Datos!$D$10),"Catastrófico","")))))</f>
        <v>Catastrófico</v>
      </c>
      <c r="AH45" s="182">
        <f>IF(AG45="","",IF(AG45="Leve",0.2,IF(AG45="Menor",0.4,IF(AG45="Moderado",0.6,IF(AG45="Mayor",0.8,IF(AG45="Catastrófico",1,))))))</f>
        <v>1</v>
      </c>
      <c r="AI45" s="176" t="str">
        <f>IF(OR(AND(AD45="Muy Baja",AG45="Leve"),AND(AD45="Muy Baja",AG45="Menor"),AND(AD45="Baja",AG45="Leve")),"Bajo",IF(OR(AND(AD45="Muy baja",AG45="Moderado"),AND(AD45="Baja",AG45="Menor"),AND(AD45="Baja",AG45="Moderado"),AND(AD45="Media",AG45="Leve"),AND(AD45="Media",AG45="Menor"),AND(AD45="Media",AG45="Moderado"),AND(AD45="Alta",AG45="Leve"),AND(AD45="Alta",AG45="Menor")),"Moderado",IF(OR(AND(AD45="Muy Baja",AG45="Mayor"),AND(AD45="Baja",AG45="Mayor"),AND(AD45="Media",AG45="Mayor"),AND(AD45="Alta",AG45="Moderado"),AND(AD45="Alta",AG45="Mayor"),AND(AD45="Muy Alta",AG45="Leve"),AND(AD45="Muy Alta",AG45="Menor"),AND(AD45="Muy Alta",AG45="Moderado"),AND(AD45="Muy Alta",AG45="Mayor")),"Alto",IF(OR(AND(AD45="Muy Baja",AG45="Catastrófico"),AND(AD45="Baja",AG45="Catastrófico"),AND(AD45="Media",AG45="Catastrófico"),AND(AD45="Alta",AG45="Catastrófico"),AND(AD45="Muy Alta",AG45="Catastrófico")),"Extremo",""))))</f>
        <v>Extremo</v>
      </c>
      <c r="AJ45" s="183" t="str" cm="1">
        <f t="array" ref="AJ45">_xlfn.IFS(AI45="Bajo","Aceptar",AI45="Moderado","Reducir",AI45="Alto","Reducir",AI45="Extremo","Reducir")</f>
        <v>Reducir</v>
      </c>
      <c r="AK45" s="21" t="str">
        <f>CONCATENATE(J45," Control"," 1")</f>
        <v>COGGI 8 Control 1</v>
      </c>
      <c r="AL45" s="148" t="s">
        <v>1385</v>
      </c>
      <c r="AM45" s="146" t="s">
        <v>1366</v>
      </c>
      <c r="AN45" s="23" t="s">
        <v>1367</v>
      </c>
      <c r="AO45" s="23" t="str">
        <f>CONCATENATE(AL45," ",AM45," a través ",AN45)</f>
        <v>EQUIPO DE COMUNICACIONES - DG revisa el contenido y estilo de los textos redactados para ser aprobados en boletines y comunicados de prensa a través de una matriz de seguimiento donde se ha validado el tipo de información, alcance y usuario final para determinar si cumple con los lineamientos en comunicación interna y externa</v>
      </c>
      <c r="AP45" s="21" t="s">
        <v>54</v>
      </c>
      <c r="AQ45" s="21" t="str">
        <f t="shared" si="173"/>
        <v>Probabilidad</v>
      </c>
      <c r="AR45" s="21" t="s">
        <v>56</v>
      </c>
      <c r="AS45" s="21" t="str">
        <f t="shared" si="174"/>
        <v>30%</v>
      </c>
      <c r="AT45" s="21" t="s">
        <v>5</v>
      </c>
      <c r="AU45" s="21" t="s">
        <v>2</v>
      </c>
      <c r="AV45" s="21" t="s">
        <v>3</v>
      </c>
      <c r="AW45" s="22">
        <f>+IF(AQ45="Probabilidad",AE45-(AE45*AS45),AE45)</f>
        <v>0.7</v>
      </c>
      <c r="AX45" s="21" t="str">
        <f t="shared" si="176"/>
        <v>Alta</v>
      </c>
      <c r="AY45" s="22">
        <f>+IF(AQ45="Impacto",AH45-(AH45*AS45),AH45)</f>
        <v>1</v>
      </c>
      <c r="AZ45" s="21" t="str">
        <f t="shared" si="178"/>
        <v>Catastrófico</v>
      </c>
      <c r="BA45" s="165" t="str">
        <f>IF(OR(AND(AX48="Muy Baja",AZ48="Leve"),AND(AX48="Muy Baja",AZ48="Menor"),AND(AX48="Baja",AZ48="Leve")),"Bajo",IF(OR(AND(AX48="Muy baja",AZ48="Moderado"),AND(AX48="Baja",AZ48="Menor"),AND(AX48="Baja",AZ48="Moderado"),AND(AX48="Media",AZ48="Leve"),AND(AX48="Media",AZ48="Menor"),AND(AX48="Media",AZ48="Moderado"),AND(AX48="Alta",AZ48="Leve"),AND(AX48="Alta",AZ48="Menor")),"Moderado",IF(OR(AND(AX48="Muy Baja",AZ48="Mayor"),AND(AX48="Baja",AZ48="Mayor"),AND(AX48="Media",AZ48="Mayor"),AND(AX48="Alta",AZ48="Moderado"),AND(AX48="Alta",AZ48="Mayor"),AND(AX48="Muy Alta",AZ48="Leve"),AND(AX48="Muy Alta",AZ48="Menor"),AND(AX48="Muy Alta",AZ48="Moderado"),AND(AX48="Muy Alta",AZ48="Mayor")),"Alto",IF(OR(AND(AX48="Muy Baja",AZ48="Catastrófico"),AND(AX48="Baja",AZ48="Catastrófico"),AND(AX48="Media",AZ48="Catastrófico"),AND(AX48="Alta",AZ48="Catastrófico"),AND(AX48="Muy Alta",AZ48="Catastrófico")),"Extremo",""))))</f>
        <v>Alto</v>
      </c>
      <c r="BB45" s="165" t="str" cm="1">
        <f t="array" ref="BB45">_xlfn.IFS(BA45="Bajo","Aceptar",BA45="Moderado","Reducir",BA45="Alto","Reducir",BA45="Extremo","Reducir")</f>
        <v>Reducir</v>
      </c>
      <c r="BC45" s="165" t="str" cm="1">
        <f t="array" ref="BC45">_xlfn.IFS(BB45="Aceptar","No",BB45="Reducir","Si")</f>
        <v>Si</v>
      </c>
      <c r="BD45" s="21" t="s">
        <v>1780</v>
      </c>
      <c r="BE45" s="23" t="s">
        <v>1368</v>
      </c>
      <c r="BF45" s="23" t="s">
        <v>1369</v>
      </c>
      <c r="BG45" s="23" t="s">
        <v>1370</v>
      </c>
      <c r="BH45" s="21">
        <f t="shared" si="180"/>
        <v>1</v>
      </c>
      <c r="BI45" s="21"/>
      <c r="BJ45" s="21"/>
      <c r="BK45" s="21"/>
      <c r="BL45" s="21"/>
      <c r="BM45" s="21">
        <v>1</v>
      </c>
      <c r="BN45" s="21"/>
      <c r="BO45" s="21"/>
      <c r="BP45" s="21"/>
      <c r="BQ45" s="21"/>
      <c r="BR45" s="21"/>
      <c r="BS45" s="21"/>
      <c r="BT45" s="21"/>
      <c r="BU45" s="171">
        <f t="shared" ref="BU45" si="214">+AVERAGE(CH45:CH48)/AVERAGE(BH45:BH48)</f>
        <v>1</v>
      </c>
      <c r="BV45" s="38">
        <v>0</v>
      </c>
      <c r="BW45" s="38">
        <v>0</v>
      </c>
      <c r="BX45" s="38">
        <v>0</v>
      </c>
      <c r="BY45" s="38">
        <v>0</v>
      </c>
      <c r="BZ45" s="38">
        <v>1</v>
      </c>
      <c r="CA45" s="38">
        <v>0</v>
      </c>
      <c r="CB45" s="38">
        <v>0</v>
      </c>
      <c r="CC45" s="38">
        <v>0</v>
      </c>
      <c r="CD45" s="38">
        <v>0</v>
      </c>
      <c r="CE45" s="38">
        <v>0</v>
      </c>
      <c r="CF45" s="38">
        <v>0</v>
      </c>
      <c r="CG45" s="38">
        <v>0</v>
      </c>
      <c r="CH45" s="38">
        <f t="shared" si="202"/>
        <v>1</v>
      </c>
      <c r="CI45" s="39"/>
      <c r="CJ45" s="24"/>
      <c r="CK45" s="25"/>
      <c r="CL45" s="172">
        <f t="shared" ref="CL45" si="215">+AC45</f>
        <v>8760</v>
      </c>
      <c r="CM45" s="26">
        <f t="shared" ref="CM45" si="216">1-(CK45/CL45)</f>
        <v>1</v>
      </c>
      <c r="CN45" s="24" t="str" cm="1">
        <f t="array" ref="CN45">+_xlfn.IFS(CM45&lt;0.8,"Cambio",CM45&lt;0.9,"Revisión de control",CM45&gt;0.89,"Se mantiene")</f>
        <v>Se mantiene</v>
      </c>
      <c r="CO45" s="80"/>
      <c r="CP45" s="25"/>
      <c r="CQ45" s="25"/>
      <c r="CR45" s="25"/>
      <c r="CS45" s="26">
        <f t="shared" si="205"/>
        <v>1</v>
      </c>
    </row>
    <row r="46" spans="1:97" ht="60" customHeight="1" x14ac:dyDescent="0.4">
      <c r="A46" s="7" t="s">
        <v>1382</v>
      </c>
      <c r="B46" s="230"/>
      <c r="C46" s="21" t="s">
        <v>139</v>
      </c>
      <c r="D46" s="188"/>
      <c r="E46" s="191"/>
      <c r="F46" s="188"/>
      <c r="G46" s="176"/>
      <c r="H46" s="176"/>
      <c r="I46" s="182"/>
      <c r="J46" s="176"/>
      <c r="K46" s="166"/>
      <c r="L46" s="197"/>
      <c r="M46" s="199"/>
      <c r="N46" s="202"/>
      <c r="O46" s="205"/>
      <c r="P46" s="202"/>
      <c r="Q46" s="205"/>
      <c r="R46" s="205"/>
      <c r="S46" s="208"/>
      <c r="T46" s="175"/>
      <c r="U46" s="175"/>
      <c r="V46" s="175"/>
      <c r="W46" s="175"/>
      <c r="X46" s="166"/>
      <c r="Y46" s="166"/>
      <c r="Z46" s="166"/>
      <c r="AA46" s="166"/>
      <c r="AB46" s="166"/>
      <c r="AC46" s="181"/>
      <c r="AD46" s="176"/>
      <c r="AE46" s="182"/>
      <c r="AF46" s="176"/>
      <c r="AG46" s="176"/>
      <c r="AH46" s="182"/>
      <c r="AI46" s="176"/>
      <c r="AJ46" s="183"/>
      <c r="AK46" s="21" t="str">
        <f>CONCATENATE(J46," Control"," 2")</f>
        <v xml:space="preserve"> Control 2</v>
      </c>
      <c r="AL46" s="148" t="s">
        <v>1385</v>
      </c>
      <c r="AM46" s="146" t="s">
        <v>1371</v>
      </c>
      <c r="AN46" s="23" t="s">
        <v>1372</v>
      </c>
      <c r="AO46" s="23" t="str">
        <f t="shared" ref="AO46:AO52" si="217">CONCATENATE(AL46," ",AM46," a través ",AN46)</f>
        <v>EQUIPO DE COMUNICACIONES - DG emite nuevo mensaje a través de los diferentes medios de comunicación con aclaraciones por parte del Director General o jefe de oficina correspondiente</v>
      </c>
      <c r="AP46" s="21" t="s">
        <v>55</v>
      </c>
      <c r="AQ46" s="21" t="str">
        <f t="shared" ref="AQ46:AQ49" si="218">IF(OR(AP46="Preventivo",AP46="Detectivo"),"Probabilidad",IF(AP46="Correctivo","Impacto",""))</f>
        <v>Impacto</v>
      </c>
      <c r="AR46" s="21" t="s">
        <v>56</v>
      </c>
      <c r="AS46" s="21" t="str">
        <f t="shared" ref="AS46:AS49" si="219">IF(AND(AP46="Preventivo",AR46="Automático"),"50%",IF(AND(AP46="Preventivo",AR46="Manual"),"40%",IF(AND(AP46="Detectivo",AR46="Automático"),"40%",IF(AND(AP46="Detectivo",AR46="Manual"),"30%",IF(AND(AP46="Correctivo",AR46="Automático"),"35%",IF(AND(AP46="Correctivo",AR46="Manual"),"25%",""))))))</f>
        <v>25%</v>
      </c>
      <c r="AT46" s="21" t="s">
        <v>5</v>
      </c>
      <c r="AU46" s="21" t="s">
        <v>2</v>
      </c>
      <c r="AV46" s="21" t="s">
        <v>3</v>
      </c>
      <c r="AW46" s="22">
        <f>+IF(AQ46="Probabilidad",AW45-(AW45*AS46),AW45)</f>
        <v>0.7</v>
      </c>
      <c r="AX46" s="21" t="str">
        <f t="shared" ref="AX46:AX48" si="220">IFERROR(IF(AW46="","",IF(AW46&lt;=20%,"Muy Baja",IF(AW46&lt;=40%,"Baja",IF(AW46&lt;=60%,"Media",IF(AW46&lt;=80%,"Alta","Muy Alta"))))),"")</f>
        <v>Alta</v>
      </c>
      <c r="AY46" s="22">
        <f>+IF(AQ46="Impacto",AY45-(AY45*AS46),AY45)</f>
        <v>0.75</v>
      </c>
      <c r="AZ46" s="21" t="str">
        <f t="shared" ref="AZ46:AZ48" si="221">IFERROR(IF(AY46="","",IF(AY46&lt;=0.2,"Leve",IF(AY46&lt;=0.4,"Menor",IF(AY46&lt;=0.6,"Moderado",IF(AY46&lt;=0.8,"Mayor","Catastrófico"))))),"")</f>
        <v>Mayor</v>
      </c>
      <c r="BA46" s="166"/>
      <c r="BB46" s="166"/>
      <c r="BC46" s="166"/>
      <c r="BD46" s="21" t="s">
        <v>1782</v>
      </c>
      <c r="BE46" s="23"/>
      <c r="BF46" s="23"/>
      <c r="BG46" s="23"/>
      <c r="BH46" s="21">
        <f t="shared" ref="BH46:BH48" si="222">+SUM(BI46:BT46)</f>
        <v>0</v>
      </c>
      <c r="BI46" s="21"/>
      <c r="BJ46" s="21"/>
      <c r="BK46" s="21"/>
      <c r="BL46" s="21"/>
      <c r="BM46" s="21"/>
      <c r="BN46" s="21"/>
      <c r="BO46" s="21"/>
      <c r="BP46" s="21"/>
      <c r="BQ46" s="21"/>
      <c r="BR46" s="21"/>
      <c r="BS46" s="21"/>
      <c r="BT46" s="21"/>
      <c r="BU46" s="171"/>
      <c r="BV46" s="38">
        <v>0</v>
      </c>
      <c r="BW46" s="38">
        <v>0</v>
      </c>
      <c r="BX46" s="38">
        <v>0</v>
      </c>
      <c r="BY46" s="38">
        <v>0</v>
      </c>
      <c r="BZ46" s="38">
        <v>0</v>
      </c>
      <c r="CA46" s="38">
        <v>0</v>
      </c>
      <c r="CB46" s="38">
        <v>0</v>
      </c>
      <c r="CC46" s="38">
        <v>0</v>
      </c>
      <c r="CD46" s="38">
        <v>0</v>
      </c>
      <c r="CE46" s="38">
        <v>0</v>
      </c>
      <c r="CF46" s="38">
        <v>0</v>
      </c>
      <c r="CG46" s="38">
        <v>0</v>
      </c>
      <c r="CH46" s="38">
        <f t="shared" si="202"/>
        <v>0</v>
      </c>
      <c r="CI46" s="39"/>
      <c r="CJ46" s="24"/>
      <c r="CK46" s="25"/>
      <c r="CL46" s="173"/>
      <c r="CM46" s="26">
        <f t="shared" ref="CM46" si="223">1-(CK46/CL45)</f>
        <v>1</v>
      </c>
      <c r="CN46" s="24" t="str" cm="1">
        <f t="array" ref="CN46">+_xlfn.IFS(CM46&lt;0.8,"Cambio",CM46&lt;0.9,"Revisión de control",CM46&gt;0.89,"Se mantiene")</f>
        <v>Se mantiene</v>
      </c>
      <c r="CO46" s="80"/>
      <c r="CP46" s="25"/>
      <c r="CQ46" s="25"/>
      <c r="CR46" s="25"/>
      <c r="CS46" s="26">
        <f t="shared" si="205"/>
        <v>1</v>
      </c>
    </row>
    <row r="47" spans="1:97" ht="60" customHeight="1" x14ac:dyDescent="0.4">
      <c r="A47" s="7" t="s">
        <v>1382</v>
      </c>
      <c r="B47" s="230"/>
      <c r="C47" s="21" t="s">
        <v>139</v>
      </c>
      <c r="D47" s="188"/>
      <c r="E47" s="191"/>
      <c r="F47" s="188"/>
      <c r="G47" s="176"/>
      <c r="H47" s="176"/>
      <c r="I47" s="182"/>
      <c r="J47" s="176"/>
      <c r="K47" s="166"/>
      <c r="L47" s="197"/>
      <c r="M47" s="199"/>
      <c r="N47" s="202"/>
      <c r="O47" s="205"/>
      <c r="P47" s="202"/>
      <c r="Q47" s="205"/>
      <c r="R47" s="205"/>
      <c r="S47" s="208"/>
      <c r="T47" s="175"/>
      <c r="U47" s="175"/>
      <c r="V47" s="175"/>
      <c r="W47" s="175"/>
      <c r="X47" s="166"/>
      <c r="Y47" s="166"/>
      <c r="Z47" s="166"/>
      <c r="AA47" s="166"/>
      <c r="AB47" s="166"/>
      <c r="AC47" s="181"/>
      <c r="AD47" s="176"/>
      <c r="AE47" s="182"/>
      <c r="AF47" s="176"/>
      <c r="AG47" s="176"/>
      <c r="AH47" s="182"/>
      <c r="AI47" s="176"/>
      <c r="AJ47" s="183"/>
      <c r="AK47" s="21" t="str">
        <f>CONCATENATE(J47," Control"," 3")</f>
        <v xml:space="preserve"> Control 3</v>
      </c>
      <c r="AL47" s="23"/>
      <c r="AM47" s="23"/>
      <c r="AN47" s="23"/>
      <c r="AO47" s="23" t="str">
        <f t="shared" si="217"/>
        <v xml:space="preserve">  a través </v>
      </c>
      <c r="AP47" s="21"/>
      <c r="AQ47" s="21" t="str">
        <f t="shared" si="218"/>
        <v/>
      </c>
      <c r="AR47" s="21"/>
      <c r="AS47" s="21" t="str">
        <f t="shared" si="219"/>
        <v/>
      </c>
      <c r="AT47" s="21"/>
      <c r="AU47" s="21"/>
      <c r="AV47" s="21"/>
      <c r="AW47" s="22">
        <f t="shared" ref="AW47:AW48" si="224">+IF(AQ47="Probabilidad",AW46-(AW46*AS47),AW46)</f>
        <v>0.7</v>
      </c>
      <c r="AX47" s="21" t="str">
        <f t="shared" si="220"/>
        <v>Alta</v>
      </c>
      <c r="AY47" s="22">
        <f t="shared" ref="AY47:AY48" si="225">+IF(AQ47="Impacto",AY46-(AY46*AS47),AY46)</f>
        <v>0.75</v>
      </c>
      <c r="AZ47" s="21" t="str">
        <f t="shared" si="221"/>
        <v>Mayor</v>
      </c>
      <c r="BA47" s="166"/>
      <c r="BB47" s="166"/>
      <c r="BC47" s="166"/>
      <c r="BD47" s="21" t="s">
        <v>1783</v>
      </c>
      <c r="BE47" s="23"/>
      <c r="BF47" s="23"/>
      <c r="BG47" s="23"/>
      <c r="BH47" s="21">
        <f t="shared" si="222"/>
        <v>0</v>
      </c>
      <c r="BI47" s="21"/>
      <c r="BJ47" s="21"/>
      <c r="BK47" s="21"/>
      <c r="BL47" s="21"/>
      <c r="BM47" s="21"/>
      <c r="BN47" s="21"/>
      <c r="BO47" s="21"/>
      <c r="BP47" s="21"/>
      <c r="BQ47" s="21"/>
      <c r="BR47" s="21"/>
      <c r="BS47" s="21"/>
      <c r="BT47" s="21"/>
      <c r="BU47" s="171"/>
      <c r="BV47" s="38">
        <v>0</v>
      </c>
      <c r="BW47" s="38">
        <v>0</v>
      </c>
      <c r="BX47" s="38">
        <v>0</v>
      </c>
      <c r="BY47" s="38">
        <v>0</v>
      </c>
      <c r="BZ47" s="38">
        <v>0</v>
      </c>
      <c r="CA47" s="38">
        <v>0</v>
      </c>
      <c r="CB47" s="38">
        <v>0</v>
      </c>
      <c r="CC47" s="38">
        <v>0</v>
      </c>
      <c r="CD47" s="38">
        <v>0</v>
      </c>
      <c r="CE47" s="38">
        <v>0</v>
      </c>
      <c r="CF47" s="38">
        <v>0</v>
      </c>
      <c r="CG47" s="38">
        <v>0</v>
      </c>
      <c r="CH47" s="38">
        <f t="shared" si="202"/>
        <v>0</v>
      </c>
      <c r="CI47" s="39"/>
      <c r="CJ47" s="24"/>
      <c r="CK47" s="25"/>
      <c r="CL47" s="173"/>
      <c r="CM47" s="26">
        <f t="shared" ref="CM47" si="226">1-(CK47/CL45)</f>
        <v>1</v>
      </c>
      <c r="CN47" s="24" t="str" cm="1">
        <f t="array" ref="CN47">+_xlfn.IFS(CM47&lt;0.8,"Cambio",CM47&lt;0.9,"Revisión de control",CM47&gt;0.89,"Se mantiene")</f>
        <v>Se mantiene</v>
      </c>
      <c r="CO47" s="80"/>
      <c r="CP47" s="25"/>
      <c r="CQ47" s="25"/>
      <c r="CR47" s="25"/>
      <c r="CS47" s="26">
        <f t="shared" si="205"/>
        <v>1</v>
      </c>
    </row>
    <row r="48" spans="1:97" ht="60" customHeight="1" x14ac:dyDescent="0.4">
      <c r="A48" s="7" t="s">
        <v>1382</v>
      </c>
      <c r="B48" s="231"/>
      <c r="C48" s="21" t="s">
        <v>139</v>
      </c>
      <c r="D48" s="189"/>
      <c r="E48" s="192"/>
      <c r="F48" s="189"/>
      <c r="G48" s="176"/>
      <c r="H48" s="176"/>
      <c r="I48" s="182"/>
      <c r="J48" s="176"/>
      <c r="K48" s="167"/>
      <c r="L48" s="197"/>
      <c r="M48" s="200"/>
      <c r="N48" s="203"/>
      <c r="O48" s="206"/>
      <c r="P48" s="203"/>
      <c r="Q48" s="206"/>
      <c r="R48" s="206"/>
      <c r="S48" s="209"/>
      <c r="T48" s="175"/>
      <c r="U48" s="175"/>
      <c r="V48" s="175"/>
      <c r="W48" s="175"/>
      <c r="X48" s="167"/>
      <c r="Y48" s="167"/>
      <c r="Z48" s="167"/>
      <c r="AA48" s="167"/>
      <c r="AB48" s="167"/>
      <c r="AC48" s="181"/>
      <c r="AD48" s="176"/>
      <c r="AE48" s="182"/>
      <c r="AF48" s="176"/>
      <c r="AG48" s="176"/>
      <c r="AH48" s="182"/>
      <c r="AI48" s="176"/>
      <c r="AJ48" s="183"/>
      <c r="AK48" s="21" t="str">
        <f>CONCATENATE(J48," Control"," 4")</f>
        <v xml:space="preserve"> Control 4</v>
      </c>
      <c r="AL48" s="23"/>
      <c r="AM48" s="23"/>
      <c r="AN48" s="23"/>
      <c r="AO48" s="23" t="str">
        <f t="shared" si="217"/>
        <v xml:space="preserve">  a través </v>
      </c>
      <c r="AP48" s="21"/>
      <c r="AQ48" s="21" t="str">
        <f t="shared" si="218"/>
        <v/>
      </c>
      <c r="AR48" s="21"/>
      <c r="AS48" s="21" t="str">
        <f t="shared" si="219"/>
        <v/>
      </c>
      <c r="AT48" s="21"/>
      <c r="AU48" s="21"/>
      <c r="AV48" s="21"/>
      <c r="AW48" s="22">
        <f t="shared" si="224"/>
        <v>0.7</v>
      </c>
      <c r="AX48" s="21" t="str">
        <f t="shared" si="220"/>
        <v>Alta</v>
      </c>
      <c r="AY48" s="22">
        <f t="shared" si="225"/>
        <v>0.75</v>
      </c>
      <c r="AZ48" s="21" t="str">
        <f t="shared" si="221"/>
        <v>Mayor</v>
      </c>
      <c r="BA48" s="167"/>
      <c r="BB48" s="167"/>
      <c r="BC48" s="167"/>
      <c r="BD48" s="21" t="s">
        <v>1784</v>
      </c>
      <c r="BE48" s="23"/>
      <c r="BF48" s="23"/>
      <c r="BG48" s="23"/>
      <c r="BH48" s="21">
        <f t="shared" si="222"/>
        <v>0</v>
      </c>
      <c r="BI48" s="21"/>
      <c r="BJ48" s="21"/>
      <c r="BK48" s="21"/>
      <c r="BL48" s="21"/>
      <c r="BM48" s="21"/>
      <c r="BN48" s="21"/>
      <c r="BO48" s="21"/>
      <c r="BP48" s="21"/>
      <c r="BQ48" s="21"/>
      <c r="BR48" s="21"/>
      <c r="BS48" s="21"/>
      <c r="BT48" s="21"/>
      <c r="BU48" s="171"/>
      <c r="BV48" s="38">
        <v>0</v>
      </c>
      <c r="BW48" s="38">
        <v>0</v>
      </c>
      <c r="BX48" s="38">
        <v>0</v>
      </c>
      <c r="BY48" s="38">
        <v>0</v>
      </c>
      <c r="BZ48" s="38">
        <v>0</v>
      </c>
      <c r="CA48" s="38">
        <v>0</v>
      </c>
      <c r="CB48" s="38">
        <v>0</v>
      </c>
      <c r="CC48" s="38">
        <v>0</v>
      </c>
      <c r="CD48" s="38">
        <v>0</v>
      </c>
      <c r="CE48" s="38">
        <v>0</v>
      </c>
      <c r="CF48" s="38">
        <v>0</v>
      </c>
      <c r="CG48" s="38">
        <v>0</v>
      </c>
      <c r="CH48" s="38">
        <f t="shared" si="202"/>
        <v>0</v>
      </c>
      <c r="CI48" s="39"/>
      <c r="CJ48" s="24"/>
      <c r="CK48" s="25"/>
      <c r="CL48" s="174"/>
      <c r="CM48" s="26">
        <f t="shared" ref="CM48" si="227">1-(CK48/CL45)</f>
        <v>1</v>
      </c>
      <c r="CN48" s="24" t="str" cm="1">
        <f t="array" ref="CN48">+_xlfn.IFS(CM48&lt;0.8,"Cambio",CM48&lt;0.9,"Revisión de control",CM48&gt;0.89,"Se mantiene")</f>
        <v>Se mantiene</v>
      </c>
      <c r="CO48" s="80"/>
      <c r="CP48" s="25"/>
      <c r="CQ48" s="25"/>
      <c r="CR48" s="25"/>
      <c r="CS48" s="26">
        <f t="shared" si="205"/>
        <v>1</v>
      </c>
    </row>
    <row r="49" spans="1:97" ht="60" customHeight="1" x14ac:dyDescent="0.4">
      <c r="A49" s="7" t="s">
        <v>1382</v>
      </c>
      <c r="B49" s="229" t="s">
        <v>208</v>
      </c>
      <c r="C49" s="21" t="s">
        <v>139</v>
      </c>
      <c r="D49" s="187" t="str">
        <f>VLOOKUP(B49,Datos!$B$65:$F$80,3,FALSE)</f>
        <v>Establecer lineamientos para la comunicación y coordinación intra e interinstitucional, que proporcione a los grupos de interés información veraz, objetiva y oportuna de la misión, objetivos y gestión de la Agencia Nacional de Tierras.</v>
      </c>
      <c r="E49" s="190" t="str">
        <f>VLOOKUP(B49,Datos!$B$65:$F$80,5,FALSE)</f>
        <v>La posibilidad de incumplir con los lineamientos para la comunicación interna y externa enfocada hacia los grupos de interés de la entidad</v>
      </c>
      <c r="F49" s="187" t="str">
        <f>VLOOKUP(B49,Datos!$B$65:$F$80,4,FALSE)</f>
        <v>Desde la formulación de lineamientos de comunicación interna y externa, hasta la articulación con los grupos de interés y organismos de control.</v>
      </c>
      <c r="G49" s="176" t="s">
        <v>1361</v>
      </c>
      <c r="H49" s="176" t="s">
        <v>1362</v>
      </c>
      <c r="I49" s="182">
        <f t="shared" si="211"/>
        <v>1</v>
      </c>
      <c r="J49" s="176" t="str">
        <f t="shared" si="212"/>
        <v>COGGI 9</v>
      </c>
      <c r="K49" s="165">
        <v>9</v>
      </c>
      <c r="L49" s="197">
        <v>45839</v>
      </c>
      <c r="M49" s="198">
        <f ca="1">+TODAY()-L49</f>
        <v>240</v>
      </c>
      <c r="N49" s="201" t="s">
        <v>19</v>
      </c>
      <c r="O49" s="204">
        <f>VLOOKUP(N49,[4]Datos!$B$21:$D$25,3,FALSE)</f>
        <v>0.2</v>
      </c>
      <c r="P49" s="201" t="s">
        <v>32</v>
      </c>
      <c r="Q49" s="204">
        <f>VLOOKUP(P49,[4]Datos!$C$20:$D$25,2,FALSE)</f>
        <v>0.8</v>
      </c>
      <c r="R49" s="204">
        <f>+IF(O49="",Q49,IF(Q49="",O49,IF(O49&gt;Q49,O49,Q49)))</f>
        <v>0.8</v>
      </c>
      <c r="S49" s="207" t="s">
        <v>1384</v>
      </c>
      <c r="T49" s="175" t="s">
        <v>4</v>
      </c>
      <c r="U49" s="175" t="s">
        <v>1373</v>
      </c>
      <c r="V49" s="175" t="s">
        <v>1374</v>
      </c>
      <c r="W49" s="175" t="str">
        <f t="shared" ref="W49" si="228">CONCATENATE("Posibilidad de"," ",T49," ",U49," debido ",V49)</f>
        <v>Posibilidad de pérdida reputacional incidiendo en la percepción y confianza hacia la institución debido al manejo inadecuado de la imagen institucional (símbolos, nombre, colores, manual de imagen, entre otros)</v>
      </c>
      <c r="X49" s="165" t="s">
        <v>225</v>
      </c>
      <c r="Y49" s="165" t="s">
        <v>229</v>
      </c>
      <c r="Z49" s="165" t="s">
        <v>286</v>
      </c>
      <c r="AA49" s="165" t="s">
        <v>1365</v>
      </c>
      <c r="AB49" s="165" t="s">
        <v>287</v>
      </c>
      <c r="AC49" s="181">
        <f>365*24</f>
        <v>8760</v>
      </c>
      <c r="AD49" s="176" t="str">
        <f t="shared" ref="AD49" si="229">IF(AC49&lt;=0,"",IF(AC49&lt;=2,"Muy Baja",IF(AC49&lt;=24,"Baja",IF(AC49&lt;=500,"Media",IF(AC49&lt;=5000,"Alta","Muy Alta")))))</f>
        <v>Muy Alta</v>
      </c>
      <c r="AE49" s="182">
        <f>IF(AD49="","",IF(AD49="Muy Baja",0.2,IF(AD49="Baja",0.4,IF(AD49="Media",0.6,IF(AD49="Alta",0.8,IF(AD49="Muy Alta",1,))))))</f>
        <v>1</v>
      </c>
      <c r="AF49" s="201" t="s">
        <v>32</v>
      </c>
      <c r="AG49" s="176" t="str">
        <f>IF(OR(AF49=[4]Datos!$C$6,AF49=[4]Datos!$D$6),"Leve",IF(OR(AF49=[4]Datos!$C$7,AF49=[4]Datos!$D$7),"Menor",IF(OR(AF49=[4]Datos!$C$8,AF49=[4]Datos!$D$8),"Moderado",IF(OR(AF49=[4]Datos!$C$9,AF49=[4]Datos!$D$9),"Mayor",IF(OR(AF49=[4]Datos!$C$10,AF49=[4]Datos!$D$10),"Catastrófico","")))))</f>
        <v>Mayor</v>
      </c>
      <c r="AH49" s="182">
        <f>IF(AG49="","",IF(AG49="Leve",0.2,IF(AG49="Menor",0.4,IF(AG49="Moderado",0.6,IF(AG49="Mayor",0.8,IF(AG49="Catastrófico",1,))))))</f>
        <v>0.8</v>
      </c>
      <c r="AI49" s="176" t="str">
        <f>IF(OR(AND(AD49="Muy Baja",AG49="Leve"),AND(AD49="Muy Baja",AG49="Menor"),AND(AD49="Baja",AG49="Leve")),"Bajo",IF(OR(AND(AD49="Muy baja",AG49="Moderado"),AND(AD49="Baja",AG49="Menor"),AND(AD49="Baja",AG49="Moderado"),AND(AD49="Media",AG49="Leve"),AND(AD49="Media",AG49="Menor"),AND(AD49="Media",AG49="Moderado"),AND(AD49="Alta",AG49="Leve"),AND(AD49="Alta",AG49="Menor")),"Moderado",IF(OR(AND(AD49="Muy Baja",AG49="Mayor"),AND(AD49="Baja",AG49="Mayor"),AND(AD49="Media",AG49="Mayor"),AND(AD49="Alta",AG49="Moderado"),AND(AD49="Alta",AG49="Mayor"),AND(AD49="Muy Alta",AG49="Leve"),AND(AD49="Muy Alta",AG49="Menor"),AND(AD49="Muy Alta",AG49="Moderado"),AND(AD49="Muy Alta",AG49="Mayor")),"Alto",IF(OR(AND(AD49="Muy Baja",AG49="Catastrófico"),AND(AD49="Baja",AG49="Catastrófico"),AND(AD49="Media",AG49="Catastrófico"),AND(AD49="Alta",AG49="Catastrófico"),AND(AD49="Muy Alta",AG49="Catastrófico")),"Extremo",""))))</f>
        <v>Alto</v>
      </c>
      <c r="AJ49" s="183" t="str" cm="1">
        <f t="array" ref="AJ49">_xlfn.IFS(AI49="Bajo","Aceptar",AI49="Moderado","Reducir",AI49="Alto","Reducir",AI49="Extremo","Reducir")</f>
        <v>Reducir</v>
      </c>
      <c r="AK49" s="21" t="str">
        <f>CONCATENATE(J49," Control"," 1")</f>
        <v>COGGI 9 Control 1</v>
      </c>
      <c r="AL49" s="148" t="s">
        <v>1385</v>
      </c>
      <c r="AM49" s="23" t="s">
        <v>1386</v>
      </c>
      <c r="AN49" s="23" t="s">
        <v>1387</v>
      </c>
      <c r="AO49" s="23" t="str">
        <f t="shared" si="217"/>
        <v xml:space="preserve">EQUIPO DE COMUNICACIONES - DG valida la calidad de la solicitud para la pieza de diseño  a través la forma COGGI-F-014 SOLICITUD DE REQUERIMIENTOS AL EQUIPO DE COMUNICACIONES V2 cada vez que la dependencia realice la solicitud
</v>
      </c>
      <c r="AP49" s="21" t="s">
        <v>53</v>
      </c>
      <c r="AQ49" s="21" t="str">
        <f t="shared" si="218"/>
        <v>Probabilidad</v>
      </c>
      <c r="AR49" s="21" t="s">
        <v>56</v>
      </c>
      <c r="AS49" s="21" t="str">
        <f t="shared" si="219"/>
        <v>40%</v>
      </c>
      <c r="AT49" s="21" t="s">
        <v>5</v>
      </c>
      <c r="AU49" s="21" t="s">
        <v>2</v>
      </c>
      <c r="AV49" s="21" t="s">
        <v>3</v>
      </c>
      <c r="AW49" s="22">
        <f>+IF(AQ49="Probabilidad",AE49-(AE49*AS49),AE49)</f>
        <v>0.6</v>
      </c>
      <c r="AX49" s="21" t="str">
        <f>IFERROR(IF(AW49="","",IF(AW49&lt;=20%,"Muy Baja",IF(AW49&lt;=40%,"Baja",IF(AW49&lt;=60%,"Media",IF(AW49&lt;=80%,"Alta","Muy Alta"))))),"")</f>
        <v>Media</v>
      </c>
      <c r="AY49" s="22">
        <f>+IF(AQ49="Impacto",AH49-(AH49*AS49),AH49)</f>
        <v>0.8</v>
      </c>
      <c r="AZ49" s="21" t="str">
        <f>IFERROR(IF(AY49="","",IF(AY49&lt;=0.2,"Leve",IF(AY49&lt;=0.4,"Menor",IF(AY49&lt;=0.6,"Moderado",IF(AY49&lt;=0.8,"Mayor","Catastrófico"))))),"")</f>
        <v>Mayor</v>
      </c>
      <c r="BA49" s="165" t="str">
        <f>IF(OR(AND(AX52="Muy Baja",AZ52="Leve"),AND(AX52="Muy Baja",AZ52="Menor"),AND(AX52="Baja",AZ52="Leve")),"Bajo",IF(OR(AND(AX52="Muy baja",AZ52="Moderado"),AND(AX52="Baja",AZ52="Menor"),AND(AX52="Baja",AZ52="Moderado"),AND(AX52="Media",AZ52="Leve"),AND(AX52="Media",AZ52="Menor"),AND(AX52="Media",AZ52="Moderado"),AND(AX52="Alta",AZ52="Leve"),AND(AX52="Alta",AZ52="Menor")),"Moderado",IF(OR(AND(AX52="Muy Baja",AZ52="Mayor"),AND(AX52="Baja",AZ52="Mayor"),AND(AX52="Media",AZ52="Mayor"),AND(AX52="Alta",AZ52="Moderado"),AND(AX52="Alta",AZ52="Mayor"),AND(AX52="Muy Alta",AZ52="Leve"),AND(AX52="Muy Alta",AZ52="Menor"),AND(AX52="Muy Alta",AZ52="Moderado"),AND(AX52="Muy Alta",AZ52="Mayor")),"Alto",IF(OR(AND(AX52="Muy Baja",AZ52="Catastrófico"),AND(AX52="Baja",AZ52="Catastrófico"),AND(AX52="Media",AZ52="Catastrófico"),AND(AX52="Alta",AZ52="Catastrófico"),AND(AX52="Muy Alta",AZ52="Catastrófico")),"Extremo",""))))</f>
        <v>Moderado</v>
      </c>
      <c r="BB49" s="165" t="str" cm="1">
        <f t="array" ref="BB49">_xlfn.IFS(BA49="Bajo","Aceptar",BA49="Moderado","Reducir",BA49="Alto","Reducir",BA49="Extremo","Reducir")</f>
        <v>Reducir</v>
      </c>
      <c r="BC49" s="165" t="str" cm="1">
        <f t="array" ref="BC49">_xlfn.IFS(BB49="Aceptar","No",BB49="Reducir","Si")</f>
        <v>Si</v>
      </c>
      <c r="BD49" s="21" t="s">
        <v>1781</v>
      </c>
      <c r="BE49" s="23" t="s">
        <v>1368</v>
      </c>
      <c r="BF49" s="23" t="s">
        <v>1375</v>
      </c>
      <c r="BG49" s="23" t="s">
        <v>1376</v>
      </c>
      <c r="BH49" s="21">
        <f>+SUM(BI49:BT49)</f>
        <v>1</v>
      </c>
      <c r="BI49" s="21"/>
      <c r="BJ49" s="21"/>
      <c r="BK49" s="21"/>
      <c r="BL49" s="21">
        <v>1</v>
      </c>
      <c r="BM49" s="21"/>
      <c r="BN49" s="21"/>
      <c r="BO49" s="21"/>
      <c r="BP49" s="21"/>
      <c r="BQ49" s="21"/>
      <c r="BR49" s="21"/>
      <c r="BS49" s="21"/>
      <c r="BT49" s="21"/>
      <c r="BU49" s="171">
        <f t="shared" ref="BU49" si="230">+AVERAGE(CH49:CH52)/AVERAGE(BH49:BH52)</f>
        <v>1</v>
      </c>
      <c r="BV49" s="38">
        <v>0</v>
      </c>
      <c r="BW49" s="38">
        <v>0</v>
      </c>
      <c r="BX49" s="38">
        <v>0</v>
      </c>
      <c r="BY49" s="38">
        <v>0</v>
      </c>
      <c r="BZ49" s="38">
        <v>0</v>
      </c>
      <c r="CA49" s="38">
        <v>0</v>
      </c>
      <c r="CB49" s="38">
        <v>0</v>
      </c>
      <c r="CC49" s="38">
        <v>0</v>
      </c>
      <c r="CD49" s="38">
        <v>0</v>
      </c>
      <c r="CE49" s="38">
        <v>0</v>
      </c>
      <c r="CF49" s="38">
        <v>1</v>
      </c>
      <c r="CG49" s="38">
        <v>0</v>
      </c>
      <c r="CH49" s="38">
        <f t="shared" si="202"/>
        <v>1</v>
      </c>
      <c r="CI49" s="39"/>
      <c r="CJ49" s="24"/>
      <c r="CK49" s="25"/>
      <c r="CL49" s="172">
        <f t="shared" ref="CL49" si="231">+AC49</f>
        <v>8760</v>
      </c>
      <c r="CM49" s="26">
        <f t="shared" ref="CM49" si="232">1-(CK49/CL49)</f>
        <v>1</v>
      </c>
      <c r="CN49" s="24" t="str" cm="1">
        <f t="array" ref="CN49">+_xlfn.IFS(CM49&lt;0.8,"Cambio",CM49&lt;0.9,"Revisión de control",CM49&gt;0.89,"Se mantiene")</f>
        <v>Se mantiene</v>
      </c>
      <c r="CO49" s="80"/>
      <c r="CP49" s="25"/>
      <c r="CQ49" s="25"/>
      <c r="CR49" s="25"/>
      <c r="CS49" s="26">
        <f t="shared" si="205"/>
        <v>1</v>
      </c>
    </row>
    <row r="50" spans="1:97" ht="60" customHeight="1" x14ac:dyDescent="0.4">
      <c r="A50" s="7" t="s">
        <v>1382</v>
      </c>
      <c r="B50" s="230"/>
      <c r="C50" s="21" t="s">
        <v>139</v>
      </c>
      <c r="D50" s="188"/>
      <c r="E50" s="191"/>
      <c r="F50" s="188"/>
      <c r="G50" s="176"/>
      <c r="H50" s="176"/>
      <c r="I50" s="182"/>
      <c r="J50" s="176"/>
      <c r="K50" s="166"/>
      <c r="L50" s="197"/>
      <c r="M50" s="199"/>
      <c r="N50" s="202"/>
      <c r="O50" s="205"/>
      <c r="P50" s="202"/>
      <c r="Q50" s="205"/>
      <c r="R50" s="205"/>
      <c r="S50" s="208"/>
      <c r="T50" s="175"/>
      <c r="U50" s="175"/>
      <c r="V50" s="175"/>
      <c r="W50" s="175"/>
      <c r="X50" s="166"/>
      <c r="Y50" s="166"/>
      <c r="Z50" s="166"/>
      <c r="AA50" s="166"/>
      <c r="AB50" s="166"/>
      <c r="AC50" s="181"/>
      <c r="AD50" s="176"/>
      <c r="AE50" s="182"/>
      <c r="AF50" s="202"/>
      <c r="AG50" s="176"/>
      <c r="AH50" s="182"/>
      <c r="AI50" s="176"/>
      <c r="AJ50" s="183"/>
      <c r="AK50" s="21" t="str">
        <f>CONCATENATE(J50," Control"," 2")</f>
        <v xml:space="preserve"> Control 2</v>
      </c>
      <c r="AL50" s="148" t="s">
        <v>1385</v>
      </c>
      <c r="AM50" s="23" t="s">
        <v>1377</v>
      </c>
      <c r="AN50" s="23" t="s">
        <v>1388</v>
      </c>
      <c r="AO50" s="23" t="str">
        <f t="shared" si="217"/>
        <v>EQUIPO DE COMUNICACIONES - DG verifica los lineamientos para el cumplimiento en el uso de la imagen institucional  a través matriz de seguimiento y formato de solicitud para el diseño de pieza al grupo de diseño grafico y una cadena de comunicación en whatsapp del grupo de diseño grafico</v>
      </c>
      <c r="AP50" s="21" t="s">
        <v>54</v>
      </c>
      <c r="AQ50" s="21" t="str">
        <f>IF(OR(AP50="Preventivo",AP50="Detectivo"),"Probabilidad",IF(AP50="Correctivo","Impacto",""))</f>
        <v>Probabilidad</v>
      </c>
      <c r="AR50" s="21" t="s">
        <v>56</v>
      </c>
      <c r="AS50" s="21" t="str">
        <f>IF(AND(AP50="Preventivo",AR50="Automático"),"50%",IF(AND(AP50="Preventivo",AR50="Manual"),"40%",IF(AND(AP50="Detectivo",AR50="Automático"),"40%",IF(AND(AP50="Detectivo",AR50="Manual"),"30%",IF(AND(AP50="Correctivo",AR50="Automático"),"35%",IF(AND(AP50="Correctivo",AR50="Manual"),"25%",""))))))</f>
        <v>30%</v>
      </c>
      <c r="AT50" s="21" t="s">
        <v>5</v>
      </c>
      <c r="AU50" s="21" t="s">
        <v>2</v>
      </c>
      <c r="AV50" s="21" t="s">
        <v>3</v>
      </c>
      <c r="AW50" s="22">
        <f>+IF(AQ50="Probabilidad",AW49-(AW49*AS50),AW49)</f>
        <v>0.42</v>
      </c>
      <c r="AX50" s="21" t="str">
        <f t="shared" ref="AX50:AX56" si="233">IFERROR(IF(AW50="","",IF(AW50&lt;=20%,"Muy Baja",IF(AW50&lt;=40%,"Baja",IF(AW50&lt;=60%,"Media",IF(AW50&lt;=80%,"Alta","Muy Alta"))))),"")</f>
        <v>Media</v>
      </c>
      <c r="AY50" s="22">
        <f>+IF(AQ50="Impacto",AY49-(AY49*AS50),AY49)</f>
        <v>0.8</v>
      </c>
      <c r="AZ50" s="21" t="str">
        <f t="shared" ref="AZ50:AZ56" si="234">IFERROR(IF(AY50="","",IF(AY50&lt;=0.2,"Leve",IF(AY50&lt;=0.4,"Menor",IF(AY50&lt;=0.6,"Moderado",IF(AY50&lt;=0.8,"Mayor","Catastrófico"))))),"")</f>
        <v>Mayor</v>
      </c>
      <c r="BA50" s="166"/>
      <c r="BB50" s="166"/>
      <c r="BC50" s="166"/>
      <c r="BD50" s="21" t="s">
        <v>1785</v>
      </c>
      <c r="BE50" s="23" t="s">
        <v>1368</v>
      </c>
      <c r="BF50" s="23" t="s">
        <v>1378</v>
      </c>
      <c r="BG50" s="23" t="s">
        <v>1379</v>
      </c>
      <c r="BH50" s="21">
        <f t="shared" ref="BH50:BH56" si="235">+SUM(BI50:BT50)</f>
        <v>1</v>
      </c>
      <c r="BI50" s="21"/>
      <c r="BJ50" s="21"/>
      <c r="BK50" s="21"/>
      <c r="BL50" s="21"/>
      <c r="BM50" s="21"/>
      <c r="BN50" s="21">
        <v>1</v>
      </c>
      <c r="BO50" s="21"/>
      <c r="BP50" s="21"/>
      <c r="BQ50" s="21"/>
      <c r="BR50" s="21"/>
      <c r="BS50" s="21"/>
      <c r="BT50" s="21"/>
      <c r="BU50" s="171"/>
      <c r="BV50" s="38">
        <v>0</v>
      </c>
      <c r="BW50" s="38">
        <v>0</v>
      </c>
      <c r="BX50" s="38">
        <v>0</v>
      </c>
      <c r="BY50" s="38">
        <v>0</v>
      </c>
      <c r="BZ50" s="38">
        <v>0</v>
      </c>
      <c r="CA50" s="38">
        <v>1</v>
      </c>
      <c r="CB50" s="38">
        <v>0</v>
      </c>
      <c r="CC50" s="38">
        <v>0</v>
      </c>
      <c r="CD50" s="38">
        <v>0</v>
      </c>
      <c r="CE50" s="38">
        <v>0</v>
      </c>
      <c r="CF50" s="38">
        <v>0</v>
      </c>
      <c r="CG50" s="38">
        <v>0</v>
      </c>
      <c r="CH50" s="38">
        <f t="shared" si="202"/>
        <v>1</v>
      </c>
      <c r="CI50" s="39"/>
      <c r="CJ50" s="24"/>
      <c r="CK50" s="25"/>
      <c r="CL50" s="173"/>
      <c r="CM50" s="26">
        <f t="shared" ref="CM50" si="236">1-(CK50/CL49)</f>
        <v>1</v>
      </c>
      <c r="CN50" s="24" t="str" cm="1">
        <f t="array" ref="CN50">+_xlfn.IFS(CM50&lt;0.8,"Cambio",CM50&lt;0.9,"Revisión de control",CM50&gt;0.89,"Se mantiene")</f>
        <v>Se mantiene</v>
      </c>
      <c r="CO50" s="80"/>
      <c r="CP50" s="25"/>
      <c r="CQ50" s="25"/>
      <c r="CR50" s="25"/>
      <c r="CS50" s="26">
        <f t="shared" si="205"/>
        <v>1</v>
      </c>
    </row>
    <row r="51" spans="1:97" ht="60" customHeight="1" x14ac:dyDescent="0.4">
      <c r="A51" s="7" t="s">
        <v>1382</v>
      </c>
      <c r="B51" s="230"/>
      <c r="C51" s="21" t="s">
        <v>139</v>
      </c>
      <c r="D51" s="188"/>
      <c r="E51" s="191"/>
      <c r="F51" s="188"/>
      <c r="G51" s="176"/>
      <c r="H51" s="176"/>
      <c r="I51" s="182"/>
      <c r="J51" s="176"/>
      <c r="K51" s="166"/>
      <c r="L51" s="197"/>
      <c r="M51" s="199"/>
      <c r="N51" s="202"/>
      <c r="O51" s="205"/>
      <c r="P51" s="202"/>
      <c r="Q51" s="205"/>
      <c r="R51" s="205"/>
      <c r="S51" s="208"/>
      <c r="T51" s="175"/>
      <c r="U51" s="175"/>
      <c r="V51" s="175"/>
      <c r="W51" s="175"/>
      <c r="X51" s="166"/>
      <c r="Y51" s="166"/>
      <c r="Z51" s="166"/>
      <c r="AA51" s="166"/>
      <c r="AB51" s="166"/>
      <c r="AC51" s="181"/>
      <c r="AD51" s="176"/>
      <c r="AE51" s="182"/>
      <c r="AF51" s="202"/>
      <c r="AG51" s="176"/>
      <c r="AH51" s="182"/>
      <c r="AI51" s="176"/>
      <c r="AJ51" s="183"/>
      <c r="AK51" s="21" t="str">
        <f>CONCATENATE(J51," Control"," 3")</f>
        <v xml:space="preserve"> Control 3</v>
      </c>
      <c r="AL51" s="148" t="s">
        <v>1385</v>
      </c>
      <c r="AM51" s="23" t="s">
        <v>1380</v>
      </c>
      <c r="AN51" s="23" t="s">
        <v>1381</v>
      </c>
      <c r="AO51" s="23" t="str">
        <f t="shared" si="217"/>
        <v>EQUIPO DE COMUNICACIONES - DG prioriza el rediseño de los instrumentos que se utilizan en los diferentes medios, eventos e implementos que requiera la ANT a través de la actualización de la imagen instucional cumpliendo con el manual de imagen</v>
      </c>
      <c r="AP51" s="21" t="s">
        <v>55</v>
      </c>
      <c r="AQ51" s="21" t="str">
        <f t="shared" ref="AQ51:AQ56" si="237">IF(OR(AP51="Preventivo",AP51="Detectivo"),"Probabilidad",IF(AP51="Correctivo","Impacto",""))</f>
        <v>Impacto</v>
      </c>
      <c r="AR51" s="21" t="s">
        <v>56</v>
      </c>
      <c r="AS51" s="21" t="str">
        <f t="shared" ref="AS51:AS56" si="238">IF(AND(AP51="Preventivo",AR51="Automático"),"50%",IF(AND(AP51="Preventivo",AR51="Manual"),"40%",IF(AND(AP51="Detectivo",AR51="Automático"),"40%",IF(AND(AP51="Detectivo",AR51="Manual"),"30%",IF(AND(AP51="Correctivo",AR51="Automático"),"35%",IF(AND(AP51="Correctivo",AR51="Manual"),"25%",""))))))</f>
        <v>25%</v>
      </c>
      <c r="AT51" s="21" t="s">
        <v>5</v>
      </c>
      <c r="AU51" s="21" t="s">
        <v>2</v>
      </c>
      <c r="AV51" s="21" t="s">
        <v>3</v>
      </c>
      <c r="AW51" s="22">
        <f t="shared" ref="AW51:AW52" si="239">+IF(AQ51="Probabilidad",AW50-(AW50*AS51),AW50)</f>
        <v>0.42</v>
      </c>
      <c r="AX51" s="21" t="str">
        <f t="shared" si="233"/>
        <v>Media</v>
      </c>
      <c r="AY51" s="22">
        <f t="shared" ref="AY51:AY52" si="240">+IF(AQ51="Impacto",AY50-(AY50*AS51),AY50)</f>
        <v>0.60000000000000009</v>
      </c>
      <c r="AZ51" s="21" t="str">
        <f t="shared" si="234"/>
        <v>Moderado</v>
      </c>
      <c r="BA51" s="166"/>
      <c r="BB51" s="166"/>
      <c r="BC51" s="166"/>
      <c r="BD51" s="21" t="s">
        <v>1786</v>
      </c>
      <c r="BE51" s="23"/>
      <c r="BF51" s="23"/>
      <c r="BG51" s="23"/>
      <c r="BH51" s="21">
        <f t="shared" si="235"/>
        <v>0</v>
      </c>
      <c r="BI51" s="21"/>
      <c r="BJ51" s="21"/>
      <c r="BK51" s="21"/>
      <c r="BL51" s="21"/>
      <c r="BM51" s="21"/>
      <c r="BN51" s="21"/>
      <c r="BO51" s="21"/>
      <c r="BP51" s="21"/>
      <c r="BQ51" s="21"/>
      <c r="BR51" s="21"/>
      <c r="BS51" s="21"/>
      <c r="BT51" s="21"/>
      <c r="BU51" s="171"/>
      <c r="BV51" s="38">
        <v>0</v>
      </c>
      <c r="BW51" s="38">
        <v>0</v>
      </c>
      <c r="BX51" s="38">
        <v>0</v>
      </c>
      <c r="BY51" s="38">
        <v>0</v>
      </c>
      <c r="BZ51" s="38">
        <v>0</v>
      </c>
      <c r="CA51" s="38">
        <v>0</v>
      </c>
      <c r="CB51" s="38">
        <v>0</v>
      </c>
      <c r="CC51" s="38">
        <v>0</v>
      </c>
      <c r="CD51" s="38">
        <v>0</v>
      </c>
      <c r="CE51" s="38">
        <v>0</v>
      </c>
      <c r="CF51" s="38">
        <v>0</v>
      </c>
      <c r="CG51" s="38">
        <v>0</v>
      </c>
      <c r="CH51" s="38">
        <f t="shared" si="202"/>
        <v>0</v>
      </c>
      <c r="CI51" s="39"/>
      <c r="CJ51" s="24"/>
      <c r="CK51" s="25"/>
      <c r="CL51" s="173"/>
      <c r="CM51" s="26">
        <f t="shared" ref="CM51" si="241">1-(CK51/CL49)</f>
        <v>1</v>
      </c>
      <c r="CN51" s="24" t="str" cm="1">
        <f t="array" ref="CN51">+_xlfn.IFS(CM51&lt;0.8,"Cambio",CM51&lt;0.9,"Revisión de control",CM51&gt;0.89,"Se mantiene")</f>
        <v>Se mantiene</v>
      </c>
      <c r="CO51" s="80"/>
      <c r="CP51" s="25"/>
      <c r="CQ51" s="25"/>
      <c r="CR51" s="25"/>
      <c r="CS51" s="26">
        <f t="shared" si="205"/>
        <v>1</v>
      </c>
    </row>
    <row r="52" spans="1:97" ht="60" customHeight="1" x14ac:dyDescent="0.4">
      <c r="A52" s="7" t="s">
        <v>1382</v>
      </c>
      <c r="B52" s="231"/>
      <c r="C52" s="21" t="s">
        <v>139</v>
      </c>
      <c r="D52" s="189"/>
      <c r="E52" s="192"/>
      <c r="F52" s="189"/>
      <c r="G52" s="176"/>
      <c r="H52" s="176"/>
      <c r="I52" s="182"/>
      <c r="J52" s="176"/>
      <c r="K52" s="167"/>
      <c r="L52" s="197"/>
      <c r="M52" s="200"/>
      <c r="N52" s="203"/>
      <c r="O52" s="206"/>
      <c r="P52" s="203"/>
      <c r="Q52" s="206"/>
      <c r="R52" s="206"/>
      <c r="S52" s="209"/>
      <c r="T52" s="175"/>
      <c r="U52" s="175"/>
      <c r="V52" s="175"/>
      <c r="W52" s="175"/>
      <c r="X52" s="167"/>
      <c r="Y52" s="167"/>
      <c r="Z52" s="167"/>
      <c r="AA52" s="167"/>
      <c r="AB52" s="167"/>
      <c r="AC52" s="181"/>
      <c r="AD52" s="176"/>
      <c r="AE52" s="182"/>
      <c r="AF52" s="203"/>
      <c r="AG52" s="176"/>
      <c r="AH52" s="182"/>
      <c r="AI52" s="176"/>
      <c r="AJ52" s="183"/>
      <c r="AK52" s="21" t="str">
        <f>CONCATENATE(J52," Control"," 4")</f>
        <v xml:space="preserve"> Control 4</v>
      </c>
      <c r="AL52" s="23"/>
      <c r="AM52" s="23"/>
      <c r="AN52" s="23"/>
      <c r="AO52" s="23" t="str">
        <f t="shared" si="217"/>
        <v xml:space="preserve">  a través </v>
      </c>
      <c r="AP52" s="21"/>
      <c r="AQ52" s="21" t="str">
        <f t="shared" si="237"/>
        <v/>
      </c>
      <c r="AR52" s="21"/>
      <c r="AS52" s="21" t="str">
        <f t="shared" si="238"/>
        <v/>
      </c>
      <c r="AT52" s="21"/>
      <c r="AU52" s="21"/>
      <c r="AV52" s="21"/>
      <c r="AW52" s="22">
        <f t="shared" si="239"/>
        <v>0.42</v>
      </c>
      <c r="AX52" s="21" t="str">
        <f t="shared" si="233"/>
        <v>Media</v>
      </c>
      <c r="AY52" s="22">
        <f t="shared" si="240"/>
        <v>0.60000000000000009</v>
      </c>
      <c r="AZ52" s="21" t="str">
        <f t="shared" si="234"/>
        <v>Moderado</v>
      </c>
      <c r="BA52" s="167"/>
      <c r="BB52" s="167"/>
      <c r="BC52" s="167"/>
      <c r="BD52" s="21" t="s">
        <v>1787</v>
      </c>
      <c r="BE52" s="23"/>
      <c r="BF52" s="23"/>
      <c r="BG52" s="23"/>
      <c r="BH52" s="21">
        <f t="shared" si="235"/>
        <v>0</v>
      </c>
      <c r="BI52" s="21"/>
      <c r="BJ52" s="21"/>
      <c r="BK52" s="21"/>
      <c r="BL52" s="21"/>
      <c r="BM52" s="21"/>
      <c r="BN52" s="21"/>
      <c r="BO52" s="21"/>
      <c r="BP52" s="21"/>
      <c r="BQ52" s="21"/>
      <c r="BR52" s="21"/>
      <c r="BS52" s="21"/>
      <c r="BT52" s="21"/>
      <c r="BU52" s="171"/>
      <c r="BV52" s="38">
        <v>0</v>
      </c>
      <c r="BW52" s="38">
        <v>0</v>
      </c>
      <c r="BX52" s="38">
        <v>0</v>
      </c>
      <c r="BY52" s="38">
        <v>0</v>
      </c>
      <c r="BZ52" s="38">
        <v>0</v>
      </c>
      <c r="CA52" s="38">
        <v>0</v>
      </c>
      <c r="CB52" s="38">
        <v>0</v>
      </c>
      <c r="CC52" s="38">
        <v>0</v>
      </c>
      <c r="CD52" s="38">
        <v>0</v>
      </c>
      <c r="CE52" s="38">
        <v>0</v>
      </c>
      <c r="CF52" s="38">
        <v>0</v>
      </c>
      <c r="CG52" s="38">
        <v>0</v>
      </c>
      <c r="CH52" s="38">
        <f t="shared" si="202"/>
        <v>0</v>
      </c>
      <c r="CI52" s="39"/>
      <c r="CJ52" s="24"/>
      <c r="CK52" s="25"/>
      <c r="CL52" s="174"/>
      <c r="CM52" s="26">
        <f t="shared" ref="CM52" si="242">1-(CK52/CL49)</f>
        <v>1</v>
      </c>
      <c r="CN52" s="24" t="str" cm="1">
        <f t="array" ref="CN52">+_xlfn.IFS(CM52&lt;0.8,"Cambio",CM52&lt;0.9,"Revisión de control",CM52&gt;0.89,"Se mantiene")</f>
        <v>Se mantiene</v>
      </c>
      <c r="CO52" s="80"/>
      <c r="CP52" s="25"/>
      <c r="CQ52" s="25"/>
      <c r="CR52" s="25"/>
      <c r="CS52" s="26">
        <f t="shared" si="205"/>
        <v>1</v>
      </c>
    </row>
    <row r="53" spans="1:97" ht="60" hidden="1" customHeight="1" x14ac:dyDescent="0.4">
      <c r="B53" s="168" t="s">
        <v>208</v>
      </c>
      <c r="C53" s="21" t="s">
        <v>139</v>
      </c>
      <c r="D53" s="187" t="str">
        <f>VLOOKUP(B53,Datos!$B$65:$F$80,3,FALSE)</f>
        <v>Establecer lineamientos para la comunicación y coordinación intra e interinstitucional, que proporcione a los grupos de interés información veraz, objetiva y oportuna de la misión, objetivos y gestión de la Agencia Nacional de Tierras.</v>
      </c>
      <c r="E53" s="190" t="str">
        <f>VLOOKUP(B53,Datos!$B$65:$F$80,5,FALSE)</f>
        <v>La posibilidad de incumplir con los lineamientos para la comunicación interna y externa enfocada hacia los grupos de interés de la entidad</v>
      </c>
      <c r="F53" s="187" t="str">
        <f>VLOOKUP(B53,Datos!$B$65:$F$80,4,FALSE)</f>
        <v>Desde la formulación de lineamientos de comunicación interna y externa, hasta la articulación con los grupos de interés y organismos de control.</v>
      </c>
      <c r="G53" s="238" t="s">
        <v>1393</v>
      </c>
      <c r="H53" s="176"/>
      <c r="I53" s="182">
        <f t="shared" ref="I53" si="243">IF(K53="",0,1)</f>
        <v>0</v>
      </c>
      <c r="J53" s="176" t="str">
        <f t="shared" ref="J53" si="244">CONCATENATE(C53," ",K53)</f>
        <v xml:space="preserve">COGGI </v>
      </c>
      <c r="K53" s="165"/>
      <c r="L53" s="197"/>
      <c r="M53" s="198">
        <f ca="1">+TODAY()-L53</f>
        <v>46079</v>
      </c>
      <c r="N53" s="201"/>
      <c r="O53" s="204" t="e">
        <f>VLOOKUP(N53,[1]Datos!$B$21:$D$25,3,FALSE)</f>
        <v>#N/A</v>
      </c>
      <c r="P53" s="201"/>
      <c r="Q53" s="204" t="e">
        <f>VLOOKUP(P53,[1]Datos!$C$20:$D$25,2,FALSE)</f>
        <v>#N/A</v>
      </c>
      <c r="R53" s="204" t="e">
        <f t="shared" ref="R53" si="245">+IF(O53="",Q53,IF(Q53="",O53,IF(O53&gt;Q53,O53,Q53)))</f>
        <v>#N/A</v>
      </c>
      <c r="S53" s="207"/>
      <c r="T53" s="176"/>
      <c r="U53" s="175"/>
      <c r="V53" s="175"/>
      <c r="W53" s="177" t="str">
        <f t="shared" ref="W53" si="246">CONCATENATE("Posibilidad de"," ",T53," ",U53," debido ",V53)</f>
        <v xml:space="preserve">Posibilidad de   debido </v>
      </c>
      <c r="X53" s="165"/>
      <c r="Y53" s="165"/>
      <c r="Z53" s="178"/>
      <c r="AA53" s="178"/>
      <c r="AB53" s="178"/>
      <c r="AC53" s="181"/>
      <c r="AD53" s="176" t="str">
        <f t="shared" ref="AD53" si="247">IF(AC53&lt;=0,"",IF(AC53&lt;=2,"Muy Baja",IF(AC53&lt;=24,"Baja",IF(AC53&lt;=500,"Media",IF(AC53&lt;=5000,"Alta","Muy Alta")))))</f>
        <v/>
      </c>
      <c r="AE53" s="182" t="str">
        <f t="shared" ref="AE53" si="248">IF(AD53="","",IF(AD53="Muy Baja",0.2,IF(AD53="Baja",0.4,IF(AD53="Media",0.6,IF(AD53="Alta",0.8,IF(AD53="Muy Alta",1,))))))</f>
        <v/>
      </c>
      <c r="AF53" s="176"/>
      <c r="AG53" s="176" t="str">
        <f>IF(OR(AF53=[1]Datos!$C$6,AF53=[1]Datos!$D$6),"Leve",IF(OR(AF53=[1]Datos!$C$7,AF53=[1]Datos!$D$7),"Menor",IF(OR(AF53=[1]Datos!$C$8,AF53=[1]Datos!$D$8),"Moderado",IF(OR(AF53=[1]Datos!$C$9,AF53=[1]Datos!$D$9),"Mayor",IF(OR(AF53=[1]Datos!$C$10,AF53=[1]Datos!$D$10),"Catastrófico","")))))</f>
        <v/>
      </c>
      <c r="AH53" s="182" t="str">
        <f t="shared" ref="AH53" si="249">IF(AG53="","",IF(AG53="Leve",0.2,IF(AG53="Menor",0.4,IF(AG53="Moderado",0.6,IF(AG53="Mayor",0.8,IF(AG53="Catastrófico",1,))))))</f>
        <v/>
      </c>
      <c r="AI53" s="176" t="str">
        <f t="shared" ref="AI53" si="250">IF(OR(AND(AD53="Muy Baja",AG53="Leve"),AND(AD53="Muy Baja",AG53="Menor"),AND(AD53="Baja",AG53="Leve")),"Bajo",IF(OR(AND(AD53="Muy baja",AG53="Moderado"),AND(AD53="Baja",AG53="Menor"),AND(AD53="Baja",AG53="Moderado"),AND(AD53="Media",AG53="Leve"),AND(AD53="Media",AG53="Menor"),AND(AD53="Media",AG53="Moderado"),AND(AD53="Alta",AG53="Leve"),AND(AD53="Alta",AG53="Menor")),"Moderado",IF(OR(AND(AD53="Muy Baja",AG53="Mayor"),AND(AD53="Baja",AG53="Mayor"),AND(AD53="Media",AG53="Mayor"),AND(AD53="Alta",AG53="Moderado"),AND(AD53="Alta",AG53="Mayor"),AND(AD53="Muy Alta",AG53="Leve"),AND(AD53="Muy Alta",AG53="Menor"),AND(AD53="Muy Alta",AG53="Moderado"),AND(AD53="Muy Alta",AG53="Mayor")),"Alto",IF(OR(AND(AD53="Muy Baja",AG53="Catastrófico"),AND(AD53="Baja",AG53="Catastrófico"),AND(AD53="Media",AG53="Catastrófico"),AND(AD53="Alta",AG53="Catastrófico"),AND(AD53="Muy Alta",AG53="Catastrófico")),"Extremo",""))))</f>
        <v/>
      </c>
      <c r="AJ53" s="183" t="e" cm="1">
        <f t="array" ref="AJ53">_xlfn.IFS(AI53="Bajo","Aceptar",AI53="Moderado","Reducir",AI53="Alto","Reducir",AI53="Extremo","Reducir")</f>
        <v>#N/A</v>
      </c>
      <c r="AK53" s="21" t="str">
        <f>CONCATENATE(J53," Control"," 1")</f>
        <v>COGGI  Control 1</v>
      </c>
      <c r="AL53" s="23"/>
      <c r="AM53" s="23"/>
      <c r="AN53" s="23"/>
      <c r="AO53" s="23" t="str">
        <f t="shared" ref="AO53:AO56" si="251">CONCATENATE(AL53," ",AM53," a través de ",AN53)</f>
        <v xml:space="preserve">  a través de </v>
      </c>
      <c r="AP53" s="21"/>
      <c r="AQ53" s="21" t="str">
        <f t="shared" si="237"/>
        <v/>
      </c>
      <c r="AR53" s="21"/>
      <c r="AS53" s="21" t="str">
        <f t="shared" si="238"/>
        <v/>
      </c>
      <c r="AT53" s="21"/>
      <c r="AU53" s="21"/>
      <c r="AV53" s="21"/>
      <c r="AW53" s="22" t="str">
        <f t="shared" ref="AW53" si="252">+IF(AQ53="Probabilidad",AE53-(AE53*AS53),AE53)</f>
        <v/>
      </c>
      <c r="AX53" s="21" t="str">
        <f t="shared" si="233"/>
        <v/>
      </c>
      <c r="AY53" s="22" t="str">
        <f t="shared" ref="AY53" si="253">+IF(AQ53="Impacto",AH53-(AH53*AS53),AH53)</f>
        <v/>
      </c>
      <c r="AZ53" s="21" t="str">
        <f t="shared" si="234"/>
        <v/>
      </c>
      <c r="BA53" s="165" t="str">
        <f t="shared" ref="BA53" si="254">IF(OR(AND(AX56="Muy Baja",AZ56="Leve"),AND(AX56="Muy Baja",AZ56="Menor"),AND(AX56="Baja",AZ56="Leve")),"Bajo",IF(OR(AND(AX56="Muy baja",AZ56="Moderado"),AND(AX56="Baja",AZ56="Menor"),AND(AX56="Baja",AZ56="Moderado"),AND(AX56="Media",AZ56="Leve"),AND(AX56="Media",AZ56="Menor"),AND(AX56="Media",AZ56="Moderado"),AND(AX56="Alta",AZ56="Leve"),AND(AX56="Alta",AZ56="Menor")),"Moderado",IF(OR(AND(AX56="Muy Baja",AZ56="Mayor"),AND(AX56="Baja",AZ56="Mayor"),AND(AX56="Media",AZ56="Mayor"),AND(AX56="Alta",AZ56="Moderado"),AND(AX56="Alta",AZ56="Mayor"),AND(AX56="Muy Alta",AZ56="Leve"),AND(AX56="Muy Alta",AZ56="Menor"),AND(AX56="Muy Alta",AZ56="Moderado"),AND(AX56="Muy Alta",AZ56="Mayor")),"Alto",IF(OR(AND(AX56="Muy Baja",AZ56="Catastrófico"),AND(AX56="Baja",AZ56="Catastrófico"),AND(AX56="Media",AZ56="Catastrófico"),AND(AX56="Alta",AZ56="Catastrófico"),AND(AX56="Muy Alta",AZ56="Catastrófico")),"Extremo",""))))</f>
        <v/>
      </c>
      <c r="BB53" s="165" t="e" cm="1">
        <f t="array" ref="BB53">_xlfn.IFS(BA53="Bajo","Aceptar",BA53="Moderado","Reducir",BA53="Alto","Reducir",BA53="Extremo","Reducir")</f>
        <v>#N/A</v>
      </c>
      <c r="BC53" s="168" t="e" cm="1">
        <f t="array" ref="BC53">_xlfn.IFS(BB53="Aceptar","No",BB53="Reducir","Si")</f>
        <v>#N/A</v>
      </c>
      <c r="BD53" s="21" t="str">
        <f>CONCATENATE(J53," Acción preventiva"," 1")</f>
        <v>COGGI  Acción preventiva 1</v>
      </c>
      <c r="BE53" s="23"/>
      <c r="BF53" s="23"/>
      <c r="BG53" s="23"/>
      <c r="BH53" s="21">
        <f t="shared" si="235"/>
        <v>0</v>
      </c>
      <c r="BI53" s="21"/>
      <c r="BJ53" s="21"/>
      <c r="BK53" s="21"/>
      <c r="BL53" s="21"/>
      <c r="BM53" s="21"/>
      <c r="BN53" s="21"/>
      <c r="BO53" s="21"/>
      <c r="BP53" s="21"/>
      <c r="BQ53" s="21"/>
      <c r="BR53" s="21"/>
      <c r="BS53" s="21"/>
      <c r="BT53" s="21"/>
      <c r="BU53" s="171"/>
      <c r="BV53" s="38">
        <v>0</v>
      </c>
      <c r="BW53" s="38">
        <v>0</v>
      </c>
      <c r="BX53" s="38">
        <v>0</v>
      </c>
      <c r="BY53" s="38">
        <v>0</v>
      </c>
      <c r="BZ53" s="38">
        <v>0</v>
      </c>
      <c r="CA53" s="38">
        <v>0</v>
      </c>
      <c r="CB53" s="38">
        <v>1</v>
      </c>
      <c r="CC53" s="38">
        <v>0</v>
      </c>
      <c r="CD53" s="38">
        <v>0</v>
      </c>
      <c r="CE53" s="38">
        <v>1</v>
      </c>
      <c r="CF53" s="38">
        <v>0</v>
      </c>
      <c r="CG53" s="38">
        <v>0</v>
      </c>
      <c r="CH53" s="38">
        <f t="shared" si="202"/>
        <v>2</v>
      </c>
      <c r="CI53" s="39"/>
      <c r="CJ53" s="24"/>
      <c r="CK53" s="25"/>
      <c r="CL53" s="172">
        <f t="shared" ref="CL53" si="255">+AC53</f>
        <v>0</v>
      </c>
      <c r="CM53" s="26" t="e">
        <f t="shared" ref="CM53" si="256">1-(CK53/CL53)</f>
        <v>#DIV/0!</v>
      </c>
      <c r="CN53" s="24" t="e" cm="1">
        <f t="array" ref="CN53">+_xlfn.IFS(CM53&lt;0.8,"Cambio",CM53&lt;0.9,"Revisión de control",CM53&gt;0.89,"Se mantiene")</f>
        <v>#DIV/0!</v>
      </c>
      <c r="CO53" s="80"/>
      <c r="CP53" s="25"/>
      <c r="CQ53" s="25"/>
      <c r="CR53" s="25"/>
      <c r="CS53" s="26">
        <f t="shared" si="205"/>
        <v>1</v>
      </c>
    </row>
    <row r="54" spans="1:97" ht="60" hidden="1" customHeight="1" x14ac:dyDescent="0.4">
      <c r="B54" s="169"/>
      <c r="C54" s="21" t="s">
        <v>139</v>
      </c>
      <c r="D54" s="188"/>
      <c r="E54" s="191"/>
      <c r="F54" s="188"/>
      <c r="G54" s="238"/>
      <c r="H54" s="176"/>
      <c r="I54" s="182"/>
      <c r="J54" s="176"/>
      <c r="K54" s="166"/>
      <c r="L54" s="197"/>
      <c r="M54" s="199"/>
      <c r="N54" s="202"/>
      <c r="O54" s="205"/>
      <c r="P54" s="202"/>
      <c r="Q54" s="205"/>
      <c r="R54" s="205"/>
      <c r="S54" s="208"/>
      <c r="T54" s="176"/>
      <c r="U54" s="175"/>
      <c r="V54" s="175"/>
      <c r="W54" s="177"/>
      <c r="X54" s="166"/>
      <c r="Y54" s="166"/>
      <c r="Z54" s="179"/>
      <c r="AA54" s="179"/>
      <c r="AB54" s="179"/>
      <c r="AC54" s="181"/>
      <c r="AD54" s="176"/>
      <c r="AE54" s="182"/>
      <c r="AF54" s="176"/>
      <c r="AG54" s="176"/>
      <c r="AH54" s="182"/>
      <c r="AI54" s="176"/>
      <c r="AJ54" s="183"/>
      <c r="AK54" s="21" t="str">
        <f>CONCATENATE(J53," Control"," 2")</f>
        <v>COGGI  Control 2</v>
      </c>
      <c r="AL54" s="23"/>
      <c r="AM54" s="23"/>
      <c r="AN54" s="23"/>
      <c r="AO54" s="23" t="str">
        <f t="shared" si="251"/>
        <v xml:space="preserve">  a través de </v>
      </c>
      <c r="AP54" s="21"/>
      <c r="AQ54" s="21" t="str">
        <f t="shared" si="237"/>
        <v/>
      </c>
      <c r="AR54" s="21"/>
      <c r="AS54" s="21" t="str">
        <f t="shared" si="238"/>
        <v/>
      </c>
      <c r="AT54" s="21"/>
      <c r="AU54" s="21"/>
      <c r="AV54" s="21"/>
      <c r="AW54" s="22" t="str">
        <f t="shared" ref="AW54:AW56" si="257">+IF(AQ54="Probabilidad",AW53-(AW53*AS54),AW53)</f>
        <v/>
      </c>
      <c r="AX54" s="21" t="str">
        <f t="shared" si="233"/>
        <v/>
      </c>
      <c r="AY54" s="22" t="str">
        <f t="shared" ref="AY54:AY56" si="258">+IF(AQ54="Impacto",AY53-(AY53*AS54),AY53)</f>
        <v/>
      </c>
      <c r="AZ54" s="21" t="str">
        <f t="shared" si="234"/>
        <v/>
      </c>
      <c r="BA54" s="166"/>
      <c r="BB54" s="166"/>
      <c r="BC54" s="169"/>
      <c r="BD54" s="21" t="str">
        <f>CONCATENATE(J53," Acción preventiva"," 2")</f>
        <v>COGGI  Acción preventiva 2</v>
      </c>
      <c r="BE54" s="23"/>
      <c r="BF54" s="23"/>
      <c r="BG54" s="23"/>
      <c r="BH54" s="21">
        <f t="shared" si="235"/>
        <v>0</v>
      </c>
      <c r="BI54" s="21"/>
      <c r="BJ54" s="21"/>
      <c r="BK54" s="21"/>
      <c r="BL54" s="21"/>
      <c r="BM54" s="21"/>
      <c r="BN54" s="21"/>
      <c r="BO54" s="21"/>
      <c r="BP54" s="21"/>
      <c r="BQ54" s="21"/>
      <c r="BR54" s="21"/>
      <c r="BS54" s="21"/>
      <c r="BT54" s="21"/>
      <c r="BU54" s="171"/>
      <c r="BV54" s="38">
        <v>0</v>
      </c>
      <c r="BW54" s="38">
        <v>0</v>
      </c>
      <c r="BX54" s="38">
        <v>0</v>
      </c>
      <c r="BY54" s="38">
        <v>0</v>
      </c>
      <c r="BZ54" s="38">
        <v>0</v>
      </c>
      <c r="CA54" s="38">
        <v>0</v>
      </c>
      <c r="CB54" s="38">
        <v>0</v>
      </c>
      <c r="CC54" s="38">
        <v>0</v>
      </c>
      <c r="CD54" s="38">
        <v>0</v>
      </c>
      <c r="CE54" s="38">
        <v>0</v>
      </c>
      <c r="CF54" s="38">
        <v>0</v>
      </c>
      <c r="CG54" s="38">
        <v>0</v>
      </c>
      <c r="CH54" s="38">
        <f t="shared" si="202"/>
        <v>0</v>
      </c>
      <c r="CI54" s="39"/>
      <c r="CJ54" s="24"/>
      <c r="CK54" s="25"/>
      <c r="CL54" s="173"/>
      <c r="CM54" s="26" t="e">
        <f t="shared" ref="CM54" si="259">1-(CK54/CL53)</f>
        <v>#DIV/0!</v>
      </c>
      <c r="CN54" s="24" t="e" cm="1">
        <f t="array" ref="CN54">+_xlfn.IFS(CM54&lt;0.8,"Cambio",CM54&lt;0.9,"Revisión de control",CM54&gt;0.89,"Se mantiene")</f>
        <v>#DIV/0!</v>
      </c>
      <c r="CO54" s="80"/>
      <c r="CP54" s="25"/>
      <c r="CQ54" s="25"/>
      <c r="CR54" s="25"/>
      <c r="CS54" s="26">
        <f t="shared" si="205"/>
        <v>1</v>
      </c>
    </row>
    <row r="55" spans="1:97" ht="60" hidden="1" customHeight="1" x14ac:dyDescent="0.4">
      <c r="B55" s="169"/>
      <c r="C55" s="21" t="s">
        <v>139</v>
      </c>
      <c r="D55" s="188"/>
      <c r="E55" s="191"/>
      <c r="F55" s="188"/>
      <c r="G55" s="238"/>
      <c r="H55" s="176"/>
      <c r="I55" s="182"/>
      <c r="J55" s="176"/>
      <c r="K55" s="166"/>
      <c r="L55" s="197"/>
      <c r="M55" s="199"/>
      <c r="N55" s="202"/>
      <c r="O55" s="205"/>
      <c r="P55" s="202"/>
      <c r="Q55" s="205"/>
      <c r="R55" s="205"/>
      <c r="S55" s="208"/>
      <c r="T55" s="176"/>
      <c r="U55" s="175"/>
      <c r="V55" s="175"/>
      <c r="W55" s="177"/>
      <c r="X55" s="166"/>
      <c r="Y55" s="166"/>
      <c r="Z55" s="179"/>
      <c r="AA55" s="179"/>
      <c r="AB55" s="179"/>
      <c r="AC55" s="181"/>
      <c r="AD55" s="176"/>
      <c r="AE55" s="182"/>
      <c r="AF55" s="176"/>
      <c r="AG55" s="176"/>
      <c r="AH55" s="182"/>
      <c r="AI55" s="176"/>
      <c r="AJ55" s="183"/>
      <c r="AK55" s="21" t="str">
        <f>CONCATENATE(J53," Control"," 3")</f>
        <v>COGGI  Control 3</v>
      </c>
      <c r="AL55" s="23"/>
      <c r="AM55" s="23"/>
      <c r="AN55" s="23"/>
      <c r="AO55" s="23" t="str">
        <f t="shared" si="251"/>
        <v xml:space="preserve">  a través de </v>
      </c>
      <c r="AP55" s="21"/>
      <c r="AQ55" s="21" t="str">
        <f t="shared" si="237"/>
        <v/>
      </c>
      <c r="AR55" s="21"/>
      <c r="AS55" s="21" t="str">
        <f t="shared" si="238"/>
        <v/>
      </c>
      <c r="AT55" s="21"/>
      <c r="AU55" s="21"/>
      <c r="AV55" s="21"/>
      <c r="AW55" s="22" t="str">
        <f t="shared" si="257"/>
        <v/>
      </c>
      <c r="AX55" s="21" t="str">
        <f t="shared" si="233"/>
        <v/>
      </c>
      <c r="AY55" s="22" t="str">
        <f t="shared" si="258"/>
        <v/>
      </c>
      <c r="AZ55" s="21" t="str">
        <f t="shared" si="234"/>
        <v/>
      </c>
      <c r="BA55" s="166"/>
      <c r="BB55" s="166"/>
      <c r="BC55" s="169"/>
      <c r="BD55" s="21" t="str">
        <f>CONCATENATE(J53," Acción preventiva"," 3")</f>
        <v>COGGI  Acción preventiva 3</v>
      </c>
      <c r="BE55" s="23"/>
      <c r="BF55" s="23"/>
      <c r="BG55" s="23"/>
      <c r="BH55" s="21">
        <f t="shared" si="235"/>
        <v>0</v>
      </c>
      <c r="BI55" s="21"/>
      <c r="BJ55" s="21"/>
      <c r="BK55" s="21"/>
      <c r="BL55" s="21"/>
      <c r="BM55" s="21"/>
      <c r="BN55" s="21"/>
      <c r="BO55" s="21"/>
      <c r="BP55" s="21"/>
      <c r="BQ55" s="21"/>
      <c r="BR55" s="21"/>
      <c r="BS55" s="21"/>
      <c r="BT55" s="21"/>
      <c r="BU55" s="171"/>
      <c r="BV55" s="38">
        <v>0</v>
      </c>
      <c r="BW55" s="38">
        <v>0</v>
      </c>
      <c r="BX55" s="38">
        <v>0</v>
      </c>
      <c r="BY55" s="38">
        <v>0</v>
      </c>
      <c r="BZ55" s="38">
        <v>0</v>
      </c>
      <c r="CA55" s="38">
        <v>0</v>
      </c>
      <c r="CB55" s="38">
        <v>0</v>
      </c>
      <c r="CC55" s="38">
        <v>0</v>
      </c>
      <c r="CD55" s="38">
        <v>0</v>
      </c>
      <c r="CE55" s="38">
        <v>0</v>
      </c>
      <c r="CF55" s="38">
        <v>0</v>
      </c>
      <c r="CG55" s="38">
        <v>0</v>
      </c>
      <c r="CH55" s="38">
        <f t="shared" si="202"/>
        <v>0</v>
      </c>
      <c r="CI55" s="39"/>
      <c r="CJ55" s="24"/>
      <c r="CK55" s="25"/>
      <c r="CL55" s="173"/>
      <c r="CM55" s="26" t="e">
        <f t="shared" ref="CM55" si="260">1-(CK55/CL53)</f>
        <v>#DIV/0!</v>
      </c>
      <c r="CN55" s="24" t="e" cm="1">
        <f t="array" ref="CN55">+_xlfn.IFS(CM55&lt;0.8,"Cambio",CM55&lt;0.9,"Revisión de control",CM55&gt;0.89,"Se mantiene")</f>
        <v>#DIV/0!</v>
      </c>
      <c r="CO55" s="80"/>
      <c r="CP55" s="25"/>
      <c r="CQ55" s="25"/>
      <c r="CR55" s="25"/>
      <c r="CS55" s="26">
        <f t="shared" si="205"/>
        <v>1</v>
      </c>
    </row>
    <row r="56" spans="1:97" ht="60" hidden="1" customHeight="1" x14ac:dyDescent="0.4">
      <c r="B56" s="170"/>
      <c r="C56" s="21" t="s">
        <v>139</v>
      </c>
      <c r="D56" s="189"/>
      <c r="E56" s="192"/>
      <c r="F56" s="189"/>
      <c r="G56" s="238"/>
      <c r="H56" s="176"/>
      <c r="I56" s="182"/>
      <c r="J56" s="176"/>
      <c r="K56" s="167"/>
      <c r="L56" s="197"/>
      <c r="M56" s="200"/>
      <c r="N56" s="203"/>
      <c r="O56" s="206"/>
      <c r="P56" s="203"/>
      <c r="Q56" s="206"/>
      <c r="R56" s="206"/>
      <c r="S56" s="209"/>
      <c r="T56" s="176"/>
      <c r="U56" s="175"/>
      <c r="V56" s="175"/>
      <c r="W56" s="177"/>
      <c r="X56" s="167"/>
      <c r="Y56" s="167"/>
      <c r="Z56" s="180"/>
      <c r="AA56" s="180"/>
      <c r="AB56" s="180"/>
      <c r="AC56" s="181"/>
      <c r="AD56" s="176"/>
      <c r="AE56" s="182"/>
      <c r="AF56" s="176"/>
      <c r="AG56" s="176"/>
      <c r="AH56" s="182"/>
      <c r="AI56" s="176"/>
      <c r="AJ56" s="183"/>
      <c r="AK56" s="21" t="str">
        <f>CONCATENATE(J53," Control"," 4")</f>
        <v>COGGI  Control 4</v>
      </c>
      <c r="AL56" s="23"/>
      <c r="AM56" s="23"/>
      <c r="AN56" s="23"/>
      <c r="AO56" s="23" t="str">
        <f t="shared" si="251"/>
        <v xml:space="preserve">  a través de </v>
      </c>
      <c r="AP56" s="21"/>
      <c r="AQ56" s="21" t="str">
        <f t="shared" si="237"/>
        <v/>
      </c>
      <c r="AR56" s="21"/>
      <c r="AS56" s="21" t="str">
        <f t="shared" si="238"/>
        <v/>
      </c>
      <c r="AT56" s="21"/>
      <c r="AU56" s="21"/>
      <c r="AV56" s="21"/>
      <c r="AW56" s="22" t="str">
        <f t="shared" si="257"/>
        <v/>
      </c>
      <c r="AX56" s="21" t="str">
        <f t="shared" si="233"/>
        <v/>
      </c>
      <c r="AY56" s="22" t="str">
        <f t="shared" si="258"/>
        <v/>
      </c>
      <c r="AZ56" s="21" t="str">
        <f t="shared" si="234"/>
        <v/>
      </c>
      <c r="BA56" s="167"/>
      <c r="BB56" s="167"/>
      <c r="BC56" s="170"/>
      <c r="BD56" s="21" t="str">
        <f>CONCATENATE(J53," Acción preventiva"," 4")</f>
        <v>COGGI  Acción preventiva 4</v>
      </c>
      <c r="BE56" s="23"/>
      <c r="BF56" s="23"/>
      <c r="BG56" s="23"/>
      <c r="BH56" s="21">
        <f t="shared" si="235"/>
        <v>0</v>
      </c>
      <c r="BI56" s="21"/>
      <c r="BJ56" s="21"/>
      <c r="BK56" s="21"/>
      <c r="BL56" s="21"/>
      <c r="BM56" s="21"/>
      <c r="BN56" s="21"/>
      <c r="BO56" s="21"/>
      <c r="BP56" s="21"/>
      <c r="BQ56" s="21"/>
      <c r="BR56" s="21"/>
      <c r="BS56" s="21"/>
      <c r="BT56" s="21"/>
      <c r="BU56" s="171"/>
      <c r="BV56" s="38">
        <v>0</v>
      </c>
      <c r="BW56" s="38">
        <v>0</v>
      </c>
      <c r="BX56" s="38">
        <v>0</v>
      </c>
      <c r="BY56" s="38">
        <v>0</v>
      </c>
      <c r="BZ56" s="38">
        <v>0</v>
      </c>
      <c r="CA56" s="38">
        <v>0</v>
      </c>
      <c r="CB56" s="38">
        <v>0</v>
      </c>
      <c r="CC56" s="38">
        <v>0</v>
      </c>
      <c r="CD56" s="38">
        <v>0</v>
      </c>
      <c r="CE56" s="38">
        <v>0</v>
      </c>
      <c r="CF56" s="38">
        <v>0</v>
      </c>
      <c r="CG56" s="38">
        <v>0</v>
      </c>
      <c r="CH56" s="38">
        <f t="shared" si="202"/>
        <v>0</v>
      </c>
      <c r="CI56" s="39"/>
      <c r="CJ56" s="24"/>
      <c r="CK56" s="25"/>
      <c r="CL56" s="174"/>
      <c r="CM56" s="26" t="e">
        <f t="shared" ref="CM56" si="261">1-(CK56/CL53)</f>
        <v>#DIV/0!</v>
      </c>
      <c r="CN56" s="24" t="e" cm="1">
        <f t="array" ref="CN56">+_xlfn.IFS(CM56&lt;0.8,"Cambio",CM56&lt;0.9,"Revisión de control",CM56&gt;0.89,"Se mantiene")</f>
        <v>#DIV/0!</v>
      </c>
      <c r="CO56" s="80"/>
      <c r="CP56" s="25"/>
      <c r="CQ56" s="25"/>
      <c r="CR56" s="25"/>
      <c r="CS56" s="26">
        <f t="shared" si="205"/>
        <v>1</v>
      </c>
    </row>
    <row r="57" spans="1:97" ht="60" hidden="1" customHeight="1" x14ac:dyDescent="0.4">
      <c r="B57" s="168" t="s">
        <v>208</v>
      </c>
      <c r="C57" s="21" t="s">
        <v>139</v>
      </c>
      <c r="D57" s="187" t="str">
        <f>VLOOKUP(B57,Datos!$B$65:$F$80,3,FALSE)</f>
        <v>Establecer lineamientos para la comunicación y coordinación intra e interinstitucional, que proporcione a los grupos de interés información veraz, objetiva y oportuna de la misión, objetivos y gestión de la Agencia Nacional de Tierras.</v>
      </c>
      <c r="E57" s="190" t="str">
        <f>VLOOKUP(B57,Datos!$B$65:$F$80,5,FALSE)</f>
        <v>La posibilidad de incumplir con los lineamientos para la comunicación interna y externa enfocada hacia los grupos de interés de la entidad</v>
      </c>
      <c r="F57" s="187" t="str">
        <f>VLOOKUP(B57,Datos!$B$65:$F$80,4,FALSE)</f>
        <v>Desde la formulación de lineamientos de comunicación interna y externa, hasta la articulación con los grupos de interés y organismos de control.</v>
      </c>
      <c r="G57" s="238" t="s">
        <v>1394</v>
      </c>
      <c r="H57" s="176"/>
      <c r="I57" s="182">
        <f t="shared" ref="I57" si="262">IF(K57="",0,1)</f>
        <v>0</v>
      </c>
      <c r="J57" s="176" t="str">
        <f t="shared" ref="J57" si="263">CONCATENATE(C57," ",K57)</f>
        <v xml:space="preserve">COGGI </v>
      </c>
      <c r="K57" s="165"/>
      <c r="L57" s="197"/>
      <c r="M57" s="198">
        <f ca="1">+TODAY()-L57</f>
        <v>46079</v>
      </c>
      <c r="N57" s="201"/>
      <c r="O57" s="204" t="e">
        <f>VLOOKUP(N57,[1]Datos!$B$21:$D$25,3,FALSE)</f>
        <v>#N/A</v>
      </c>
      <c r="P57" s="201"/>
      <c r="Q57" s="204" t="e">
        <f>VLOOKUP(P57,[1]Datos!$C$20:$D$25,2,FALSE)</f>
        <v>#N/A</v>
      </c>
      <c r="R57" s="204" t="e">
        <f t="shared" ref="R57" si="264">+IF(O57="",Q57,IF(Q57="",O57,IF(O57&gt;Q57,O57,Q57)))</f>
        <v>#N/A</v>
      </c>
      <c r="S57" s="207"/>
      <c r="T57" s="176"/>
      <c r="U57" s="175"/>
      <c r="V57" s="175"/>
      <c r="W57" s="177" t="str">
        <f t="shared" ref="W57" si="265">CONCATENATE("Posibilidad de"," ",T57," ",U57," debido ",V57)</f>
        <v xml:space="preserve">Posibilidad de   debido </v>
      </c>
      <c r="X57" s="165"/>
      <c r="Y57" s="165"/>
      <c r="Z57" s="178"/>
      <c r="AA57" s="178"/>
      <c r="AB57" s="178"/>
      <c r="AC57" s="181"/>
      <c r="AD57" s="176" t="str">
        <f t="shared" ref="AD57" si="266">IF(AC57&lt;=0,"",IF(AC57&lt;=2,"Muy Baja",IF(AC57&lt;=24,"Baja",IF(AC57&lt;=500,"Media",IF(AC57&lt;=5000,"Alta","Muy Alta")))))</f>
        <v/>
      </c>
      <c r="AE57" s="182" t="str">
        <f t="shared" ref="AE57" si="267">IF(AD57="","",IF(AD57="Muy Baja",0.2,IF(AD57="Baja",0.4,IF(AD57="Media",0.6,IF(AD57="Alta",0.8,IF(AD57="Muy Alta",1,))))))</f>
        <v/>
      </c>
      <c r="AF57" s="176"/>
      <c r="AG57" s="176" t="str">
        <f>IF(OR(AF57=[1]Datos!$C$6,AF57=[1]Datos!$D$6),"Leve",IF(OR(AF57=[1]Datos!$C$7,AF57=[1]Datos!$D$7),"Menor",IF(OR(AF57=[1]Datos!$C$8,AF57=[1]Datos!$D$8),"Moderado",IF(OR(AF57=[1]Datos!$C$9,AF57=[1]Datos!$D$9),"Mayor",IF(OR(AF57=[1]Datos!$C$10,AF57=[1]Datos!$D$10),"Catastrófico","")))))</f>
        <v/>
      </c>
      <c r="AH57" s="182" t="str">
        <f t="shared" ref="AH57" si="268">IF(AG57="","",IF(AG57="Leve",0.2,IF(AG57="Menor",0.4,IF(AG57="Moderado",0.6,IF(AG57="Mayor",0.8,IF(AG57="Catastrófico",1,))))))</f>
        <v/>
      </c>
      <c r="AI57" s="176" t="str">
        <f t="shared" ref="AI57" si="269">IF(OR(AND(AD57="Muy Baja",AG57="Leve"),AND(AD57="Muy Baja",AG57="Menor"),AND(AD57="Baja",AG57="Leve")),"Bajo",IF(OR(AND(AD57="Muy baja",AG57="Moderado"),AND(AD57="Baja",AG57="Menor"),AND(AD57="Baja",AG57="Moderado"),AND(AD57="Media",AG57="Leve"),AND(AD57="Media",AG57="Menor"),AND(AD57="Media",AG57="Moderado"),AND(AD57="Alta",AG57="Leve"),AND(AD57="Alta",AG57="Menor")),"Moderado",IF(OR(AND(AD57="Muy Baja",AG57="Mayor"),AND(AD57="Baja",AG57="Mayor"),AND(AD57="Media",AG57="Mayor"),AND(AD57="Alta",AG57="Moderado"),AND(AD57="Alta",AG57="Mayor"),AND(AD57="Muy Alta",AG57="Leve"),AND(AD57="Muy Alta",AG57="Menor"),AND(AD57="Muy Alta",AG57="Moderado"),AND(AD57="Muy Alta",AG57="Mayor")),"Alto",IF(OR(AND(AD57="Muy Baja",AG57="Catastrófico"),AND(AD57="Baja",AG57="Catastrófico"),AND(AD57="Media",AG57="Catastrófico"),AND(AD57="Alta",AG57="Catastrófico"),AND(AD57="Muy Alta",AG57="Catastrófico")),"Extremo",""))))</f>
        <v/>
      </c>
      <c r="AJ57" s="183" t="e" cm="1">
        <f t="array" ref="AJ57">_xlfn.IFS(AI57="Bajo","Aceptar",AI57="Moderado","Reducir",AI57="Alto","Reducir",AI57="Extremo","Reducir")</f>
        <v>#N/A</v>
      </c>
      <c r="AK57" s="21" t="str">
        <f>CONCATENATE(J57," Control"," 1")</f>
        <v>COGGI  Control 1</v>
      </c>
      <c r="AL57" s="23"/>
      <c r="AM57" s="23"/>
      <c r="AN57" s="23"/>
      <c r="AO57" s="23" t="str">
        <f t="shared" ref="AO57:AO60" si="270">CONCATENATE(AL57," ",AM57," a través de ",AN57)</f>
        <v xml:space="preserve">  a través de </v>
      </c>
      <c r="AP57" s="21"/>
      <c r="AQ57" s="21" t="str">
        <f t="shared" ref="AQ57:AQ60" si="271">IF(OR(AP57="Preventivo",AP57="Detectivo"),"Probabilidad",IF(AP57="Correctivo","Impacto",""))</f>
        <v/>
      </c>
      <c r="AR57" s="21"/>
      <c r="AS57" s="21" t="str">
        <f t="shared" ref="AS57:AS60" si="272">IF(AND(AP57="Preventivo",AR57="Automático"),"50%",IF(AND(AP57="Preventivo",AR57="Manual"),"40%",IF(AND(AP57="Detectivo",AR57="Automático"),"40%",IF(AND(AP57="Detectivo",AR57="Manual"),"30%",IF(AND(AP57="Correctivo",AR57="Automático"),"35%",IF(AND(AP57="Correctivo",AR57="Manual"),"25%",""))))))</f>
        <v/>
      </c>
      <c r="AT57" s="21"/>
      <c r="AU57" s="21"/>
      <c r="AV57" s="21"/>
      <c r="AW57" s="22" t="str">
        <f t="shared" ref="AW57" si="273">+IF(AQ57="Probabilidad",AE57-(AE57*AS57),AE57)</f>
        <v/>
      </c>
      <c r="AX57" s="21" t="str">
        <f t="shared" ref="AX57:AX60" si="274">IFERROR(IF(AW57="","",IF(AW57&lt;=20%,"Muy Baja",IF(AW57&lt;=40%,"Baja",IF(AW57&lt;=60%,"Media",IF(AW57&lt;=80%,"Alta","Muy Alta"))))),"")</f>
        <v/>
      </c>
      <c r="AY57" s="22" t="str">
        <f t="shared" ref="AY57" si="275">+IF(AQ57="Impacto",AH57-(AH57*AS57),AH57)</f>
        <v/>
      </c>
      <c r="AZ57" s="21" t="str">
        <f t="shared" ref="AZ57:AZ60" si="276">IFERROR(IF(AY57="","",IF(AY57&lt;=0.2,"Leve",IF(AY57&lt;=0.4,"Menor",IF(AY57&lt;=0.6,"Moderado",IF(AY57&lt;=0.8,"Mayor","Catastrófico"))))),"")</f>
        <v/>
      </c>
      <c r="BA57" s="165" t="str">
        <f t="shared" ref="BA57" si="277">IF(OR(AND(AX60="Muy Baja",AZ60="Leve"),AND(AX60="Muy Baja",AZ60="Menor"),AND(AX60="Baja",AZ60="Leve")),"Bajo",IF(OR(AND(AX60="Muy baja",AZ60="Moderado"),AND(AX60="Baja",AZ60="Menor"),AND(AX60="Baja",AZ60="Moderado"),AND(AX60="Media",AZ60="Leve"),AND(AX60="Media",AZ60="Menor"),AND(AX60="Media",AZ60="Moderado"),AND(AX60="Alta",AZ60="Leve"),AND(AX60="Alta",AZ60="Menor")),"Moderado",IF(OR(AND(AX60="Muy Baja",AZ60="Mayor"),AND(AX60="Baja",AZ60="Mayor"),AND(AX60="Media",AZ60="Mayor"),AND(AX60="Alta",AZ60="Moderado"),AND(AX60="Alta",AZ60="Mayor"),AND(AX60="Muy Alta",AZ60="Leve"),AND(AX60="Muy Alta",AZ60="Menor"),AND(AX60="Muy Alta",AZ60="Moderado"),AND(AX60="Muy Alta",AZ60="Mayor")),"Alto",IF(OR(AND(AX60="Muy Baja",AZ60="Catastrófico"),AND(AX60="Baja",AZ60="Catastrófico"),AND(AX60="Media",AZ60="Catastrófico"),AND(AX60="Alta",AZ60="Catastrófico"),AND(AX60="Muy Alta",AZ60="Catastrófico")),"Extremo",""))))</f>
        <v/>
      </c>
      <c r="BB57" s="165" t="e" cm="1">
        <f t="array" ref="BB57">_xlfn.IFS(BA57="Bajo","Aceptar",BA57="Moderado","Reducir",BA57="Alto","Reducir",BA57="Extremo","Reducir")</f>
        <v>#N/A</v>
      </c>
      <c r="BC57" s="168" t="e" cm="1">
        <f t="array" ref="BC57">_xlfn.IFS(BB57="Aceptar","No",BB57="Reducir","Si")</f>
        <v>#N/A</v>
      </c>
      <c r="BD57" s="21" t="str">
        <f>CONCATENATE(J57," Acción preventiva"," 1")</f>
        <v>COGGI  Acción preventiva 1</v>
      </c>
      <c r="BE57" s="23"/>
      <c r="BF57" s="23"/>
      <c r="BG57" s="23"/>
      <c r="BH57" s="21">
        <f t="shared" ref="BH57:BH60" si="278">+SUM(BI57:BT57)</f>
        <v>0</v>
      </c>
      <c r="BI57" s="21"/>
      <c r="BJ57" s="21"/>
      <c r="BK57" s="21"/>
      <c r="BL57" s="21"/>
      <c r="BM57" s="21"/>
      <c r="BN57" s="21"/>
      <c r="BO57" s="21"/>
      <c r="BP57" s="21"/>
      <c r="BQ57" s="21"/>
      <c r="BR57" s="21"/>
      <c r="BS57" s="21"/>
      <c r="BT57" s="21"/>
      <c r="BU57" s="171"/>
      <c r="BV57" s="38">
        <v>0</v>
      </c>
      <c r="BW57" s="38">
        <v>0</v>
      </c>
      <c r="BX57" s="38">
        <v>0</v>
      </c>
      <c r="BY57" s="38">
        <v>0</v>
      </c>
      <c r="BZ57" s="38">
        <v>0</v>
      </c>
      <c r="CA57" s="38">
        <v>0</v>
      </c>
      <c r="CB57" s="38">
        <v>0</v>
      </c>
      <c r="CC57" s="38">
        <v>0</v>
      </c>
      <c r="CD57" s="38">
        <v>0</v>
      </c>
      <c r="CE57" s="38">
        <v>0</v>
      </c>
      <c r="CF57" s="38">
        <v>0</v>
      </c>
      <c r="CG57" s="38">
        <v>0</v>
      </c>
      <c r="CH57" s="38">
        <f t="shared" ref="CH57:CH60" si="279">+SUM(BV57:CG57)</f>
        <v>0</v>
      </c>
      <c r="CI57" s="39"/>
      <c r="CJ57" s="24"/>
      <c r="CK57" s="25"/>
      <c r="CL57" s="172">
        <f t="shared" ref="CL57" si="280">+AC57</f>
        <v>0</v>
      </c>
      <c r="CM57" s="26" t="e">
        <f t="shared" ref="CM57" si="281">1-(CK57/CL57)</f>
        <v>#DIV/0!</v>
      </c>
      <c r="CN57" s="24" t="e" cm="1">
        <f t="array" ref="CN57">+_xlfn.IFS(CM57&lt;0.8,"Cambio",CM57&lt;0.9,"Revisión de control",CM57&gt;0.89,"Se mantiene")</f>
        <v>#DIV/0!</v>
      </c>
      <c r="CO57" s="80"/>
      <c r="CP57" s="25"/>
      <c r="CQ57" s="25"/>
      <c r="CR57" s="25"/>
      <c r="CS57" s="26">
        <f t="shared" si="205"/>
        <v>1</v>
      </c>
    </row>
    <row r="58" spans="1:97" ht="60" hidden="1" customHeight="1" x14ac:dyDescent="0.4">
      <c r="B58" s="169"/>
      <c r="C58" s="21" t="s">
        <v>139</v>
      </c>
      <c r="D58" s="188"/>
      <c r="E58" s="191"/>
      <c r="F58" s="188"/>
      <c r="G58" s="238"/>
      <c r="H58" s="176"/>
      <c r="I58" s="182"/>
      <c r="J58" s="176"/>
      <c r="K58" s="166"/>
      <c r="L58" s="197"/>
      <c r="M58" s="199"/>
      <c r="N58" s="202"/>
      <c r="O58" s="205"/>
      <c r="P58" s="202"/>
      <c r="Q58" s="205"/>
      <c r="R58" s="205"/>
      <c r="S58" s="208"/>
      <c r="T58" s="176"/>
      <c r="U58" s="175"/>
      <c r="V58" s="175"/>
      <c r="W58" s="177"/>
      <c r="X58" s="166"/>
      <c r="Y58" s="166"/>
      <c r="Z58" s="179"/>
      <c r="AA58" s="179"/>
      <c r="AB58" s="179"/>
      <c r="AC58" s="181"/>
      <c r="AD58" s="176"/>
      <c r="AE58" s="182"/>
      <c r="AF58" s="176"/>
      <c r="AG58" s="176"/>
      <c r="AH58" s="182"/>
      <c r="AI58" s="176"/>
      <c r="AJ58" s="183"/>
      <c r="AK58" s="21" t="str">
        <f>CONCATENATE(J57," Control"," 2")</f>
        <v>COGGI  Control 2</v>
      </c>
      <c r="AL58" s="23"/>
      <c r="AM58" s="23"/>
      <c r="AN58" s="23"/>
      <c r="AO58" s="23" t="str">
        <f t="shared" si="270"/>
        <v xml:space="preserve">  a través de </v>
      </c>
      <c r="AP58" s="21"/>
      <c r="AQ58" s="21" t="str">
        <f t="shared" si="271"/>
        <v/>
      </c>
      <c r="AR58" s="21"/>
      <c r="AS58" s="21" t="str">
        <f t="shared" si="272"/>
        <v/>
      </c>
      <c r="AT58" s="21"/>
      <c r="AU58" s="21"/>
      <c r="AV58" s="21"/>
      <c r="AW58" s="22" t="str">
        <f t="shared" ref="AW58:AW60" si="282">+IF(AQ58="Probabilidad",AW57-(AW57*AS58),AW57)</f>
        <v/>
      </c>
      <c r="AX58" s="21" t="str">
        <f t="shared" si="274"/>
        <v/>
      </c>
      <c r="AY58" s="22" t="str">
        <f t="shared" ref="AY58:AY60" si="283">+IF(AQ58="Impacto",AY57-(AY57*AS58),AY57)</f>
        <v/>
      </c>
      <c r="AZ58" s="21" t="str">
        <f t="shared" si="276"/>
        <v/>
      </c>
      <c r="BA58" s="166"/>
      <c r="BB58" s="166"/>
      <c r="BC58" s="169"/>
      <c r="BD58" s="21" t="str">
        <f>CONCATENATE(J57," Acción preventiva"," 2")</f>
        <v>COGGI  Acción preventiva 2</v>
      </c>
      <c r="BE58" s="23"/>
      <c r="BF58" s="23"/>
      <c r="BG58" s="23"/>
      <c r="BH58" s="21">
        <f t="shared" si="278"/>
        <v>0</v>
      </c>
      <c r="BI58" s="21"/>
      <c r="BJ58" s="21"/>
      <c r="BK58" s="21"/>
      <c r="BL58" s="21"/>
      <c r="BM58" s="21"/>
      <c r="BN58" s="21"/>
      <c r="BO58" s="21"/>
      <c r="BP58" s="21"/>
      <c r="BQ58" s="21"/>
      <c r="BR58" s="21"/>
      <c r="BS58" s="21"/>
      <c r="BT58" s="21"/>
      <c r="BU58" s="171"/>
      <c r="BV58" s="38">
        <v>0</v>
      </c>
      <c r="BW58" s="38">
        <v>0</v>
      </c>
      <c r="BX58" s="38">
        <v>0</v>
      </c>
      <c r="BY58" s="38">
        <v>0</v>
      </c>
      <c r="BZ58" s="38">
        <v>0</v>
      </c>
      <c r="CA58" s="38">
        <v>0</v>
      </c>
      <c r="CB58" s="38">
        <v>0</v>
      </c>
      <c r="CC58" s="38">
        <v>0</v>
      </c>
      <c r="CD58" s="38">
        <v>0</v>
      </c>
      <c r="CE58" s="38">
        <v>0</v>
      </c>
      <c r="CF58" s="38">
        <v>0</v>
      </c>
      <c r="CG58" s="38">
        <v>0</v>
      </c>
      <c r="CH58" s="38">
        <f t="shared" si="279"/>
        <v>0</v>
      </c>
      <c r="CI58" s="39"/>
      <c r="CJ58" s="24"/>
      <c r="CK58" s="25"/>
      <c r="CL58" s="173"/>
      <c r="CM58" s="26" t="e">
        <f t="shared" ref="CM58" si="284">1-(CK58/CL57)</f>
        <v>#DIV/0!</v>
      </c>
      <c r="CN58" s="24" t="e" cm="1">
        <f t="array" ref="CN58">+_xlfn.IFS(CM58&lt;0.8,"Cambio",CM58&lt;0.9,"Revisión de control",CM58&gt;0.89,"Se mantiene")</f>
        <v>#DIV/0!</v>
      </c>
      <c r="CO58" s="80"/>
      <c r="CP58" s="25"/>
      <c r="CQ58" s="25"/>
      <c r="CR58" s="25"/>
      <c r="CS58" s="26">
        <f t="shared" si="205"/>
        <v>1</v>
      </c>
    </row>
    <row r="59" spans="1:97" ht="60" hidden="1" customHeight="1" x14ac:dyDescent="0.4">
      <c r="B59" s="169"/>
      <c r="C59" s="21" t="s">
        <v>139</v>
      </c>
      <c r="D59" s="188"/>
      <c r="E59" s="191"/>
      <c r="F59" s="188"/>
      <c r="G59" s="238"/>
      <c r="H59" s="176"/>
      <c r="I59" s="182"/>
      <c r="J59" s="176"/>
      <c r="K59" s="166"/>
      <c r="L59" s="197"/>
      <c r="M59" s="199"/>
      <c r="N59" s="202"/>
      <c r="O59" s="205"/>
      <c r="P59" s="202"/>
      <c r="Q59" s="205"/>
      <c r="R59" s="205"/>
      <c r="S59" s="208"/>
      <c r="T59" s="176"/>
      <c r="U59" s="175"/>
      <c r="V59" s="175"/>
      <c r="W59" s="177"/>
      <c r="X59" s="166"/>
      <c r="Y59" s="166"/>
      <c r="Z59" s="179"/>
      <c r="AA59" s="179"/>
      <c r="AB59" s="179"/>
      <c r="AC59" s="181"/>
      <c r="AD59" s="176"/>
      <c r="AE59" s="182"/>
      <c r="AF59" s="176"/>
      <c r="AG59" s="176"/>
      <c r="AH59" s="182"/>
      <c r="AI59" s="176"/>
      <c r="AJ59" s="183"/>
      <c r="AK59" s="21" t="str">
        <f>CONCATENATE(J57," Control"," 3")</f>
        <v>COGGI  Control 3</v>
      </c>
      <c r="AL59" s="23"/>
      <c r="AM59" s="23"/>
      <c r="AN59" s="23"/>
      <c r="AO59" s="23" t="str">
        <f t="shared" si="270"/>
        <v xml:space="preserve">  a través de </v>
      </c>
      <c r="AP59" s="21"/>
      <c r="AQ59" s="21" t="str">
        <f t="shared" si="271"/>
        <v/>
      </c>
      <c r="AR59" s="21"/>
      <c r="AS59" s="21" t="str">
        <f t="shared" si="272"/>
        <v/>
      </c>
      <c r="AT59" s="21"/>
      <c r="AU59" s="21"/>
      <c r="AV59" s="21"/>
      <c r="AW59" s="22" t="str">
        <f t="shared" si="282"/>
        <v/>
      </c>
      <c r="AX59" s="21" t="str">
        <f t="shared" si="274"/>
        <v/>
      </c>
      <c r="AY59" s="22" t="str">
        <f t="shared" si="283"/>
        <v/>
      </c>
      <c r="AZ59" s="21" t="str">
        <f t="shared" si="276"/>
        <v/>
      </c>
      <c r="BA59" s="166"/>
      <c r="BB59" s="166"/>
      <c r="BC59" s="169"/>
      <c r="BD59" s="21" t="str">
        <f>CONCATENATE(J57," Acción preventiva"," 3")</f>
        <v>COGGI  Acción preventiva 3</v>
      </c>
      <c r="BE59" s="23"/>
      <c r="BF59" s="23"/>
      <c r="BG59" s="23"/>
      <c r="BH59" s="21">
        <f t="shared" si="278"/>
        <v>0</v>
      </c>
      <c r="BI59" s="21"/>
      <c r="BJ59" s="21"/>
      <c r="BK59" s="21"/>
      <c r="BL59" s="21"/>
      <c r="BM59" s="21"/>
      <c r="BN59" s="21"/>
      <c r="BO59" s="21"/>
      <c r="BP59" s="21"/>
      <c r="BQ59" s="21"/>
      <c r="BR59" s="21"/>
      <c r="BS59" s="21"/>
      <c r="BT59" s="21"/>
      <c r="BU59" s="171"/>
      <c r="BV59" s="38">
        <v>0</v>
      </c>
      <c r="BW59" s="38">
        <v>0</v>
      </c>
      <c r="BX59" s="38">
        <v>0</v>
      </c>
      <c r="BY59" s="38">
        <v>0</v>
      </c>
      <c r="BZ59" s="38">
        <v>0</v>
      </c>
      <c r="CA59" s="38">
        <v>0</v>
      </c>
      <c r="CB59" s="38">
        <v>0</v>
      </c>
      <c r="CC59" s="38">
        <v>0</v>
      </c>
      <c r="CD59" s="38">
        <v>0</v>
      </c>
      <c r="CE59" s="38">
        <v>0</v>
      </c>
      <c r="CF59" s="38">
        <v>0</v>
      </c>
      <c r="CG59" s="38">
        <v>0</v>
      </c>
      <c r="CH59" s="38">
        <f t="shared" si="279"/>
        <v>0</v>
      </c>
      <c r="CI59" s="39"/>
      <c r="CJ59" s="24"/>
      <c r="CK59" s="25"/>
      <c r="CL59" s="173"/>
      <c r="CM59" s="26" t="e">
        <f t="shared" ref="CM59" si="285">1-(CK59/CL57)</f>
        <v>#DIV/0!</v>
      </c>
      <c r="CN59" s="24" t="e" cm="1">
        <f t="array" ref="CN59">+_xlfn.IFS(CM59&lt;0.8,"Cambio",CM59&lt;0.9,"Revisión de control",CM59&gt;0.89,"Se mantiene")</f>
        <v>#DIV/0!</v>
      </c>
      <c r="CO59" s="80"/>
      <c r="CP59" s="25"/>
      <c r="CQ59" s="25"/>
      <c r="CR59" s="25"/>
      <c r="CS59" s="26">
        <f t="shared" si="205"/>
        <v>1</v>
      </c>
    </row>
    <row r="60" spans="1:97" ht="60" hidden="1" customHeight="1" x14ac:dyDescent="0.4">
      <c r="B60" s="170"/>
      <c r="C60" s="21" t="s">
        <v>139</v>
      </c>
      <c r="D60" s="189"/>
      <c r="E60" s="192"/>
      <c r="F60" s="189"/>
      <c r="G60" s="238"/>
      <c r="H60" s="176"/>
      <c r="I60" s="182"/>
      <c r="J60" s="176"/>
      <c r="K60" s="167"/>
      <c r="L60" s="197"/>
      <c r="M60" s="200"/>
      <c r="N60" s="203"/>
      <c r="O60" s="206"/>
      <c r="P60" s="203"/>
      <c r="Q60" s="206"/>
      <c r="R60" s="206"/>
      <c r="S60" s="209"/>
      <c r="T60" s="176"/>
      <c r="U60" s="175"/>
      <c r="V60" s="175"/>
      <c r="W60" s="177"/>
      <c r="X60" s="167"/>
      <c r="Y60" s="167"/>
      <c r="Z60" s="180"/>
      <c r="AA60" s="180"/>
      <c r="AB60" s="180"/>
      <c r="AC60" s="181"/>
      <c r="AD60" s="176"/>
      <c r="AE60" s="182"/>
      <c r="AF60" s="176"/>
      <c r="AG60" s="176"/>
      <c r="AH60" s="182"/>
      <c r="AI60" s="176"/>
      <c r="AJ60" s="183"/>
      <c r="AK60" s="21" t="str">
        <f>CONCATENATE(J57," Control"," 4")</f>
        <v>COGGI  Control 4</v>
      </c>
      <c r="AL60" s="23"/>
      <c r="AM60" s="23"/>
      <c r="AN60" s="23"/>
      <c r="AO60" s="23" t="str">
        <f t="shared" si="270"/>
        <v xml:space="preserve">  a través de </v>
      </c>
      <c r="AP60" s="21"/>
      <c r="AQ60" s="21" t="str">
        <f t="shared" si="271"/>
        <v/>
      </c>
      <c r="AR60" s="21"/>
      <c r="AS60" s="21" t="str">
        <f t="shared" si="272"/>
        <v/>
      </c>
      <c r="AT60" s="21"/>
      <c r="AU60" s="21"/>
      <c r="AV60" s="21"/>
      <c r="AW60" s="22" t="str">
        <f t="shared" si="282"/>
        <v/>
      </c>
      <c r="AX60" s="21" t="str">
        <f t="shared" si="274"/>
        <v/>
      </c>
      <c r="AY60" s="22" t="str">
        <f t="shared" si="283"/>
        <v/>
      </c>
      <c r="AZ60" s="21" t="str">
        <f t="shared" si="276"/>
        <v/>
      </c>
      <c r="BA60" s="167"/>
      <c r="BB60" s="167"/>
      <c r="BC60" s="170"/>
      <c r="BD60" s="21" t="str">
        <f>CONCATENATE(J57," Acción preventiva"," 4")</f>
        <v>COGGI  Acción preventiva 4</v>
      </c>
      <c r="BE60" s="23"/>
      <c r="BF60" s="23"/>
      <c r="BG60" s="23"/>
      <c r="BH60" s="21">
        <f t="shared" si="278"/>
        <v>0</v>
      </c>
      <c r="BI60" s="21"/>
      <c r="BJ60" s="21"/>
      <c r="BK60" s="21"/>
      <c r="BL60" s="21"/>
      <c r="BM60" s="21"/>
      <c r="BN60" s="21"/>
      <c r="BO60" s="21"/>
      <c r="BP60" s="21"/>
      <c r="BQ60" s="21"/>
      <c r="BR60" s="21"/>
      <c r="BS60" s="21"/>
      <c r="BT60" s="21"/>
      <c r="BU60" s="171"/>
      <c r="BV60" s="38">
        <v>0</v>
      </c>
      <c r="BW60" s="38">
        <v>0</v>
      </c>
      <c r="BX60" s="38">
        <v>0</v>
      </c>
      <c r="BY60" s="38">
        <v>0</v>
      </c>
      <c r="BZ60" s="38">
        <v>0</v>
      </c>
      <c r="CA60" s="38">
        <v>0</v>
      </c>
      <c r="CB60" s="38">
        <v>0</v>
      </c>
      <c r="CC60" s="38">
        <v>0</v>
      </c>
      <c r="CD60" s="38">
        <v>0</v>
      </c>
      <c r="CE60" s="38">
        <v>0</v>
      </c>
      <c r="CF60" s="38">
        <v>0</v>
      </c>
      <c r="CG60" s="38">
        <v>0</v>
      </c>
      <c r="CH60" s="38">
        <f t="shared" si="279"/>
        <v>0</v>
      </c>
      <c r="CI60" s="39"/>
      <c r="CJ60" s="24"/>
      <c r="CK60" s="25"/>
      <c r="CL60" s="174"/>
      <c r="CM60" s="26" t="e">
        <f t="shared" ref="CM60" si="286">1-(CK60/CL57)</f>
        <v>#DIV/0!</v>
      </c>
      <c r="CN60" s="24" t="e" cm="1">
        <f t="array" ref="CN60">+_xlfn.IFS(CM60&lt;0.8,"Cambio",CM60&lt;0.9,"Revisión de control",CM60&gt;0.89,"Se mantiene")</f>
        <v>#DIV/0!</v>
      </c>
      <c r="CO60" s="80"/>
      <c r="CP60" s="25"/>
      <c r="CQ60" s="25"/>
      <c r="CR60" s="25"/>
      <c r="CS60" s="26">
        <f t="shared" si="205"/>
        <v>1</v>
      </c>
    </row>
    <row r="61" spans="1:97" ht="60" customHeight="1" x14ac:dyDescent="0.4">
      <c r="A61" s="7" t="s">
        <v>457</v>
      </c>
      <c r="B61" s="229" t="s">
        <v>140</v>
      </c>
      <c r="C61" s="145" t="s">
        <v>141</v>
      </c>
      <c r="D61" s="187" t="str">
        <f>VLOOKUP(B61,Datos!$B$65:$F$80,3,FALSE)</f>
        <v>Definir e implementar  políticas, lineamientos, modelos y estándares de gestión, manejo, control y análisis de la Información, asegurando su confiabilidad y alineación de los objetivos estratégicos de TI con los objetivos estratégicos institucionales y sectoriales para el logro del ordenamiento social de la propiedad rural.</v>
      </c>
      <c r="E61" s="190" t="str">
        <f>VLOOKUP(B61,Datos!$B$65:$F$80,5,FALSE)</f>
        <v>La posibilidad de incumplir con los lineamientos de seguridad, confiabilidad y alineación de información con los objetivos estratégicos de la entidad</v>
      </c>
      <c r="F61" s="187" t="str">
        <f>VLOOKUP(B61,Datos!$B$65:$F$80,4,FALSE)</f>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v>
      </c>
      <c r="G61" s="176" t="s">
        <v>416</v>
      </c>
      <c r="H61" s="176" t="s">
        <v>423</v>
      </c>
      <c r="I61" s="182">
        <f t="shared" si="211"/>
        <v>1</v>
      </c>
      <c r="J61" s="176" t="str">
        <f t="shared" ref="J61" si="287">CONCATENATE(C61," ",K61)</f>
        <v>INTI 10</v>
      </c>
      <c r="K61" s="165">
        <v>10</v>
      </c>
      <c r="L61" s="197">
        <v>45839</v>
      </c>
      <c r="M61" s="198">
        <f ca="1">+TODAY()-L61</f>
        <v>240</v>
      </c>
      <c r="N61" s="201" t="s">
        <v>19</v>
      </c>
      <c r="O61" s="204">
        <f>VLOOKUP(N61,Datos!$B$21:$D$25,3,FALSE)</f>
        <v>0.2</v>
      </c>
      <c r="P61" s="201" t="s">
        <v>35</v>
      </c>
      <c r="Q61" s="204">
        <f>VLOOKUP(P61,Datos!$C$20:$D$25,2,FALSE)</f>
        <v>1</v>
      </c>
      <c r="R61" s="204">
        <f t="shared" ref="R61" si="288">+IF(O61="",Q61,IF(Q61="",O61,IF(O61&gt;Q61,O61,Q61)))</f>
        <v>1</v>
      </c>
      <c r="S61" s="207" t="s">
        <v>336</v>
      </c>
      <c r="T61" s="176" t="s">
        <v>4</v>
      </c>
      <c r="U61" s="175" t="s">
        <v>337</v>
      </c>
      <c r="V61" s="175" t="s">
        <v>338</v>
      </c>
      <c r="W61" s="177" t="str">
        <f t="shared" ref="W61" si="289">CONCATENATE("Posibilidad de"," ",T61," ",U61," debido ",V61)</f>
        <v>Posibilidad de pérdida reputacional en la desaparición del conocimiento organizacional debido a la falta de mecanismos que permitan retener el conocimiento tácito y explícito tanto individual como grupal u organizacional</v>
      </c>
      <c r="X61" s="165" t="s">
        <v>219</v>
      </c>
      <c r="Y61" s="165" t="s">
        <v>227</v>
      </c>
      <c r="Z61" s="178" t="s">
        <v>286</v>
      </c>
      <c r="AA61" s="178" t="s">
        <v>339</v>
      </c>
      <c r="AB61" s="178" t="s">
        <v>287</v>
      </c>
      <c r="AC61" s="181">
        <f>365*24</f>
        <v>8760</v>
      </c>
      <c r="AD61" s="176" t="str">
        <f t="shared" ref="AD61" si="290">IF(AC61&lt;=0,"",IF(AC61&lt;=2,"Muy Baja",IF(AC61&lt;=24,"Baja",IF(AC61&lt;=500,"Media",IF(AC61&lt;=5000,"Alta","Muy Alta")))))</f>
        <v>Muy Alta</v>
      </c>
      <c r="AE61" s="182">
        <f t="shared" ref="AE61" si="291">IF(AD61="","",IF(AD61="Muy Baja",0.2,IF(AD61="Baja",0.4,IF(AD61="Media",0.6,IF(AD61="Alta",0.8,IF(AD61="Muy Alta",1,))))))</f>
        <v>1</v>
      </c>
      <c r="AF61" s="176" t="s">
        <v>35</v>
      </c>
      <c r="AG61" s="176" t="str">
        <f>IF(OR(AF61=Datos!$C$6,AF61=Datos!$D$6),"Leve",IF(OR(AF61=Datos!$C$7,AF61=Datos!$D$7),"Menor",IF(OR(AF61=Datos!$C$8,AF61=Datos!$D$8),"Moderado",IF(OR(AF61=Datos!$C$9,AF61=Datos!$D$9),"Mayor",IF(OR(AF61=Datos!$C$10,AF61=Datos!$D$10),"Catastrófico","")))))</f>
        <v>Catastrófico</v>
      </c>
      <c r="AH61" s="182">
        <f t="shared" ref="AH61" si="292">IF(AG61="","",IF(AG61="Leve",0.2,IF(AG61="Menor",0.4,IF(AG61="Moderado",0.6,IF(AG61="Mayor",0.8,IF(AG61="Catastrófico",1,))))))</f>
        <v>1</v>
      </c>
      <c r="AI61" s="176" t="str">
        <f t="shared" ref="AI61" si="293">IF(OR(AND(AD61="Muy Baja",AG61="Leve"),AND(AD61="Muy Baja",AG61="Menor"),AND(AD61="Baja",AG61="Leve")),"Bajo",IF(OR(AND(AD61="Muy baja",AG61="Moderado"),AND(AD61="Baja",AG61="Menor"),AND(AD61="Baja",AG61="Moderado"),AND(AD61="Media",AG61="Leve"),AND(AD61="Media",AG61="Menor"),AND(AD61="Media",AG61="Moderado"),AND(AD61="Alta",AG61="Leve"),AND(AD61="Alta",AG61="Menor")),"Moderado",IF(OR(AND(AD61="Muy Baja",AG61="Mayor"),AND(AD61="Baja",AG61="Mayor"),AND(AD61="Media",AG61="Mayor"),AND(AD61="Alta",AG61="Moderado"),AND(AD61="Alta",AG61="Mayor"),AND(AD61="Muy Alta",AG61="Leve"),AND(AD61="Muy Alta",AG61="Menor"),AND(AD61="Muy Alta",AG61="Moderado"),AND(AD61="Muy Alta",AG61="Mayor")),"Alto",IF(OR(AND(AD61="Muy Baja",AG61="Catastrófico"),AND(AD61="Baja",AG61="Catastrófico"),AND(AD61="Media",AG61="Catastrófico"),AND(AD61="Alta",AG61="Catastrófico"),AND(AD61="Muy Alta",AG61="Catastrófico")),"Extremo",""))))</f>
        <v>Extremo</v>
      </c>
      <c r="AJ61" s="183" t="str" cm="1">
        <f t="array" ref="AJ61">_xlfn.IFS(AI61="Bajo","Aceptar",AI61="Moderado","Reducir",AI61="Alto","Reducir",AI61="Extremo","Reducir")</f>
        <v>Reducir</v>
      </c>
      <c r="AK61" s="21" t="str">
        <f>CONCATENATE(J61," Control"," 1")</f>
        <v>INTI 10 Control 1</v>
      </c>
      <c r="AL61" s="23" t="s">
        <v>432</v>
      </c>
      <c r="AM61" s="23" t="s">
        <v>341</v>
      </c>
      <c r="AN61" s="23" t="s">
        <v>433</v>
      </c>
      <c r="AO61" s="23" t="str">
        <f>CONCATENATE(AL61," ",AM61," a través de ",AN61)</f>
        <v>La SUBDIRECCIÓN DE TALENTO HUMANO revisa el autodiagnóstico de MIPG para la dimensión de Gestión del conocimiento a través de la recolección y/o confirmación de los aportes que brinda cada dependencia a la Gestión del Conocimiento en cada vigencia para la mitigación en la fuga de conocimiento de la entidad mediante reuniones con los enlaces de Gestión del Conocimiento de las dependencias o la actualización por parte del equipo asesor a partir de la información resultante sobre la identificación y revisión de insumos potencialmente reportables dentro de la dimensión ya mencionada</v>
      </c>
      <c r="AP61" s="21" t="s">
        <v>54</v>
      </c>
      <c r="AQ61" s="21" t="str">
        <f t="shared" ref="AQ61:AQ81" si="294">IF(OR(AP61="Preventivo",AP61="Detectivo"),"Probabilidad",IF(AP61="Correctivo","Impacto",""))</f>
        <v>Probabilidad</v>
      </c>
      <c r="AR61" s="21" t="s">
        <v>56</v>
      </c>
      <c r="AS61" s="21" t="str">
        <f t="shared" ref="AS61:AS81" si="295">IF(AND(AP61="Preventivo",AR61="Automático"),"50%",IF(AND(AP61="Preventivo",AR61="Manual"),"40%",IF(AND(AP61="Detectivo",AR61="Automático"),"40%",IF(AND(AP61="Detectivo",AR61="Manual"),"30%",IF(AND(AP61="Correctivo",AR61="Automático"),"35%",IF(AND(AP61="Correctivo",AR61="Manual"),"25%",""))))))</f>
        <v>30%</v>
      </c>
      <c r="AT61" s="21" t="s">
        <v>1</v>
      </c>
      <c r="AU61" s="21" t="s">
        <v>2</v>
      </c>
      <c r="AV61" s="21" t="s">
        <v>3</v>
      </c>
      <c r="AW61" s="22">
        <f t="shared" ref="AW61" si="296">+IF(AQ61="Probabilidad",AE61-(AE61*AS61),AE61)</f>
        <v>0.7</v>
      </c>
      <c r="AX61" s="21" t="str">
        <f t="shared" ref="AX61:AX80" si="297">IFERROR(IF(AW61="","",IF(AW61&lt;=20%,"Muy Baja",IF(AW61&lt;=40%,"Baja",IF(AW61&lt;=60%,"Media",IF(AW61&lt;=80%,"Alta","Muy Alta"))))),"")</f>
        <v>Alta</v>
      </c>
      <c r="AY61" s="22">
        <f t="shared" ref="AY61" si="298">+IF(AQ61="Impacto",AH61-(AH61*AS61),AH61)</f>
        <v>1</v>
      </c>
      <c r="AZ61" s="21" t="str">
        <f t="shared" ref="AZ61:AZ80" si="299">IFERROR(IF(AY61="","",IF(AY61&lt;=0.2,"Leve",IF(AY61&lt;=0.4,"Menor",IF(AY61&lt;=0.6,"Moderado",IF(AY61&lt;=0.8,"Mayor","Catastrófico"))))),"")</f>
        <v>Catastrófico</v>
      </c>
      <c r="BA61" s="165" t="str">
        <f t="shared" ref="BA61" si="300">IF(OR(AND(AX64="Muy Baja",AZ64="Leve"),AND(AX64="Muy Baja",AZ64="Menor"),AND(AX64="Baja",AZ64="Leve")),"Bajo",IF(OR(AND(AX64="Muy baja",AZ64="Moderado"),AND(AX64="Baja",AZ64="Menor"),AND(AX64="Baja",AZ64="Moderado"),AND(AX64="Media",AZ64="Leve"),AND(AX64="Media",AZ64="Menor"),AND(AX64="Media",AZ64="Moderado"),AND(AX64="Alta",AZ64="Leve"),AND(AX64="Alta",AZ64="Menor")),"Moderado",IF(OR(AND(AX64="Muy Baja",AZ64="Mayor"),AND(AX64="Baja",AZ64="Mayor"),AND(AX64="Media",AZ64="Mayor"),AND(AX64="Alta",AZ64="Moderado"),AND(AX64="Alta",AZ64="Mayor"),AND(AX64="Muy Alta",AZ64="Leve"),AND(AX64="Muy Alta",AZ64="Menor"),AND(AX64="Muy Alta",AZ64="Moderado"),AND(AX64="Muy Alta",AZ64="Mayor")),"Alto",IF(OR(AND(AX64="Muy Baja",AZ64="Catastrófico"),AND(AX64="Baja",AZ64="Catastrófico"),AND(AX64="Media",AZ64="Catastrófico"),AND(AX64="Alta",AZ64="Catastrófico"),AND(AX64="Muy Alta",AZ64="Catastrófico")),"Extremo",""))))</f>
        <v>Alto</v>
      </c>
      <c r="BB61" s="165" t="str" cm="1">
        <f t="array" ref="BB61">_xlfn.IFS(BA61="Bajo","Aceptar",BA61="Moderado","Reducir",BA61="Alto","Reducir",BA61="Extremo","Reducir")</f>
        <v>Reducir</v>
      </c>
      <c r="BC61" s="168" t="str" cm="1">
        <f t="array" ref="BC61">_xlfn.IFS(BB61="Aceptar","No",BB61="Reducir","Si")</f>
        <v>Si</v>
      </c>
      <c r="BD61" s="21" t="str">
        <f>CONCATENATE(J61," Acción preventiva"," 1")</f>
        <v>INTI 10 Acción preventiva 1</v>
      </c>
      <c r="BE61" s="23" t="s">
        <v>340</v>
      </c>
      <c r="BF61" s="23" t="s">
        <v>343</v>
      </c>
      <c r="BG61" s="23" t="s">
        <v>344</v>
      </c>
      <c r="BH61" s="21">
        <f t="shared" ref="BH61:BH80" si="301">+SUM(BI61:BT61)</f>
        <v>2</v>
      </c>
      <c r="BI61" s="21"/>
      <c r="BJ61" s="21"/>
      <c r="BK61" s="21"/>
      <c r="BL61" s="21"/>
      <c r="BM61" s="21"/>
      <c r="BN61" s="21"/>
      <c r="BO61" s="21">
        <v>1</v>
      </c>
      <c r="BP61" s="21"/>
      <c r="BQ61" s="21"/>
      <c r="BR61" s="21"/>
      <c r="BS61" s="21">
        <v>1</v>
      </c>
      <c r="BT61" s="21"/>
      <c r="BU61" s="171">
        <f t="shared" ref="BU61" si="302">+AVERAGE(CH61:CH64)/AVERAGE(BH61:BH64)</f>
        <v>1</v>
      </c>
      <c r="BV61" s="38">
        <v>0</v>
      </c>
      <c r="BW61" s="38">
        <v>0</v>
      </c>
      <c r="BX61" s="38">
        <v>0</v>
      </c>
      <c r="BY61" s="38">
        <v>0</v>
      </c>
      <c r="BZ61" s="38">
        <v>0</v>
      </c>
      <c r="CA61" s="38">
        <v>0</v>
      </c>
      <c r="CB61" s="38">
        <v>1</v>
      </c>
      <c r="CC61" s="38">
        <v>0</v>
      </c>
      <c r="CD61" s="38">
        <v>0</v>
      </c>
      <c r="CE61" s="38">
        <v>0</v>
      </c>
      <c r="CF61" s="38">
        <v>1</v>
      </c>
      <c r="CG61" s="38">
        <v>0</v>
      </c>
      <c r="CH61" s="38">
        <f t="shared" ref="CH61:CH68" si="303">+SUM(BV61:CG61)</f>
        <v>2</v>
      </c>
      <c r="CI61" s="39"/>
      <c r="CJ61" s="24"/>
      <c r="CK61" s="25"/>
      <c r="CL61" s="172">
        <f t="shared" ref="CL61" si="304">+AC61</f>
        <v>8760</v>
      </c>
      <c r="CM61" s="26">
        <f t="shared" ref="CM61" si="305">1-(CK61/CL61)</f>
        <v>1</v>
      </c>
      <c r="CN61" s="24" t="str" cm="1">
        <f t="array" ref="CN61">+_xlfn.IFS(CM61&lt;0.8,"Cambio",CM61&lt;0.9,"Revisión de control",CM61&gt;0.89,"Se mantiene")</f>
        <v>Se mantiene</v>
      </c>
      <c r="CO61" s="80"/>
      <c r="CP61" s="25"/>
      <c r="CQ61" s="25"/>
      <c r="CR61" s="25"/>
      <c r="CS61" s="26">
        <f t="shared" si="205"/>
        <v>1</v>
      </c>
    </row>
    <row r="62" spans="1:97" ht="60" customHeight="1" x14ac:dyDescent="0.4">
      <c r="A62" s="7" t="s">
        <v>457</v>
      </c>
      <c r="B62" s="230"/>
      <c r="C62" s="145" t="s">
        <v>141</v>
      </c>
      <c r="D62" s="188"/>
      <c r="E62" s="191"/>
      <c r="F62" s="188"/>
      <c r="G62" s="176"/>
      <c r="H62" s="176"/>
      <c r="I62" s="182"/>
      <c r="J62" s="176"/>
      <c r="K62" s="166"/>
      <c r="L62" s="197"/>
      <c r="M62" s="199"/>
      <c r="N62" s="202"/>
      <c r="O62" s="205"/>
      <c r="P62" s="202"/>
      <c r="Q62" s="205"/>
      <c r="R62" s="205"/>
      <c r="S62" s="208"/>
      <c r="T62" s="176"/>
      <c r="U62" s="175"/>
      <c r="V62" s="175"/>
      <c r="W62" s="177"/>
      <c r="X62" s="166"/>
      <c r="Y62" s="166"/>
      <c r="Z62" s="179"/>
      <c r="AA62" s="179"/>
      <c r="AB62" s="179"/>
      <c r="AC62" s="181"/>
      <c r="AD62" s="176"/>
      <c r="AE62" s="182"/>
      <c r="AF62" s="176"/>
      <c r="AG62" s="176"/>
      <c r="AH62" s="182"/>
      <c r="AI62" s="176"/>
      <c r="AJ62" s="183"/>
      <c r="AK62" s="21" t="str">
        <f>CONCATENATE(J61," Control"," 2")</f>
        <v>INTI 10 Control 2</v>
      </c>
      <c r="AL62" s="23" t="s">
        <v>432</v>
      </c>
      <c r="AM62" s="23" t="s">
        <v>342</v>
      </c>
      <c r="AN62" s="23" t="s">
        <v>592</v>
      </c>
      <c r="AO62" s="23" t="str">
        <f>CONCATENATE(AL62," ",AM62," a través del ",AN62)</f>
        <v>La SUBDIRECCIÓN DE TALENTO HUMANO actualiza el Plan Estratégico de Talento Humano de la entidad a través del autodiagnóstico de MiPG de gestión de conocimiento anual y las observaciones a informes internos de seguimiento que presentan resultados por debajo de 50 puntos</v>
      </c>
      <c r="AP62" s="21" t="s">
        <v>55</v>
      </c>
      <c r="AQ62" s="21" t="str">
        <f t="shared" si="294"/>
        <v>Impacto</v>
      </c>
      <c r="AR62" s="21" t="s">
        <v>56</v>
      </c>
      <c r="AS62" s="21" t="str">
        <f t="shared" si="295"/>
        <v>25%</v>
      </c>
      <c r="AT62" s="21" t="s">
        <v>5</v>
      </c>
      <c r="AU62" s="21" t="s">
        <v>2</v>
      </c>
      <c r="AV62" s="21" t="s">
        <v>3</v>
      </c>
      <c r="AW62" s="22">
        <f t="shared" ref="AW62:AW64" si="306">+IF(AQ62="Probabilidad",AW61-(AW61*AS62),AW61)</f>
        <v>0.7</v>
      </c>
      <c r="AX62" s="21" t="str">
        <f t="shared" si="297"/>
        <v>Alta</v>
      </c>
      <c r="AY62" s="22">
        <f t="shared" ref="AY62:AY64" si="307">+IF(AQ62="Impacto",AY61-(AY61*AS62),AY61)</f>
        <v>0.75</v>
      </c>
      <c r="AZ62" s="21" t="str">
        <f t="shared" si="299"/>
        <v>Mayor</v>
      </c>
      <c r="BA62" s="166"/>
      <c r="BB62" s="166"/>
      <c r="BC62" s="169"/>
      <c r="BD62" s="21" t="str">
        <f>CONCATENATE(J61," Acción preventiva"," 2")</f>
        <v>INTI 10 Acción preventiva 2</v>
      </c>
      <c r="BE62" s="23"/>
      <c r="BF62" s="23"/>
      <c r="BG62" s="23"/>
      <c r="BH62" s="21">
        <f t="shared" si="301"/>
        <v>0</v>
      </c>
      <c r="BI62" s="21"/>
      <c r="BJ62" s="21"/>
      <c r="BK62" s="21"/>
      <c r="BL62" s="21"/>
      <c r="BM62" s="21"/>
      <c r="BN62" s="21"/>
      <c r="BO62" s="21"/>
      <c r="BP62" s="21"/>
      <c r="BQ62" s="21"/>
      <c r="BR62" s="21"/>
      <c r="BS62" s="21"/>
      <c r="BT62" s="21"/>
      <c r="BU62" s="171"/>
      <c r="BV62" s="38">
        <v>0</v>
      </c>
      <c r="BW62" s="38">
        <v>0</v>
      </c>
      <c r="BX62" s="38">
        <v>0</v>
      </c>
      <c r="BY62" s="38">
        <v>0</v>
      </c>
      <c r="BZ62" s="38">
        <v>0</v>
      </c>
      <c r="CA62" s="38">
        <v>0</v>
      </c>
      <c r="CB62" s="38">
        <v>0</v>
      </c>
      <c r="CC62" s="38">
        <v>0</v>
      </c>
      <c r="CD62" s="38">
        <v>0</v>
      </c>
      <c r="CE62" s="38">
        <v>0</v>
      </c>
      <c r="CF62" s="38">
        <v>0</v>
      </c>
      <c r="CG62" s="38">
        <v>0</v>
      </c>
      <c r="CH62" s="38">
        <f t="shared" si="303"/>
        <v>0</v>
      </c>
      <c r="CI62" s="39"/>
      <c r="CJ62" s="24"/>
      <c r="CK62" s="25"/>
      <c r="CL62" s="173"/>
      <c r="CM62" s="26">
        <f t="shared" ref="CM62" si="308">1-(CK62/CL61)</f>
        <v>1</v>
      </c>
      <c r="CN62" s="24" t="str" cm="1">
        <f t="array" ref="CN62">+_xlfn.IFS(CM62&lt;0.8,"Cambio",CM62&lt;0.9,"Revisión de control",CM62&gt;0.89,"Se mantiene")</f>
        <v>Se mantiene</v>
      </c>
      <c r="CO62" s="80"/>
      <c r="CP62" s="25"/>
      <c r="CQ62" s="25"/>
      <c r="CR62" s="25"/>
      <c r="CS62" s="26">
        <f t="shared" si="205"/>
        <v>1</v>
      </c>
    </row>
    <row r="63" spans="1:97" ht="60" customHeight="1" x14ac:dyDescent="0.4">
      <c r="A63" s="7" t="s">
        <v>457</v>
      </c>
      <c r="B63" s="230"/>
      <c r="C63" s="145" t="s">
        <v>141</v>
      </c>
      <c r="D63" s="188"/>
      <c r="E63" s="191"/>
      <c r="F63" s="188"/>
      <c r="G63" s="176"/>
      <c r="H63" s="176"/>
      <c r="I63" s="182"/>
      <c r="J63" s="176"/>
      <c r="K63" s="166"/>
      <c r="L63" s="197"/>
      <c r="M63" s="199"/>
      <c r="N63" s="202"/>
      <c r="O63" s="205"/>
      <c r="P63" s="202"/>
      <c r="Q63" s="205"/>
      <c r="R63" s="205"/>
      <c r="S63" s="208"/>
      <c r="T63" s="176"/>
      <c r="U63" s="175"/>
      <c r="V63" s="175"/>
      <c r="W63" s="177"/>
      <c r="X63" s="166"/>
      <c r="Y63" s="166"/>
      <c r="Z63" s="179"/>
      <c r="AA63" s="179"/>
      <c r="AB63" s="179"/>
      <c r="AC63" s="181"/>
      <c r="AD63" s="176"/>
      <c r="AE63" s="182"/>
      <c r="AF63" s="176"/>
      <c r="AG63" s="176"/>
      <c r="AH63" s="182"/>
      <c r="AI63" s="176"/>
      <c r="AJ63" s="183"/>
      <c r="AK63" s="21" t="str">
        <f>CONCATENATE(J61," Control"," 3")</f>
        <v>INTI 10 Control 3</v>
      </c>
      <c r="AL63" s="23"/>
      <c r="AM63" s="23"/>
      <c r="AN63" s="23"/>
      <c r="AO63" s="23" t="str">
        <f t="shared" ref="AO63:AO68" si="309">CONCATENATE(AL63," ",AM63," a través de ",AN63)</f>
        <v xml:space="preserve">  a través de </v>
      </c>
      <c r="AP63" s="21"/>
      <c r="AQ63" s="21" t="str">
        <f t="shared" si="294"/>
        <v/>
      </c>
      <c r="AR63" s="21"/>
      <c r="AS63" s="21" t="str">
        <f t="shared" si="295"/>
        <v/>
      </c>
      <c r="AT63" s="21"/>
      <c r="AU63" s="21"/>
      <c r="AV63" s="21"/>
      <c r="AW63" s="22">
        <f t="shared" si="306"/>
        <v>0.7</v>
      </c>
      <c r="AX63" s="21" t="str">
        <f t="shared" si="297"/>
        <v>Alta</v>
      </c>
      <c r="AY63" s="22">
        <f t="shared" si="307"/>
        <v>0.75</v>
      </c>
      <c r="AZ63" s="21" t="str">
        <f t="shared" si="299"/>
        <v>Mayor</v>
      </c>
      <c r="BA63" s="166"/>
      <c r="BB63" s="166"/>
      <c r="BC63" s="169"/>
      <c r="BD63" s="21" t="str">
        <f>CONCATENATE(J61," Acción preventiva"," 3")</f>
        <v>INTI 10 Acción preventiva 3</v>
      </c>
      <c r="BE63" s="23"/>
      <c r="BF63" s="23"/>
      <c r="BG63" s="23"/>
      <c r="BH63" s="21">
        <f t="shared" si="301"/>
        <v>0</v>
      </c>
      <c r="BI63" s="21"/>
      <c r="BJ63" s="21"/>
      <c r="BK63" s="21"/>
      <c r="BL63" s="21"/>
      <c r="BM63" s="21"/>
      <c r="BN63" s="21"/>
      <c r="BO63" s="21"/>
      <c r="BP63" s="21"/>
      <c r="BQ63" s="21"/>
      <c r="BR63" s="21"/>
      <c r="BS63" s="21"/>
      <c r="BT63" s="21"/>
      <c r="BU63" s="171"/>
      <c r="BV63" s="38">
        <v>0</v>
      </c>
      <c r="BW63" s="38">
        <v>0</v>
      </c>
      <c r="BX63" s="38">
        <v>0</v>
      </c>
      <c r="BY63" s="38">
        <v>0</v>
      </c>
      <c r="BZ63" s="38">
        <v>0</v>
      </c>
      <c r="CA63" s="38">
        <v>0</v>
      </c>
      <c r="CB63" s="38">
        <v>0</v>
      </c>
      <c r="CC63" s="38">
        <v>0</v>
      </c>
      <c r="CD63" s="38">
        <v>0</v>
      </c>
      <c r="CE63" s="38">
        <v>0</v>
      </c>
      <c r="CF63" s="38">
        <v>0</v>
      </c>
      <c r="CG63" s="38">
        <v>0</v>
      </c>
      <c r="CH63" s="38">
        <f t="shared" si="303"/>
        <v>0</v>
      </c>
      <c r="CI63" s="39"/>
      <c r="CJ63" s="24"/>
      <c r="CK63" s="25"/>
      <c r="CL63" s="173"/>
      <c r="CM63" s="26">
        <f t="shared" ref="CM63" si="310">1-(CK63/CL61)</f>
        <v>1</v>
      </c>
      <c r="CN63" s="24" t="str" cm="1">
        <f t="array" ref="CN63">+_xlfn.IFS(CM63&lt;0.8,"Cambio",CM63&lt;0.9,"Revisión de control",CM63&gt;0.89,"Se mantiene")</f>
        <v>Se mantiene</v>
      </c>
      <c r="CO63" s="80"/>
      <c r="CP63" s="25"/>
      <c r="CQ63" s="25"/>
      <c r="CR63" s="25"/>
      <c r="CS63" s="26">
        <f t="shared" si="205"/>
        <v>1</v>
      </c>
    </row>
    <row r="64" spans="1:97" ht="60" customHeight="1" x14ac:dyDescent="0.4">
      <c r="A64" s="7" t="s">
        <v>457</v>
      </c>
      <c r="B64" s="231"/>
      <c r="C64" s="145" t="s">
        <v>141</v>
      </c>
      <c r="D64" s="189"/>
      <c r="E64" s="192"/>
      <c r="F64" s="189"/>
      <c r="G64" s="176"/>
      <c r="H64" s="176"/>
      <c r="I64" s="182"/>
      <c r="J64" s="176"/>
      <c r="K64" s="167"/>
      <c r="L64" s="197"/>
      <c r="M64" s="200"/>
      <c r="N64" s="203"/>
      <c r="O64" s="206"/>
      <c r="P64" s="203"/>
      <c r="Q64" s="206"/>
      <c r="R64" s="206"/>
      <c r="S64" s="209"/>
      <c r="T64" s="176"/>
      <c r="U64" s="175"/>
      <c r="V64" s="175"/>
      <c r="W64" s="177"/>
      <c r="X64" s="167"/>
      <c r="Y64" s="167"/>
      <c r="Z64" s="180"/>
      <c r="AA64" s="180"/>
      <c r="AB64" s="180"/>
      <c r="AC64" s="181"/>
      <c r="AD64" s="176"/>
      <c r="AE64" s="182"/>
      <c r="AF64" s="176"/>
      <c r="AG64" s="176"/>
      <c r="AH64" s="182"/>
      <c r="AI64" s="176"/>
      <c r="AJ64" s="183"/>
      <c r="AK64" s="21" t="str">
        <f>CONCATENATE(J61," Control"," 4")</f>
        <v>INTI 10 Control 4</v>
      </c>
      <c r="AL64" s="23"/>
      <c r="AM64" s="23"/>
      <c r="AN64" s="23"/>
      <c r="AO64" s="23" t="str">
        <f t="shared" si="309"/>
        <v xml:space="preserve">  a través de </v>
      </c>
      <c r="AP64" s="21"/>
      <c r="AQ64" s="21" t="str">
        <f t="shared" si="294"/>
        <v/>
      </c>
      <c r="AR64" s="21"/>
      <c r="AS64" s="21" t="str">
        <f t="shared" si="295"/>
        <v/>
      </c>
      <c r="AT64" s="21"/>
      <c r="AU64" s="21"/>
      <c r="AV64" s="21"/>
      <c r="AW64" s="22">
        <f t="shared" si="306"/>
        <v>0.7</v>
      </c>
      <c r="AX64" s="21" t="str">
        <f t="shared" si="297"/>
        <v>Alta</v>
      </c>
      <c r="AY64" s="22">
        <f t="shared" si="307"/>
        <v>0.75</v>
      </c>
      <c r="AZ64" s="21" t="str">
        <f t="shared" si="299"/>
        <v>Mayor</v>
      </c>
      <c r="BA64" s="167"/>
      <c r="BB64" s="167"/>
      <c r="BC64" s="170"/>
      <c r="BD64" s="21" t="str">
        <f>CONCATENATE(J61," Acción preventiva"," 4")</f>
        <v>INTI 10 Acción preventiva 4</v>
      </c>
      <c r="BE64" s="23"/>
      <c r="BF64" s="23"/>
      <c r="BG64" s="23"/>
      <c r="BH64" s="21">
        <f t="shared" si="301"/>
        <v>0</v>
      </c>
      <c r="BI64" s="21"/>
      <c r="BJ64" s="21"/>
      <c r="BK64" s="21"/>
      <c r="BL64" s="21"/>
      <c r="BM64" s="21"/>
      <c r="BN64" s="21"/>
      <c r="BO64" s="21"/>
      <c r="BP64" s="21"/>
      <c r="BQ64" s="21"/>
      <c r="BR64" s="21"/>
      <c r="BS64" s="21"/>
      <c r="BT64" s="21"/>
      <c r="BU64" s="171"/>
      <c r="BV64" s="38">
        <v>0</v>
      </c>
      <c r="BW64" s="38">
        <v>0</v>
      </c>
      <c r="BX64" s="38">
        <v>0</v>
      </c>
      <c r="BY64" s="38">
        <v>0</v>
      </c>
      <c r="BZ64" s="38">
        <v>0</v>
      </c>
      <c r="CA64" s="38">
        <v>0</v>
      </c>
      <c r="CB64" s="38">
        <v>0</v>
      </c>
      <c r="CC64" s="38">
        <v>0</v>
      </c>
      <c r="CD64" s="38">
        <v>0</v>
      </c>
      <c r="CE64" s="38">
        <v>0</v>
      </c>
      <c r="CF64" s="38">
        <v>0</v>
      </c>
      <c r="CG64" s="38">
        <v>0</v>
      </c>
      <c r="CH64" s="38">
        <f t="shared" si="303"/>
        <v>0</v>
      </c>
      <c r="CI64" s="39"/>
      <c r="CJ64" s="24"/>
      <c r="CK64" s="25"/>
      <c r="CL64" s="174"/>
      <c r="CM64" s="26">
        <f t="shared" ref="CM64" si="311">1-(CK64/CL61)</f>
        <v>1</v>
      </c>
      <c r="CN64" s="24" t="str" cm="1">
        <f t="array" ref="CN64">+_xlfn.IFS(CM64&lt;0.8,"Cambio",CM64&lt;0.9,"Revisión de control",CM64&gt;0.89,"Se mantiene")</f>
        <v>Se mantiene</v>
      </c>
      <c r="CO64" s="80"/>
      <c r="CP64" s="25"/>
      <c r="CQ64" s="25"/>
      <c r="CR64" s="25"/>
      <c r="CS64" s="26">
        <f t="shared" si="205"/>
        <v>1</v>
      </c>
    </row>
    <row r="65" spans="1:97" ht="60" customHeight="1" x14ac:dyDescent="0.4">
      <c r="A65" s="7" t="s">
        <v>730</v>
      </c>
      <c r="B65" s="229" t="s">
        <v>140</v>
      </c>
      <c r="C65" s="21" t="s">
        <v>141</v>
      </c>
      <c r="D65" s="187" t="str">
        <f>VLOOKUP(B65,Datos!$B$65:$F$80,3,FALSE)</f>
        <v>Definir e implementar  políticas, lineamientos, modelos y estándares de gestión, manejo, control y análisis de la Información, asegurando su confiabilidad y alineación de los objetivos estratégicos de TI con los objetivos estratégicos institucionales y sectoriales para el logro del ordenamiento social de la propiedad rural.</v>
      </c>
      <c r="E65" s="190" t="str">
        <f>VLOOKUP(B65,Datos!$B$65:$F$80,5,FALSE)</f>
        <v>La posibilidad de incumplir con los lineamientos de seguridad, confiabilidad y alineación de información con los objetivos estratégicos de la entidad</v>
      </c>
      <c r="F65" s="187" t="str">
        <f>VLOOKUP(B65,Datos!$B$65:$F$80,4,FALSE)</f>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v>
      </c>
      <c r="G65" s="196" t="s">
        <v>782</v>
      </c>
      <c r="H65" s="176" t="s">
        <v>414</v>
      </c>
      <c r="I65" s="182">
        <f t="shared" si="211"/>
        <v>1</v>
      </c>
      <c r="J65" s="176" t="str">
        <f t="shared" ref="J65" si="312">CONCATENATE(C65," ",K65)</f>
        <v>INTI 11</v>
      </c>
      <c r="K65" s="165">
        <v>11</v>
      </c>
      <c r="L65" s="197">
        <v>45839</v>
      </c>
      <c r="M65" s="198">
        <f ca="1">+TODAY()-L65</f>
        <v>240</v>
      </c>
      <c r="N65" s="201" t="s">
        <v>19</v>
      </c>
      <c r="O65" s="204">
        <f>VLOOKUP(N65,[1]Datos!$B$21:$D$25,3,FALSE)</f>
        <v>0.2</v>
      </c>
      <c r="P65" s="201" t="s">
        <v>32</v>
      </c>
      <c r="Q65" s="204">
        <f>VLOOKUP(P65,[1]Datos!$C$20:$D$25,2,FALSE)</f>
        <v>0.8</v>
      </c>
      <c r="R65" s="204">
        <f t="shared" ref="R65" si="313">+IF(O65="",Q65,IF(Q65="",O65,IF(O65&gt;Q65,O65,Q65)))</f>
        <v>0.8</v>
      </c>
      <c r="S65" s="207" t="s">
        <v>783</v>
      </c>
      <c r="T65" s="176" t="s">
        <v>4</v>
      </c>
      <c r="U65" s="175" t="s">
        <v>784</v>
      </c>
      <c r="V65" s="175" t="s">
        <v>785</v>
      </c>
      <c r="W65" s="177" t="str">
        <f t="shared" ref="W65" si="314">CONCATENATE("Posibilidad de"," ",T65," ",U65," debido ",V65)</f>
        <v>Posibilidad de pérdida reputacional en la imagen institucional antes los grupos de interés debido al desconocimiento del procedimiento INTI-P-001 y establecido para controlar la aprobación, actualización y publicación de la información documentada oficial de la entidad, dispuesta para apoyar la operación de los procesos</v>
      </c>
      <c r="X65" s="165" t="s">
        <v>221</v>
      </c>
      <c r="Y65" s="165" t="s">
        <v>227</v>
      </c>
      <c r="Z65" s="178" t="s">
        <v>286</v>
      </c>
      <c r="AA65" s="178" t="s">
        <v>786</v>
      </c>
      <c r="AB65" s="178" t="s">
        <v>287</v>
      </c>
      <c r="AC65" s="181">
        <f>365*24</f>
        <v>8760</v>
      </c>
      <c r="AD65" s="176" t="str">
        <f t="shared" ref="AD65" si="315">IF(AC65&lt;=0,"",IF(AC65&lt;=2,"Muy Baja",IF(AC65&lt;=24,"Baja",IF(AC65&lt;=500,"Media",IF(AC65&lt;=5000,"Alta","Muy Alta")))))</f>
        <v>Muy Alta</v>
      </c>
      <c r="AE65" s="182">
        <f t="shared" ref="AE65" si="316">IF(AD65="","",IF(AD65="Muy Baja",0.2,IF(AD65="Baja",0.4,IF(AD65="Media",0.6,IF(AD65="Alta",0.8,IF(AD65="Muy Alta",1,))))))</f>
        <v>1</v>
      </c>
      <c r="AF65" s="176" t="s">
        <v>32</v>
      </c>
      <c r="AG65" s="176" t="str">
        <f>IF(OR(AF65=[1]Datos!$C$6,AF65=[1]Datos!$D$6),"Leve",IF(OR(AF65=[1]Datos!$C$7,AF65=[1]Datos!$D$7),"Menor",IF(OR(AF65=[1]Datos!$C$8,AF65=[1]Datos!$D$8),"Moderado",IF(OR(AF65=[1]Datos!$C$9,AF65=[1]Datos!$D$9),"Mayor",IF(OR(AF65=[1]Datos!$C$10,AF65=[1]Datos!$D$10),"Catastrófico","")))))</f>
        <v>Mayor</v>
      </c>
      <c r="AH65" s="182">
        <f t="shared" ref="AH65" si="317">IF(AG65="","",IF(AG65="Leve",0.2,IF(AG65="Menor",0.4,IF(AG65="Moderado",0.6,IF(AG65="Mayor",0.8,IF(AG65="Catastrófico",1,))))))</f>
        <v>0.8</v>
      </c>
      <c r="AI65" s="176" t="str">
        <f t="shared" ref="AI65" si="318">IF(OR(AND(AD65="Muy Baja",AG65="Leve"),AND(AD65="Muy Baja",AG65="Menor"),AND(AD65="Baja",AG65="Leve")),"Bajo",IF(OR(AND(AD65="Muy baja",AG65="Moderado"),AND(AD65="Baja",AG65="Menor"),AND(AD65="Baja",AG65="Moderado"),AND(AD65="Media",AG65="Leve"),AND(AD65="Media",AG65="Menor"),AND(AD65="Media",AG65="Moderado"),AND(AD65="Alta",AG65="Leve"),AND(AD65="Alta",AG65="Menor")),"Moderado",IF(OR(AND(AD65="Muy Baja",AG65="Mayor"),AND(AD65="Baja",AG65="Mayor"),AND(AD65="Media",AG65="Mayor"),AND(AD65="Alta",AG65="Moderado"),AND(AD65="Alta",AG65="Mayor"),AND(AD65="Muy Alta",AG65="Leve"),AND(AD65="Muy Alta",AG65="Menor"),AND(AD65="Muy Alta",AG65="Moderado"),AND(AD65="Muy Alta",AG65="Mayor")),"Alto",IF(OR(AND(AD65="Muy Baja",AG65="Catastrófico"),AND(AD65="Baja",AG65="Catastrófico"),AND(AD65="Media",AG65="Catastrófico"),AND(AD65="Alta",AG65="Catastrófico"),AND(AD65="Muy Alta",AG65="Catastrófico")),"Extremo",""))))</f>
        <v>Alto</v>
      </c>
      <c r="AJ65" s="183" t="str" cm="1">
        <f t="array" ref="AJ65">_xlfn.IFS(AI65="Bajo","Aceptar",AI65="Moderado","Reducir",AI65="Alto","Reducir",AI65="Extremo","Reducir")</f>
        <v>Reducir</v>
      </c>
      <c r="AK65" s="21" t="str">
        <f>CONCATENATE(J65," Control"," 1")</f>
        <v>INTI 11 Control 1</v>
      </c>
      <c r="AL65" s="23" t="s">
        <v>735</v>
      </c>
      <c r="AM65" s="23" t="s">
        <v>787</v>
      </c>
      <c r="AN65" s="23" t="s">
        <v>788</v>
      </c>
      <c r="AO65" s="23" t="str">
        <f t="shared" si="309"/>
        <v xml:space="preserve">La OFICINA DE PLANEACIÓN evalúa la pertinencia de la solicitud de elaboración o actualización de información documentada  a través de la forma SOLICITUD DE ELABORACIÓN O MODIFICACIÓN DE DOCUMENTOS INTI-F-007 cada vez que la dependencia la diligencia, donde se verifica el tipo de solicitud, el criterio de la solicitud y si es pertinente con base a la necesidad y el cumplimiento del Sistema Integrado de Gestión </v>
      </c>
      <c r="AP65" s="21" t="s">
        <v>53</v>
      </c>
      <c r="AQ65" s="21" t="str">
        <f t="shared" si="294"/>
        <v>Probabilidad</v>
      </c>
      <c r="AR65" s="21" t="s">
        <v>56</v>
      </c>
      <c r="AS65" s="21" t="str">
        <f t="shared" si="295"/>
        <v>40%</v>
      </c>
      <c r="AT65" s="21" t="s">
        <v>1</v>
      </c>
      <c r="AU65" s="21" t="s">
        <v>2</v>
      </c>
      <c r="AV65" s="21" t="s">
        <v>3</v>
      </c>
      <c r="AW65" s="22">
        <f t="shared" ref="AW65" si="319">+IF(AQ65="Probabilidad",AE65-(AE65*AS65),AE65)</f>
        <v>0.6</v>
      </c>
      <c r="AX65" s="21" t="str">
        <f t="shared" si="297"/>
        <v>Media</v>
      </c>
      <c r="AY65" s="22">
        <f t="shared" ref="AY65" si="320">+IF(AQ65="Impacto",AH65-(AH65*AS65),AH65)</f>
        <v>0.8</v>
      </c>
      <c r="AZ65" s="21" t="str">
        <f t="shared" si="299"/>
        <v>Mayor</v>
      </c>
      <c r="BA65" s="165" t="str">
        <f t="shared" ref="BA65" si="321">IF(OR(AND(AX68="Muy Baja",AZ68="Leve"),AND(AX68="Muy Baja",AZ68="Menor"),AND(AX68="Baja",AZ68="Leve")),"Bajo",IF(OR(AND(AX68="Muy baja",AZ68="Moderado"),AND(AX68="Baja",AZ68="Menor"),AND(AX68="Baja",AZ68="Moderado"),AND(AX68="Media",AZ68="Leve"),AND(AX68="Media",AZ68="Menor"),AND(AX68="Media",AZ68="Moderado"),AND(AX68="Alta",AZ68="Leve"),AND(AX68="Alta",AZ68="Menor")),"Moderado",IF(OR(AND(AX68="Muy Baja",AZ68="Mayor"),AND(AX68="Baja",AZ68="Mayor"),AND(AX68="Media",AZ68="Mayor"),AND(AX68="Alta",AZ68="Moderado"),AND(AX68="Alta",AZ68="Mayor"),AND(AX68="Muy Alta",AZ68="Leve"),AND(AX68="Muy Alta",AZ68="Menor"),AND(AX68="Muy Alta",AZ68="Moderado"),AND(AX68="Muy Alta",AZ68="Mayor")),"Alto",IF(OR(AND(AX68="Muy Baja",AZ68="Catastrófico"),AND(AX68="Baja",AZ68="Catastrófico"),AND(AX68="Media",AZ68="Catastrófico"),AND(AX68="Alta",AZ68="Catastrófico"),AND(AX68="Muy Alta",AZ68="Catastrófico")),"Extremo",""))))</f>
        <v>Moderado</v>
      </c>
      <c r="BB65" s="165" t="str" cm="1">
        <f t="array" ref="BB65">_xlfn.IFS(BA65="Bajo","Aceptar",BA65="Moderado","Reducir",BA65="Alto","Reducir",BA65="Extremo","Reducir")</f>
        <v>Reducir</v>
      </c>
      <c r="BC65" s="168" t="str" cm="1">
        <f t="array" ref="BC65">_xlfn.IFS(BB65="Aceptar","No",BB65="Reducir","Si")</f>
        <v>Si</v>
      </c>
      <c r="BD65" s="21" t="str">
        <f>CONCATENATE(J65," Acción preventiva"," 1")</f>
        <v>INTI 11 Acción preventiva 1</v>
      </c>
      <c r="BE65" s="23" t="s">
        <v>414</v>
      </c>
      <c r="BF65" s="23" t="s">
        <v>1788</v>
      </c>
      <c r="BG65" s="23" t="s">
        <v>790</v>
      </c>
      <c r="BH65" s="21">
        <f t="shared" si="301"/>
        <v>1</v>
      </c>
      <c r="BI65" s="21"/>
      <c r="BJ65" s="21"/>
      <c r="BK65" s="21"/>
      <c r="BL65" s="21"/>
      <c r="BM65" s="21"/>
      <c r="BN65" s="21"/>
      <c r="BO65" s="21"/>
      <c r="BP65" s="21"/>
      <c r="BQ65" s="21"/>
      <c r="BR65" s="21"/>
      <c r="BS65" s="21">
        <v>1</v>
      </c>
      <c r="BT65" s="21"/>
      <c r="BU65" s="171">
        <f t="shared" ref="BU65" si="322">+AVERAGE(CH65:CH68)/AVERAGE(BH65:BH68)</f>
        <v>1</v>
      </c>
      <c r="BV65" s="38">
        <v>0</v>
      </c>
      <c r="BW65" s="38">
        <v>0</v>
      </c>
      <c r="BX65" s="38">
        <v>0</v>
      </c>
      <c r="BY65" s="38">
        <v>0</v>
      </c>
      <c r="BZ65" s="38">
        <v>0</v>
      </c>
      <c r="CA65" s="38">
        <v>0</v>
      </c>
      <c r="CB65" s="38">
        <v>0</v>
      </c>
      <c r="CC65" s="38">
        <v>0</v>
      </c>
      <c r="CD65" s="38">
        <v>0</v>
      </c>
      <c r="CE65" s="38">
        <v>0</v>
      </c>
      <c r="CF65" s="38">
        <v>1</v>
      </c>
      <c r="CG65" s="38">
        <v>0</v>
      </c>
      <c r="CH65" s="38">
        <f t="shared" si="303"/>
        <v>1</v>
      </c>
      <c r="CI65" s="39"/>
      <c r="CJ65" s="24"/>
      <c r="CK65" s="25"/>
      <c r="CL65" s="172">
        <f t="shared" ref="CL65" si="323">+AC65</f>
        <v>8760</v>
      </c>
      <c r="CM65" s="26">
        <f t="shared" ref="CM65" si="324">1-(CK65/CL65)</f>
        <v>1</v>
      </c>
      <c r="CN65" s="24" t="str" cm="1">
        <f t="array" ref="CN65">+_xlfn.IFS(CM65&lt;0.8,"Cambio",CM65&lt;0.9,"Revisión de control",CM65&gt;0.89,"Se mantiene")</f>
        <v>Se mantiene</v>
      </c>
      <c r="CO65" s="80"/>
      <c r="CP65" s="25"/>
      <c r="CQ65" s="25"/>
      <c r="CR65" s="25"/>
      <c r="CS65" s="26">
        <f t="shared" si="205"/>
        <v>1</v>
      </c>
    </row>
    <row r="66" spans="1:97" ht="60" customHeight="1" x14ac:dyDescent="0.4">
      <c r="A66" s="7" t="s">
        <v>730</v>
      </c>
      <c r="B66" s="230"/>
      <c r="C66" s="21" t="s">
        <v>141</v>
      </c>
      <c r="D66" s="188"/>
      <c r="E66" s="191"/>
      <c r="F66" s="188"/>
      <c r="G66" s="196"/>
      <c r="H66" s="176"/>
      <c r="I66" s="182"/>
      <c r="J66" s="176"/>
      <c r="K66" s="166"/>
      <c r="L66" s="197"/>
      <c r="M66" s="199"/>
      <c r="N66" s="202"/>
      <c r="O66" s="205"/>
      <c r="P66" s="202"/>
      <c r="Q66" s="205"/>
      <c r="R66" s="205"/>
      <c r="S66" s="208"/>
      <c r="T66" s="176"/>
      <c r="U66" s="175"/>
      <c r="V66" s="175"/>
      <c r="W66" s="177"/>
      <c r="X66" s="166"/>
      <c r="Y66" s="166"/>
      <c r="Z66" s="179"/>
      <c r="AA66" s="179"/>
      <c r="AB66" s="179"/>
      <c r="AC66" s="181"/>
      <c r="AD66" s="176"/>
      <c r="AE66" s="182"/>
      <c r="AF66" s="176"/>
      <c r="AG66" s="176"/>
      <c r="AH66" s="182"/>
      <c r="AI66" s="176"/>
      <c r="AJ66" s="183"/>
      <c r="AK66" s="21" t="str">
        <f>CONCATENATE(J65," Control"," 2")</f>
        <v>INTI 11 Control 2</v>
      </c>
      <c r="AL66" s="23" t="s">
        <v>735</v>
      </c>
      <c r="AM66" s="23" t="s">
        <v>791</v>
      </c>
      <c r="AN66" s="23" t="s">
        <v>792</v>
      </c>
      <c r="AO66" s="23" t="str">
        <f t="shared" si="309"/>
        <v>La OFICINA DE PLANEACIÓN evalúa el contenido del documento que presenta la dependencia responsable del documento a través de la SOLICITUD DE ELABORACIÓN O MODIFICACIÓN DE DOCUMENTOS INTI-F-007 y la forma que debe utilizarse para el contenido del documento con el objetivo de aprobarla para publicación en pagina web (si aplica) y en la intranet en el repositorio de documentos vigentes del Sistema Integrado de Gestión - SIG</v>
      </c>
      <c r="AP66" s="21" t="s">
        <v>54</v>
      </c>
      <c r="AQ66" s="21" t="str">
        <f t="shared" si="294"/>
        <v>Probabilidad</v>
      </c>
      <c r="AR66" s="21" t="s">
        <v>56</v>
      </c>
      <c r="AS66" s="21" t="str">
        <f t="shared" si="295"/>
        <v>30%</v>
      </c>
      <c r="AT66" s="21" t="s">
        <v>1</v>
      </c>
      <c r="AU66" s="21" t="s">
        <v>2</v>
      </c>
      <c r="AV66" s="21" t="s">
        <v>7</v>
      </c>
      <c r="AW66" s="22">
        <f t="shared" ref="AW66:AW68" si="325">+IF(AQ66="Probabilidad",AW65-(AW65*AS66),AW65)</f>
        <v>0.42</v>
      </c>
      <c r="AX66" s="21" t="str">
        <f t="shared" si="297"/>
        <v>Media</v>
      </c>
      <c r="AY66" s="22">
        <f t="shared" ref="AY66:AY68" si="326">+IF(AQ66="Impacto",AY65-(AY65*AS66),AY65)</f>
        <v>0.8</v>
      </c>
      <c r="AZ66" s="21" t="str">
        <f t="shared" si="299"/>
        <v>Mayor</v>
      </c>
      <c r="BA66" s="166"/>
      <c r="BB66" s="166"/>
      <c r="BC66" s="169"/>
      <c r="BD66" s="21" t="str">
        <f>CONCATENATE(J65," Acción preventiva"," 2")</f>
        <v>INTI 11 Acción preventiva 2</v>
      </c>
      <c r="BE66" s="23"/>
      <c r="BF66" s="23"/>
      <c r="BG66" s="23"/>
      <c r="BH66" s="21">
        <f t="shared" si="301"/>
        <v>0</v>
      </c>
      <c r="BI66" s="21"/>
      <c r="BJ66" s="21"/>
      <c r="BK66" s="21"/>
      <c r="BL66" s="21"/>
      <c r="BM66" s="21"/>
      <c r="BN66" s="21"/>
      <c r="BO66" s="21"/>
      <c r="BP66" s="21"/>
      <c r="BQ66" s="21"/>
      <c r="BR66" s="21"/>
      <c r="BS66" s="21"/>
      <c r="BT66" s="21"/>
      <c r="BU66" s="171"/>
      <c r="BV66" s="38">
        <v>0</v>
      </c>
      <c r="BW66" s="38">
        <v>0</v>
      </c>
      <c r="BX66" s="38">
        <v>0</v>
      </c>
      <c r="BY66" s="38">
        <v>0</v>
      </c>
      <c r="BZ66" s="38">
        <v>0</v>
      </c>
      <c r="CA66" s="38">
        <v>0</v>
      </c>
      <c r="CB66" s="38">
        <v>0</v>
      </c>
      <c r="CC66" s="38">
        <v>0</v>
      </c>
      <c r="CD66" s="38">
        <v>0</v>
      </c>
      <c r="CE66" s="38">
        <v>0</v>
      </c>
      <c r="CF66" s="38">
        <v>0</v>
      </c>
      <c r="CG66" s="38">
        <v>0</v>
      </c>
      <c r="CH66" s="38">
        <f t="shared" si="303"/>
        <v>0</v>
      </c>
      <c r="CI66" s="39"/>
      <c r="CJ66" s="24"/>
      <c r="CK66" s="25"/>
      <c r="CL66" s="173"/>
      <c r="CM66" s="26">
        <f t="shared" ref="CM66" si="327">1-(CK66/CL65)</f>
        <v>1</v>
      </c>
      <c r="CN66" s="24" t="str" cm="1">
        <f t="array" ref="CN66">+_xlfn.IFS(CM66&lt;0.8,"Cambio",CM66&lt;0.9,"Revisión de control",CM66&gt;0.89,"Se mantiene")</f>
        <v>Se mantiene</v>
      </c>
      <c r="CO66" s="80"/>
      <c r="CP66" s="25"/>
      <c r="CQ66" s="25"/>
      <c r="CR66" s="25"/>
      <c r="CS66" s="26">
        <f t="shared" si="205"/>
        <v>1</v>
      </c>
    </row>
    <row r="67" spans="1:97" ht="60" customHeight="1" x14ac:dyDescent="0.4">
      <c r="A67" s="7" t="s">
        <v>730</v>
      </c>
      <c r="B67" s="230"/>
      <c r="C67" s="21" t="s">
        <v>141</v>
      </c>
      <c r="D67" s="188"/>
      <c r="E67" s="191"/>
      <c r="F67" s="188"/>
      <c r="G67" s="196"/>
      <c r="H67" s="176"/>
      <c r="I67" s="182"/>
      <c r="J67" s="176"/>
      <c r="K67" s="166"/>
      <c r="L67" s="197"/>
      <c r="M67" s="199"/>
      <c r="N67" s="202"/>
      <c r="O67" s="205"/>
      <c r="P67" s="202"/>
      <c r="Q67" s="205"/>
      <c r="R67" s="205"/>
      <c r="S67" s="208"/>
      <c r="T67" s="176"/>
      <c r="U67" s="175"/>
      <c r="V67" s="175"/>
      <c r="W67" s="177"/>
      <c r="X67" s="166"/>
      <c r="Y67" s="166"/>
      <c r="Z67" s="179"/>
      <c r="AA67" s="179"/>
      <c r="AB67" s="179"/>
      <c r="AC67" s="181"/>
      <c r="AD67" s="176"/>
      <c r="AE67" s="182"/>
      <c r="AF67" s="176"/>
      <c r="AG67" s="176"/>
      <c r="AH67" s="182"/>
      <c r="AI67" s="176"/>
      <c r="AJ67" s="183"/>
      <c r="AK67" s="21" t="str">
        <f>CONCATENATE(J65," Control"," 3")</f>
        <v>INTI 11 Control 3</v>
      </c>
      <c r="AL67" s="23" t="s">
        <v>735</v>
      </c>
      <c r="AM67" s="23" t="s">
        <v>793</v>
      </c>
      <c r="AN67" s="23" t="s">
        <v>794</v>
      </c>
      <c r="AO67" s="23" t="str">
        <f t="shared" si="309"/>
        <v>La OFICINA DE PLANEACIÓN informa a la dependencia responsable del documento la urgencia de actualización (creación, modificación o eliminación) del SIG a través de una comunicación por correo electrónico sobre observaciones encontradas al proceso basadas en informes de auditoría o seguimiento a  los procesos creando una solicitud de elaboración o modificación del documento</v>
      </c>
      <c r="AP67" s="21" t="s">
        <v>55</v>
      </c>
      <c r="AQ67" s="21" t="str">
        <f t="shared" si="294"/>
        <v>Impacto</v>
      </c>
      <c r="AR67" s="21" t="s">
        <v>56</v>
      </c>
      <c r="AS67" s="21" t="str">
        <f t="shared" si="295"/>
        <v>25%</v>
      </c>
      <c r="AT67" s="21" t="s">
        <v>5</v>
      </c>
      <c r="AU67" s="21" t="s">
        <v>2</v>
      </c>
      <c r="AV67" s="21" t="s">
        <v>3</v>
      </c>
      <c r="AW67" s="22">
        <f t="shared" si="325"/>
        <v>0.42</v>
      </c>
      <c r="AX67" s="21" t="str">
        <f t="shared" si="297"/>
        <v>Media</v>
      </c>
      <c r="AY67" s="22">
        <f t="shared" si="326"/>
        <v>0.60000000000000009</v>
      </c>
      <c r="AZ67" s="21" t="str">
        <f t="shared" si="299"/>
        <v>Moderado</v>
      </c>
      <c r="BA67" s="166"/>
      <c r="BB67" s="166"/>
      <c r="BC67" s="169"/>
      <c r="BD67" s="21" t="str">
        <f>CONCATENATE(J65," Acción preventiva"," 3")</f>
        <v>INTI 11 Acción preventiva 3</v>
      </c>
      <c r="BE67" s="23"/>
      <c r="BF67" s="23"/>
      <c r="BG67" s="23"/>
      <c r="BH67" s="21">
        <f t="shared" si="301"/>
        <v>0</v>
      </c>
      <c r="BI67" s="21"/>
      <c r="BJ67" s="21"/>
      <c r="BK67" s="21"/>
      <c r="BL67" s="21"/>
      <c r="BM67" s="21"/>
      <c r="BN67" s="21"/>
      <c r="BO67" s="21"/>
      <c r="BP67" s="21"/>
      <c r="BQ67" s="21"/>
      <c r="BR67" s="21"/>
      <c r="BS67" s="21"/>
      <c r="BT67" s="21"/>
      <c r="BU67" s="171"/>
      <c r="BV67" s="38">
        <v>0</v>
      </c>
      <c r="BW67" s="38">
        <v>0</v>
      </c>
      <c r="BX67" s="38">
        <v>0</v>
      </c>
      <c r="BY67" s="38">
        <v>0</v>
      </c>
      <c r="BZ67" s="38">
        <v>0</v>
      </c>
      <c r="CA67" s="38">
        <v>0</v>
      </c>
      <c r="CB67" s="38">
        <v>0</v>
      </c>
      <c r="CC67" s="38">
        <v>0</v>
      </c>
      <c r="CD67" s="38">
        <v>0</v>
      </c>
      <c r="CE67" s="38">
        <v>0</v>
      </c>
      <c r="CF67" s="38">
        <v>0</v>
      </c>
      <c r="CG67" s="38">
        <v>0</v>
      </c>
      <c r="CH67" s="38">
        <f t="shared" si="303"/>
        <v>0</v>
      </c>
      <c r="CI67" s="39"/>
      <c r="CJ67" s="24"/>
      <c r="CK67" s="25"/>
      <c r="CL67" s="173"/>
      <c r="CM67" s="26">
        <f t="shared" ref="CM67" si="328">1-(CK67/CL65)</f>
        <v>1</v>
      </c>
      <c r="CN67" s="24" t="str" cm="1">
        <f t="array" ref="CN67">+_xlfn.IFS(CM67&lt;0.8,"Cambio",CM67&lt;0.9,"Revisión de control",CM67&gt;0.89,"Se mantiene")</f>
        <v>Se mantiene</v>
      </c>
      <c r="CO67" s="80"/>
      <c r="CP67" s="25"/>
      <c r="CQ67" s="25"/>
      <c r="CR67" s="25"/>
      <c r="CS67" s="26">
        <f t="shared" si="205"/>
        <v>1</v>
      </c>
    </row>
    <row r="68" spans="1:97" ht="60" customHeight="1" x14ac:dyDescent="0.4">
      <c r="A68" s="7" t="s">
        <v>730</v>
      </c>
      <c r="B68" s="231"/>
      <c r="C68" s="21" t="s">
        <v>141</v>
      </c>
      <c r="D68" s="189"/>
      <c r="E68" s="192"/>
      <c r="F68" s="189"/>
      <c r="G68" s="196"/>
      <c r="H68" s="176"/>
      <c r="I68" s="182"/>
      <c r="J68" s="176"/>
      <c r="K68" s="167"/>
      <c r="L68" s="197"/>
      <c r="M68" s="200"/>
      <c r="N68" s="203"/>
      <c r="O68" s="206"/>
      <c r="P68" s="203"/>
      <c r="Q68" s="206"/>
      <c r="R68" s="206"/>
      <c r="S68" s="209"/>
      <c r="T68" s="176"/>
      <c r="U68" s="175"/>
      <c r="V68" s="175"/>
      <c r="W68" s="177"/>
      <c r="X68" s="167"/>
      <c r="Y68" s="167"/>
      <c r="Z68" s="180"/>
      <c r="AA68" s="180"/>
      <c r="AB68" s="180"/>
      <c r="AC68" s="181"/>
      <c r="AD68" s="176"/>
      <c r="AE68" s="182"/>
      <c r="AF68" s="176"/>
      <c r="AG68" s="176"/>
      <c r="AH68" s="182"/>
      <c r="AI68" s="176"/>
      <c r="AJ68" s="183"/>
      <c r="AK68" s="21" t="str">
        <f>CONCATENATE(J65," Control"," 4")</f>
        <v>INTI 11 Control 4</v>
      </c>
      <c r="AL68" s="23"/>
      <c r="AM68" s="23"/>
      <c r="AN68" s="23"/>
      <c r="AO68" s="23" t="str">
        <f t="shared" si="309"/>
        <v xml:space="preserve">  a través de </v>
      </c>
      <c r="AP68" s="21"/>
      <c r="AQ68" s="21" t="str">
        <f t="shared" si="294"/>
        <v/>
      </c>
      <c r="AR68" s="21"/>
      <c r="AS68" s="21" t="str">
        <f t="shared" si="295"/>
        <v/>
      </c>
      <c r="AT68" s="21"/>
      <c r="AU68" s="21"/>
      <c r="AV68" s="21"/>
      <c r="AW68" s="22">
        <f t="shared" si="325"/>
        <v>0.42</v>
      </c>
      <c r="AX68" s="21" t="str">
        <f t="shared" si="297"/>
        <v>Media</v>
      </c>
      <c r="AY68" s="22">
        <f t="shared" si="326"/>
        <v>0.60000000000000009</v>
      </c>
      <c r="AZ68" s="21" t="str">
        <f t="shared" si="299"/>
        <v>Moderado</v>
      </c>
      <c r="BA68" s="167"/>
      <c r="BB68" s="167"/>
      <c r="BC68" s="170"/>
      <c r="BD68" s="21" t="str">
        <f>CONCATENATE(J65," Acción preventiva"," 4")</f>
        <v>INTI 11 Acción preventiva 4</v>
      </c>
      <c r="BE68" s="23"/>
      <c r="BF68" s="23"/>
      <c r="BG68" s="23"/>
      <c r="BH68" s="21">
        <f t="shared" si="301"/>
        <v>0</v>
      </c>
      <c r="BI68" s="21"/>
      <c r="BJ68" s="21"/>
      <c r="BK68" s="21"/>
      <c r="BL68" s="21"/>
      <c r="BM68" s="21"/>
      <c r="BN68" s="21"/>
      <c r="BO68" s="21"/>
      <c r="BP68" s="21"/>
      <c r="BQ68" s="21"/>
      <c r="BR68" s="21"/>
      <c r="BS68" s="21"/>
      <c r="BT68" s="21"/>
      <c r="BU68" s="171"/>
      <c r="BV68" s="38">
        <v>0</v>
      </c>
      <c r="BW68" s="38">
        <v>0</v>
      </c>
      <c r="BX68" s="38">
        <v>0</v>
      </c>
      <c r="BY68" s="38">
        <v>0</v>
      </c>
      <c r="BZ68" s="38">
        <v>0</v>
      </c>
      <c r="CA68" s="38">
        <v>0</v>
      </c>
      <c r="CB68" s="38">
        <v>0</v>
      </c>
      <c r="CC68" s="38">
        <v>0</v>
      </c>
      <c r="CD68" s="38">
        <v>0</v>
      </c>
      <c r="CE68" s="38">
        <v>0</v>
      </c>
      <c r="CF68" s="38">
        <v>0</v>
      </c>
      <c r="CG68" s="38">
        <v>0</v>
      </c>
      <c r="CH68" s="38">
        <f t="shared" si="303"/>
        <v>0</v>
      </c>
      <c r="CI68" s="39"/>
      <c r="CJ68" s="24"/>
      <c r="CK68" s="25"/>
      <c r="CL68" s="174"/>
      <c r="CM68" s="26">
        <f t="shared" ref="CM68" si="329">1-(CK68/CL65)</f>
        <v>1</v>
      </c>
      <c r="CN68" s="24" t="str" cm="1">
        <f t="array" ref="CN68">+_xlfn.IFS(CM68&lt;0.8,"Cambio",CM68&lt;0.9,"Revisión de control",CM68&gt;0.89,"Se mantiene")</f>
        <v>Se mantiene</v>
      </c>
      <c r="CO68" s="80"/>
      <c r="CP68" s="25"/>
      <c r="CQ68" s="25"/>
      <c r="CR68" s="25"/>
      <c r="CS68" s="26">
        <f t="shared" si="205"/>
        <v>1</v>
      </c>
    </row>
    <row r="69" spans="1:97" ht="60" customHeight="1" x14ac:dyDescent="0.4">
      <c r="A69" s="7" t="s">
        <v>965</v>
      </c>
      <c r="B69" s="229" t="s">
        <v>140</v>
      </c>
      <c r="C69" s="21" t="s">
        <v>141</v>
      </c>
      <c r="D69" s="187" t="str">
        <f>VLOOKUP(B69,Datos!$B$65:$F$80,3,FALSE)</f>
        <v>Definir e implementar  políticas, lineamientos, modelos y estándares de gestión, manejo, control y análisis de la Información, asegurando su confiabilidad y alineación de los objetivos estratégicos de TI con los objetivos estratégicos institucionales y sectoriales para el logro del ordenamiento social de la propiedad rural.</v>
      </c>
      <c r="E69" s="190" t="str">
        <f>VLOOKUP(B69,Datos!$B$65:$F$80,5,FALSE)</f>
        <v>La posibilidad de incumplir con los lineamientos de seguridad, confiabilidad y alineación de información con los objetivos estratégicos de la entidad</v>
      </c>
      <c r="F69" s="187" t="str">
        <f>VLOOKUP(B69,Datos!$B$65:$F$80,4,FALSE)</f>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v>
      </c>
      <c r="G69" s="196" t="s">
        <v>966</v>
      </c>
      <c r="H69" s="176" t="s">
        <v>967</v>
      </c>
      <c r="I69" s="182">
        <f t="shared" si="211"/>
        <v>1</v>
      </c>
      <c r="J69" s="176" t="str">
        <f t="shared" ref="J69" si="330">CONCATENATE(C69," ",K69)</f>
        <v>INTI 12</v>
      </c>
      <c r="K69" s="165">
        <v>12</v>
      </c>
      <c r="L69" s="197">
        <v>45839</v>
      </c>
      <c r="M69" s="198">
        <f ca="1">+TODAY()-L69</f>
        <v>240</v>
      </c>
      <c r="N69" s="201" t="s">
        <v>34</v>
      </c>
      <c r="O69" s="204">
        <f>VLOOKUP(N69,[5]Datos!$B$21:$D$25,3,FALSE)</f>
        <v>1</v>
      </c>
      <c r="P69" s="201" t="s">
        <v>20</v>
      </c>
      <c r="Q69" s="204">
        <f>VLOOKUP(P69,[5]Datos!$C$20:$D$25,2,FALSE)</f>
        <v>0.2</v>
      </c>
      <c r="R69" s="204">
        <f t="shared" ref="R69" si="331">+IF(O69="",Q69,IF(Q69="",O69,IF(O69&gt;Q69,O69,Q69)))</f>
        <v>1</v>
      </c>
      <c r="S69" s="207" t="s">
        <v>968</v>
      </c>
      <c r="T69" s="176" t="s">
        <v>0</v>
      </c>
      <c r="U69" s="175" t="s">
        <v>969</v>
      </c>
      <c r="V69" s="175" t="s">
        <v>970</v>
      </c>
      <c r="W69" s="177" t="str">
        <f t="shared" ref="W69" si="332">CONCATENATE("Posibilidad de"," ",T69," ",U69," debido ",V69)</f>
        <v>Posibilidad de afectación económica o presupuestal en los costos de la ejecución de las actividades de la política de gobierno digital y arquitectura de TI  de la entidad debido a una ejecución inadecuada debido a inconsistencias presupuestales en la planeación de los proyectos PETI</v>
      </c>
      <c r="X69" s="165" t="s">
        <v>219</v>
      </c>
      <c r="Y69" s="165" t="s">
        <v>227</v>
      </c>
      <c r="Z69" s="178" t="s">
        <v>286</v>
      </c>
      <c r="AA69" s="178" t="s">
        <v>242</v>
      </c>
      <c r="AB69" s="178" t="s">
        <v>971</v>
      </c>
      <c r="AC69" s="181">
        <v>1</v>
      </c>
      <c r="AD69" s="176" t="str">
        <f t="shared" ref="AD69" si="333">IF(AC69&lt;=0,"",IF(AC69&lt;=2,"Muy Baja",IF(AC69&lt;=24,"Baja",IF(AC69&lt;=500,"Media",IF(AC69&lt;=5000,"Alta","Muy Alta")))))</f>
        <v>Muy Baja</v>
      </c>
      <c r="AE69" s="182">
        <f t="shared" ref="AE69" si="334">IF(AD69="","",IF(AD69="Muy Baja",0.2,IF(AD69="Baja",0.4,IF(AD69="Media",0.6,IF(AD69="Alta",0.8,IF(AD69="Muy Alta",1,))))))</f>
        <v>0.2</v>
      </c>
      <c r="AF69" s="176" t="s">
        <v>34</v>
      </c>
      <c r="AG69" s="176" t="str">
        <f>IF(OR(AF69=[5]Datos!$C$6,AF69=[5]Datos!$D$6),"Leve",IF(OR(AF69=[5]Datos!$C$7,AF69=[5]Datos!$D$7),"Menor",IF(OR(AF69=[5]Datos!$C$8,AF69=[5]Datos!$D$8),"Moderado",IF(OR(AF69=[5]Datos!$C$9,AF69=[5]Datos!$D$9),"Mayor",IF(OR(AF69=[5]Datos!$C$10,AF69=[5]Datos!$D$10),"Catastrófico","")))))</f>
        <v>Catastrófico</v>
      </c>
      <c r="AH69" s="182">
        <f t="shared" ref="AH69" si="335">IF(AG69="","",IF(AG69="Leve",0.2,IF(AG69="Menor",0.4,IF(AG69="Moderado",0.6,IF(AG69="Mayor",0.8,IF(AG69="Catastrófico",1,))))))</f>
        <v>1</v>
      </c>
      <c r="AI69" s="176" t="str">
        <f t="shared" ref="AI69" si="336">IF(OR(AND(AD69="Muy Baja",AG69="Leve"),AND(AD69="Muy Baja",AG69="Menor"),AND(AD69="Baja",AG69="Leve")),"Bajo",IF(OR(AND(AD69="Muy baja",AG69="Moderado"),AND(AD69="Baja",AG69="Menor"),AND(AD69="Baja",AG69="Moderado"),AND(AD69="Media",AG69="Leve"),AND(AD69="Media",AG69="Menor"),AND(AD69="Media",AG69="Moderado"),AND(AD69="Alta",AG69="Leve"),AND(AD69="Alta",AG69="Menor")),"Moderado",IF(OR(AND(AD69="Muy Baja",AG69="Mayor"),AND(AD69="Baja",AG69="Mayor"),AND(AD69="Media",AG69="Mayor"),AND(AD69="Alta",AG69="Moderado"),AND(AD69="Alta",AG69="Mayor"),AND(AD69="Muy Alta",AG69="Leve"),AND(AD69="Muy Alta",AG69="Menor"),AND(AD69="Muy Alta",AG69="Moderado"),AND(AD69="Muy Alta",AG69="Mayor")),"Alto",IF(OR(AND(AD69="Muy Baja",AG69="Catastrófico"),AND(AD69="Baja",AG69="Catastrófico"),AND(AD69="Media",AG69="Catastrófico"),AND(AD69="Alta",AG69="Catastrófico"),AND(AD69="Muy Alta",AG69="Catastrófico")),"Extremo",""))))</f>
        <v>Extremo</v>
      </c>
      <c r="AJ69" s="183" t="str" cm="1">
        <f t="array" ref="AJ69">_xlfn.IFS(AI69="Bajo","Aceptar",AI69="Moderado","Reducir",AI69="Alto","Reducir",AI69="Extremo","Reducir")</f>
        <v>Reducir</v>
      </c>
      <c r="AK69" s="21" t="str">
        <f>CONCATENATE(J69," Control"," 1")</f>
        <v>INTI 12 Control 1</v>
      </c>
      <c r="AL69" s="23" t="s">
        <v>972</v>
      </c>
      <c r="AM69" s="23" t="s">
        <v>973</v>
      </c>
      <c r="AN69" s="23" t="s">
        <v>974</v>
      </c>
      <c r="AO69" s="23" t="str">
        <f>CONCATENATE(AL69," ",AM69," a través del ",AN69)</f>
        <v>La SUBDIRECCIÓN SISTEMAS INFORMACIÓN DE TIERRAS verifica la implementación del PETI a través del cuadro de mando integral del PETI  Donde revisan la información resultante de la gestión incluyendo ajustes y/o actualizaciones requeridos por adaptación, innovación o cambio de estrategia</v>
      </c>
      <c r="AP69" s="21" t="s">
        <v>54</v>
      </c>
      <c r="AQ69" s="21" t="str">
        <f t="shared" si="294"/>
        <v>Probabilidad</v>
      </c>
      <c r="AR69" s="21" t="s">
        <v>56</v>
      </c>
      <c r="AS69" s="21" t="str">
        <f t="shared" si="295"/>
        <v>30%</v>
      </c>
      <c r="AT69" s="21" t="s">
        <v>1</v>
      </c>
      <c r="AU69" s="21" t="s">
        <v>2</v>
      </c>
      <c r="AV69" s="21" t="s">
        <v>3</v>
      </c>
      <c r="AW69" s="22">
        <f t="shared" ref="AW69" si="337">+IF(AQ69="Probabilidad",AE69-(AE69*AS69),AE69)</f>
        <v>0.14000000000000001</v>
      </c>
      <c r="AX69" s="21" t="str">
        <f t="shared" si="297"/>
        <v>Muy Baja</v>
      </c>
      <c r="AY69" s="22">
        <f t="shared" ref="AY69" si="338">+IF(AQ69="Impacto",AH69-(AH69*AS69),AH69)</f>
        <v>1</v>
      </c>
      <c r="AZ69" s="21" t="str">
        <f t="shared" si="299"/>
        <v>Catastrófico</v>
      </c>
      <c r="BA69" s="165" t="str">
        <f t="shared" ref="BA69" si="339">IF(OR(AND(AX72="Muy Baja",AZ72="Leve"),AND(AX72="Muy Baja",AZ72="Menor"),AND(AX72="Baja",AZ72="Leve")),"Bajo",IF(OR(AND(AX72="Muy baja",AZ72="Moderado"),AND(AX72="Baja",AZ72="Menor"),AND(AX72="Baja",AZ72="Moderado"),AND(AX72="Media",AZ72="Leve"),AND(AX72="Media",AZ72="Menor"),AND(AX72="Media",AZ72="Moderado"),AND(AX72="Alta",AZ72="Leve"),AND(AX72="Alta",AZ72="Menor")),"Moderado",IF(OR(AND(AX72="Muy Baja",AZ72="Mayor"),AND(AX72="Baja",AZ72="Mayor"),AND(AX72="Media",AZ72="Mayor"),AND(AX72="Alta",AZ72="Moderado"),AND(AX72="Alta",AZ72="Mayor"),AND(AX72="Muy Alta",AZ72="Leve"),AND(AX72="Muy Alta",AZ72="Menor"),AND(AX72="Muy Alta",AZ72="Moderado"),AND(AX72="Muy Alta",AZ72="Mayor")),"Alto",IF(OR(AND(AX72="Muy Baja",AZ72="Catastrófico"),AND(AX72="Baja",AZ72="Catastrófico"),AND(AX72="Media",AZ72="Catastrófico"),AND(AX72="Alta",AZ72="Catastrófico"),AND(AX72="Muy Alta",AZ72="Catastrófico")),"Extremo",""))))</f>
        <v>Alto</v>
      </c>
      <c r="BB69" s="165" t="str" cm="1">
        <f t="array" ref="BB69">_xlfn.IFS(BA69="Bajo","Aceptar",BA69="Moderado","Reducir",BA69="Alto","Reducir",BA69="Extremo","Reducir")</f>
        <v>Reducir</v>
      </c>
      <c r="BC69" s="168" t="str" cm="1">
        <f t="array" ref="BC69">_xlfn.IFS(BB69="Aceptar","No",BB69="Reducir","Si")</f>
        <v>Si</v>
      </c>
      <c r="BD69" s="21" t="str">
        <f>CONCATENATE(J69," Acción preventiva"," 1")</f>
        <v>INTI 12 Acción preventiva 1</v>
      </c>
      <c r="BE69" s="23" t="s">
        <v>975</v>
      </c>
      <c r="BF69" s="23" t="s">
        <v>976</v>
      </c>
      <c r="BG69" s="23" t="s">
        <v>977</v>
      </c>
      <c r="BH69" s="21">
        <f t="shared" si="301"/>
        <v>2</v>
      </c>
      <c r="BI69" s="21"/>
      <c r="BJ69" s="21"/>
      <c r="BK69" s="21"/>
      <c r="BL69" s="21"/>
      <c r="BM69" s="21"/>
      <c r="BN69" s="21"/>
      <c r="BO69" s="21">
        <v>1</v>
      </c>
      <c r="BP69" s="21"/>
      <c r="BQ69" s="21"/>
      <c r="BR69" s="21">
        <v>1</v>
      </c>
      <c r="BS69" s="21"/>
      <c r="BT69" s="21"/>
      <c r="BU69" s="171">
        <f t="shared" ref="BU69" si="340">+AVERAGE(CH69:CH72)/AVERAGE(BH69:BH72)</f>
        <v>1</v>
      </c>
      <c r="BV69" s="38">
        <v>0</v>
      </c>
      <c r="BW69" s="38">
        <v>0</v>
      </c>
      <c r="BX69" s="38">
        <v>0</v>
      </c>
      <c r="BY69" s="38">
        <v>0</v>
      </c>
      <c r="BZ69" s="38">
        <v>0</v>
      </c>
      <c r="CA69" s="38">
        <v>0</v>
      </c>
      <c r="CB69" s="38">
        <v>1</v>
      </c>
      <c r="CC69" s="38">
        <v>0</v>
      </c>
      <c r="CD69" s="38">
        <v>0</v>
      </c>
      <c r="CE69" s="38">
        <v>1</v>
      </c>
      <c r="CF69" s="38">
        <v>0</v>
      </c>
      <c r="CG69" s="38">
        <v>0</v>
      </c>
      <c r="CH69" s="38">
        <f t="shared" ref="CH69:CH80" si="341">+SUM(BV69:CG69)</f>
        <v>2</v>
      </c>
      <c r="CI69" s="39"/>
      <c r="CJ69" s="24"/>
      <c r="CK69" s="25"/>
      <c r="CL69" s="172">
        <f t="shared" ref="CL69" si="342">+AC69</f>
        <v>1</v>
      </c>
      <c r="CM69" s="26">
        <f t="shared" ref="CM69" si="343">1-(CK69/CL69)</f>
        <v>1</v>
      </c>
      <c r="CN69" s="24" t="str" cm="1">
        <f t="array" ref="CN69">+_xlfn.IFS(CM69&lt;0.8,"Cambio",CM69&lt;0.9,"Revisión de control",CM69&gt;0.89,"Se mantiene")</f>
        <v>Se mantiene</v>
      </c>
      <c r="CO69" s="80"/>
      <c r="CP69" s="25"/>
      <c r="CQ69" s="25"/>
      <c r="CR69" s="25"/>
      <c r="CS69" s="26">
        <f t="shared" si="205"/>
        <v>1</v>
      </c>
    </row>
    <row r="70" spans="1:97" ht="60" customHeight="1" x14ac:dyDescent="0.4">
      <c r="A70" s="7" t="s">
        <v>965</v>
      </c>
      <c r="B70" s="230"/>
      <c r="C70" s="21" t="s">
        <v>141</v>
      </c>
      <c r="D70" s="188"/>
      <c r="E70" s="191"/>
      <c r="F70" s="188"/>
      <c r="G70" s="196"/>
      <c r="H70" s="176"/>
      <c r="I70" s="182"/>
      <c r="J70" s="176"/>
      <c r="K70" s="166"/>
      <c r="L70" s="197"/>
      <c r="M70" s="199"/>
      <c r="N70" s="202"/>
      <c r="O70" s="205"/>
      <c r="P70" s="202"/>
      <c r="Q70" s="205"/>
      <c r="R70" s="205"/>
      <c r="S70" s="208"/>
      <c r="T70" s="176"/>
      <c r="U70" s="175"/>
      <c r="V70" s="175"/>
      <c r="W70" s="177"/>
      <c r="X70" s="166"/>
      <c r="Y70" s="166"/>
      <c r="Z70" s="179"/>
      <c r="AA70" s="179"/>
      <c r="AB70" s="179"/>
      <c r="AC70" s="181"/>
      <c r="AD70" s="176"/>
      <c r="AE70" s="182"/>
      <c r="AF70" s="176"/>
      <c r="AG70" s="176"/>
      <c r="AH70" s="182"/>
      <c r="AI70" s="176"/>
      <c r="AJ70" s="183"/>
      <c r="AK70" s="21" t="str">
        <f>CONCATENATE(J69," Control"," 2")</f>
        <v>INTI 12 Control 2</v>
      </c>
      <c r="AL70" s="23" t="s">
        <v>972</v>
      </c>
      <c r="AM70" s="23" t="s">
        <v>978</v>
      </c>
      <c r="AN70" s="23" t="s">
        <v>979</v>
      </c>
      <c r="AO70" s="23" t="str">
        <f>CONCATENATE(AL70," ",AM70," a través del ",AN70)</f>
        <v>La SUBDIRECCIÓN SISTEMAS INFORMACIÓN DE TIERRAS reformula la estrategia de TI de la Entidad a través del PETI actualizado realizando los ajustes necesarios a los proyectos que se identificaron con incumplimiento en el seguimiento</v>
      </c>
      <c r="AP70" s="21" t="s">
        <v>55</v>
      </c>
      <c r="AQ70" s="21" t="str">
        <f t="shared" si="294"/>
        <v>Impacto</v>
      </c>
      <c r="AR70" s="21" t="s">
        <v>56</v>
      </c>
      <c r="AS70" s="21" t="str">
        <f t="shared" si="295"/>
        <v>25%</v>
      </c>
      <c r="AT70" s="21" t="s">
        <v>1</v>
      </c>
      <c r="AU70" s="21" t="s">
        <v>2</v>
      </c>
      <c r="AV70" s="21" t="s">
        <v>3</v>
      </c>
      <c r="AW70" s="22">
        <f t="shared" ref="AW70:AW72" si="344">+IF(AQ70="Probabilidad",AW69-(AW69*AS70),AW69)</f>
        <v>0.14000000000000001</v>
      </c>
      <c r="AX70" s="21" t="str">
        <f t="shared" si="297"/>
        <v>Muy Baja</v>
      </c>
      <c r="AY70" s="22">
        <f t="shared" ref="AY70:AY72" si="345">+IF(AQ70="Impacto",AY69-(AY69*AS70),AY69)</f>
        <v>0.75</v>
      </c>
      <c r="AZ70" s="21" t="str">
        <f t="shared" si="299"/>
        <v>Mayor</v>
      </c>
      <c r="BA70" s="166"/>
      <c r="BB70" s="166"/>
      <c r="BC70" s="169"/>
      <c r="BD70" s="21" t="str">
        <f>CONCATENATE(J69," Acción preventiva"," 2")</f>
        <v>INTI 12 Acción preventiva 2</v>
      </c>
      <c r="BE70" s="23"/>
      <c r="BF70" s="23"/>
      <c r="BG70" s="23"/>
      <c r="BH70" s="21">
        <f t="shared" si="301"/>
        <v>0</v>
      </c>
      <c r="BI70" s="21"/>
      <c r="BJ70" s="21"/>
      <c r="BK70" s="21"/>
      <c r="BL70" s="21"/>
      <c r="BM70" s="21"/>
      <c r="BN70" s="21"/>
      <c r="BO70" s="21"/>
      <c r="BP70" s="21"/>
      <c r="BQ70" s="21"/>
      <c r="BR70" s="21"/>
      <c r="BS70" s="21"/>
      <c r="BT70" s="21"/>
      <c r="BU70" s="171"/>
      <c r="BV70" s="38">
        <v>0</v>
      </c>
      <c r="BW70" s="38">
        <v>0</v>
      </c>
      <c r="BX70" s="38">
        <v>0</v>
      </c>
      <c r="BY70" s="38">
        <v>0</v>
      </c>
      <c r="BZ70" s="38">
        <v>0</v>
      </c>
      <c r="CA70" s="38">
        <v>0</v>
      </c>
      <c r="CB70" s="38">
        <v>0</v>
      </c>
      <c r="CC70" s="38">
        <v>0</v>
      </c>
      <c r="CD70" s="38">
        <v>0</v>
      </c>
      <c r="CE70" s="38">
        <v>0</v>
      </c>
      <c r="CF70" s="38">
        <v>0</v>
      </c>
      <c r="CG70" s="38">
        <v>0</v>
      </c>
      <c r="CH70" s="38">
        <f t="shared" si="341"/>
        <v>0</v>
      </c>
      <c r="CI70" s="39"/>
      <c r="CJ70" s="24"/>
      <c r="CK70" s="25"/>
      <c r="CL70" s="173"/>
      <c r="CM70" s="26">
        <f t="shared" ref="CM70" si="346">1-(CK70/CL69)</f>
        <v>1</v>
      </c>
      <c r="CN70" s="24" t="str" cm="1">
        <f t="array" ref="CN70">+_xlfn.IFS(CM70&lt;0.8,"Cambio",CM70&lt;0.9,"Revisión de control",CM70&gt;0.89,"Se mantiene")</f>
        <v>Se mantiene</v>
      </c>
      <c r="CO70" s="80"/>
      <c r="CP70" s="25"/>
      <c r="CQ70" s="25"/>
      <c r="CR70" s="25"/>
      <c r="CS70" s="26">
        <f t="shared" si="205"/>
        <v>1</v>
      </c>
    </row>
    <row r="71" spans="1:97" ht="60" customHeight="1" x14ac:dyDescent="0.4">
      <c r="A71" s="7" t="s">
        <v>965</v>
      </c>
      <c r="B71" s="230"/>
      <c r="C71" s="21" t="s">
        <v>141</v>
      </c>
      <c r="D71" s="188"/>
      <c r="E71" s="191"/>
      <c r="F71" s="188"/>
      <c r="G71" s="196"/>
      <c r="H71" s="176"/>
      <c r="I71" s="182"/>
      <c r="J71" s="176"/>
      <c r="K71" s="166"/>
      <c r="L71" s="197"/>
      <c r="M71" s="199"/>
      <c r="N71" s="202"/>
      <c r="O71" s="205"/>
      <c r="P71" s="202"/>
      <c r="Q71" s="205"/>
      <c r="R71" s="205"/>
      <c r="S71" s="208"/>
      <c r="T71" s="176"/>
      <c r="U71" s="175"/>
      <c r="V71" s="175"/>
      <c r="W71" s="177"/>
      <c r="X71" s="166"/>
      <c r="Y71" s="166"/>
      <c r="Z71" s="179"/>
      <c r="AA71" s="179"/>
      <c r="AB71" s="179"/>
      <c r="AC71" s="181"/>
      <c r="AD71" s="176"/>
      <c r="AE71" s="182"/>
      <c r="AF71" s="176"/>
      <c r="AG71" s="176"/>
      <c r="AH71" s="182"/>
      <c r="AI71" s="176"/>
      <c r="AJ71" s="183"/>
      <c r="AK71" s="21" t="str">
        <f>CONCATENATE(J69," Control"," 3")</f>
        <v>INTI 12 Control 3</v>
      </c>
      <c r="AL71" s="23"/>
      <c r="AM71" s="23"/>
      <c r="AN71" s="23"/>
      <c r="AO71" s="23" t="str">
        <f>CONCATENATE(AL71," ",AM71," a través de ",AN71)</f>
        <v xml:space="preserve">  a través de </v>
      </c>
      <c r="AP71" s="21"/>
      <c r="AQ71" s="21" t="str">
        <f t="shared" si="294"/>
        <v/>
      </c>
      <c r="AR71" s="21"/>
      <c r="AS71" s="21" t="str">
        <f t="shared" si="295"/>
        <v/>
      </c>
      <c r="AT71" s="21"/>
      <c r="AU71" s="21"/>
      <c r="AV71" s="21"/>
      <c r="AW71" s="22">
        <f t="shared" si="344"/>
        <v>0.14000000000000001</v>
      </c>
      <c r="AX71" s="21" t="str">
        <f t="shared" si="297"/>
        <v>Muy Baja</v>
      </c>
      <c r="AY71" s="22">
        <f t="shared" si="345"/>
        <v>0.75</v>
      </c>
      <c r="AZ71" s="21" t="str">
        <f t="shared" si="299"/>
        <v>Mayor</v>
      </c>
      <c r="BA71" s="166"/>
      <c r="BB71" s="166"/>
      <c r="BC71" s="169"/>
      <c r="BD71" s="21" t="str">
        <f>CONCATENATE(J69," Acción preventiva"," 3")</f>
        <v>INTI 12 Acción preventiva 3</v>
      </c>
      <c r="BE71" s="23"/>
      <c r="BF71" s="23"/>
      <c r="BG71" s="23"/>
      <c r="BH71" s="21">
        <f t="shared" si="301"/>
        <v>0</v>
      </c>
      <c r="BI71" s="21"/>
      <c r="BJ71" s="21"/>
      <c r="BK71" s="21"/>
      <c r="BL71" s="21"/>
      <c r="BM71" s="21"/>
      <c r="BN71" s="21"/>
      <c r="BO71" s="21"/>
      <c r="BP71" s="21"/>
      <c r="BQ71" s="21"/>
      <c r="BR71" s="21"/>
      <c r="BS71" s="21"/>
      <c r="BT71" s="21"/>
      <c r="BU71" s="171"/>
      <c r="BV71" s="38">
        <v>0</v>
      </c>
      <c r="BW71" s="38">
        <v>0</v>
      </c>
      <c r="BX71" s="38">
        <v>0</v>
      </c>
      <c r="BY71" s="38">
        <v>0</v>
      </c>
      <c r="BZ71" s="38">
        <v>0</v>
      </c>
      <c r="CA71" s="38">
        <v>0</v>
      </c>
      <c r="CB71" s="38">
        <v>0</v>
      </c>
      <c r="CC71" s="38">
        <v>0</v>
      </c>
      <c r="CD71" s="38">
        <v>0</v>
      </c>
      <c r="CE71" s="38">
        <v>0</v>
      </c>
      <c r="CF71" s="38">
        <v>0</v>
      </c>
      <c r="CG71" s="38">
        <v>0</v>
      </c>
      <c r="CH71" s="38">
        <f t="shared" si="341"/>
        <v>0</v>
      </c>
      <c r="CI71" s="39"/>
      <c r="CJ71" s="24"/>
      <c r="CK71" s="25"/>
      <c r="CL71" s="173"/>
      <c r="CM71" s="26">
        <f t="shared" ref="CM71" si="347">1-(CK71/CL69)</f>
        <v>1</v>
      </c>
      <c r="CN71" s="24" t="str" cm="1">
        <f t="array" ref="CN71">+_xlfn.IFS(CM71&lt;0.8,"Cambio",CM71&lt;0.9,"Revisión de control",CM71&gt;0.89,"Se mantiene")</f>
        <v>Se mantiene</v>
      </c>
      <c r="CO71" s="80"/>
      <c r="CP71" s="25"/>
      <c r="CQ71" s="25"/>
      <c r="CR71" s="25"/>
      <c r="CS71" s="26">
        <f t="shared" si="205"/>
        <v>1</v>
      </c>
    </row>
    <row r="72" spans="1:97" ht="60" customHeight="1" x14ac:dyDescent="0.4">
      <c r="A72" s="7" t="s">
        <v>965</v>
      </c>
      <c r="B72" s="231"/>
      <c r="C72" s="21" t="s">
        <v>141</v>
      </c>
      <c r="D72" s="189"/>
      <c r="E72" s="192"/>
      <c r="F72" s="189"/>
      <c r="G72" s="196"/>
      <c r="H72" s="176"/>
      <c r="I72" s="182"/>
      <c r="J72" s="176"/>
      <c r="K72" s="167"/>
      <c r="L72" s="197"/>
      <c r="M72" s="200"/>
      <c r="N72" s="203"/>
      <c r="O72" s="206"/>
      <c r="P72" s="203"/>
      <c r="Q72" s="206"/>
      <c r="R72" s="206"/>
      <c r="S72" s="209"/>
      <c r="T72" s="176"/>
      <c r="U72" s="175"/>
      <c r="V72" s="175"/>
      <c r="W72" s="177"/>
      <c r="X72" s="167"/>
      <c r="Y72" s="167"/>
      <c r="Z72" s="180"/>
      <c r="AA72" s="180"/>
      <c r="AB72" s="180"/>
      <c r="AC72" s="181"/>
      <c r="AD72" s="176"/>
      <c r="AE72" s="182"/>
      <c r="AF72" s="176"/>
      <c r="AG72" s="176"/>
      <c r="AH72" s="182"/>
      <c r="AI72" s="176"/>
      <c r="AJ72" s="183"/>
      <c r="AK72" s="21" t="str">
        <f>CONCATENATE(J69," Control"," 4")</f>
        <v>INTI 12 Control 4</v>
      </c>
      <c r="AL72" s="23"/>
      <c r="AM72" s="23"/>
      <c r="AN72" s="23"/>
      <c r="AO72" s="23" t="str">
        <f>CONCATENATE(AL72," ",AM72," a través de ",AN72)</f>
        <v xml:space="preserve">  a través de </v>
      </c>
      <c r="AP72" s="21"/>
      <c r="AQ72" s="21" t="str">
        <f t="shared" si="294"/>
        <v/>
      </c>
      <c r="AR72" s="21"/>
      <c r="AS72" s="21" t="str">
        <f t="shared" si="295"/>
        <v/>
      </c>
      <c r="AT72" s="21"/>
      <c r="AU72" s="21"/>
      <c r="AV72" s="21"/>
      <c r="AW72" s="22">
        <f t="shared" si="344"/>
        <v>0.14000000000000001</v>
      </c>
      <c r="AX72" s="21" t="str">
        <f t="shared" si="297"/>
        <v>Muy Baja</v>
      </c>
      <c r="AY72" s="22">
        <f t="shared" si="345"/>
        <v>0.75</v>
      </c>
      <c r="AZ72" s="21" t="str">
        <f t="shared" si="299"/>
        <v>Mayor</v>
      </c>
      <c r="BA72" s="167"/>
      <c r="BB72" s="167"/>
      <c r="BC72" s="170"/>
      <c r="BD72" s="21" t="str">
        <f>CONCATENATE(J69," Acción preventiva"," 4")</f>
        <v>INTI 12 Acción preventiva 4</v>
      </c>
      <c r="BE72" s="23"/>
      <c r="BF72" s="23"/>
      <c r="BG72" s="23"/>
      <c r="BH72" s="21">
        <f t="shared" si="301"/>
        <v>0</v>
      </c>
      <c r="BI72" s="21"/>
      <c r="BJ72" s="21"/>
      <c r="BK72" s="21"/>
      <c r="BL72" s="21"/>
      <c r="BM72" s="21"/>
      <c r="BN72" s="21"/>
      <c r="BO72" s="21"/>
      <c r="BP72" s="21"/>
      <c r="BQ72" s="21"/>
      <c r="BR72" s="21"/>
      <c r="BS72" s="21"/>
      <c r="BT72" s="21"/>
      <c r="BU72" s="171"/>
      <c r="BV72" s="38">
        <v>0</v>
      </c>
      <c r="BW72" s="38">
        <v>0</v>
      </c>
      <c r="BX72" s="38">
        <v>0</v>
      </c>
      <c r="BY72" s="38">
        <v>0</v>
      </c>
      <c r="BZ72" s="38">
        <v>0</v>
      </c>
      <c r="CA72" s="38">
        <v>0</v>
      </c>
      <c r="CB72" s="38">
        <v>0</v>
      </c>
      <c r="CC72" s="38">
        <v>0</v>
      </c>
      <c r="CD72" s="38">
        <v>0</v>
      </c>
      <c r="CE72" s="38">
        <v>0</v>
      </c>
      <c r="CF72" s="38">
        <v>0</v>
      </c>
      <c r="CG72" s="38">
        <v>0</v>
      </c>
      <c r="CH72" s="38">
        <f t="shared" si="341"/>
        <v>0</v>
      </c>
      <c r="CI72" s="39"/>
      <c r="CJ72" s="24"/>
      <c r="CK72" s="25"/>
      <c r="CL72" s="174"/>
      <c r="CM72" s="26">
        <f t="shared" ref="CM72" si="348">1-(CK72/CL69)</f>
        <v>1</v>
      </c>
      <c r="CN72" s="24" t="str" cm="1">
        <f t="array" ref="CN72">+_xlfn.IFS(CM72&lt;0.8,"Cambio",CM72&lt;0.9,"Revisión de control",CM72&gt;0.89,"Se mantiene")</f>
        <v>Se mantiene</v>
      </c>
      <c r="CO72" s="80"/>
      <c r="CP72" s="25"/>
      <c r="CQ72" s="25"/>
      <c r="CR72" s="25"/>
      <c r="CS72" s="26">
        <f t="shared" si="205"/>
        <v>1</v>
      </c>
    </row>
    <row r="73" spans="1:97" ht="60" customHeight="1" x14ac:dyDescent="0.4">
      <c r="A73" s="7" t="s">
        <v>965</v>
      </c>
      <c r="B73" s="229" t="s">
        <v>140</v>
      </c>
      <c r="C73" s="21" t="s">
        <v>141</v>
      </c>
      <c r="D73" s="187" t="str">
        <f>VLOOKUP(B73,Datos!$B$65:$F$80,3,FALSE)</f>
        <v>Definir e implementar  políticas, lineamientos, modelos y estándares de gestión, manejo, control y análisis de la Información, asegurando su confiabilidad y alineación de los objetivos estratégicos de TI con los objetivos estratégicos institucionales y sectoriales para el logro del ordenamiento social de la propiedad rural.</v>
      </c>
      <c r="E73" s="190" t="str">
        <f>VLOOKUP(B73,Datos!$B$65:$F$80,5,FALSE)</f>
        <v>La posibilidad de incumplir con los lineamientos de seguridad, confiabilidad y alineación de información con los objetivos estratégicos de la entidad</v>
      </c>
      <c r="F73" s="187" t="str">
        <f>VLOOKUP(B73,Datos!$B$65:$F$80,4,FALSE)</f>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v>
      </c>
      <c r="G73" s="196" t="s">
        <v>980</v>
      </c>
      <c r="H73" s="176" t="s">
        <v>967</v>
      </c>
      <c r="I73" s="182">
        <f t="shared" si="211"/>
        <v>1</v>
      </c>
      <c r="J73" s="176" t="str">
        <f t="shared" ref="J73" si="349">CONCATENATE(C73," ",K73)</f>
        <v>INTI 13</v>
      </c>
      <c r="K73" s="165">
        <v>13</v>
      </c>
      <c r="L73" s="197">
        <v>45839</v>
      </c>
      <c r="M73" s="198">
        <f ca="1">+TODAY()-L73</f>
        <v>240</v>
      </c>
      <c r="N73" s="201" t="s">
        <v>19</v>
      </c>
      <c r="O73" s="204">
        <f>VLOOKUP(N73,[5]Datos!$B$21:$D$25,3,FALSE)</f>
        <v>0.2</v>
      </c>
      <c r="P73" s="201" t="s">
        <v>28</v>
      </c>
      <c r="Q73" s="204">
        <f>VLOOKUP(P73,[5]Datos!$C$20:$D$25,2,FALSE)</f>
        <v>0.6</v>
      </c>
      <c r="R73" s="204">
        <f t="shared" ref="R73" si="350">+IF(O73="",Q73,IF(Q73="",O73,IF(O73&gt;Q73,O73,Q73)))</f>
        <v>0.6</v>
      </c>
      <c r="S73" s="207" t="s">
        <v>981</v>
      </c>
      <c r="T73" s="176" t="s">
        <v>4</v>
      </c>
      <c r="U73" s="175" t="s">
        <v>982</v>
      </c>
      <c r="V73" s="175" t="s">
        <v>983</v>
      </c>
      <c r="W73" s="177" t="str">
        <f t="shared" ref="W73" si="351">CONCATENATE("Posibilidad de"," ",T73," ",U73," debido ",V73)</f>
        <v>Posibilidad de pérdida reputacional en la imagen institucional para los usuarios al incumplimiento en la misión y visión, afectando la prestación de los servicios debido a un diagnóstico equivocado e incompleto de las necesidades de la entidad y su entorno en la arquitectura empresarial de la entidad</v>
      </c>
      <c r="X73" s="165" t="s">
        <v>219</v>
      </c>
      <c r="Y73" s="165" t="s">
        <v>227</v>
      </c>
      <c r="Z73" s="178" t="s">
        <v>286</v>
      </c>
      <c r="AA73" s="178" t="s">
        <v>242</v>
      </c>
      <c r="AB73" s="178" t="s">
        <v>971</v>
      </c>
      <c r="AC73" s="181">
        <f>365*24</f>
        <v>8760</v>
      </c>
      <c r="AD73" s="176" t="str">
        <f t="shared" ref="AD73" si="352">IF(AC73&lt;=0,"",IF(AC73&lt;=2,"Muy Baja",IF(AC73&lt;=24,"Baja",IF(AC73&lt;=500,"Media",IF(AC73&lt;=5000,"Alta","Muy Alta")))))</f>
        <v>Muy Alta</v>
      </c>
      <c r="AE73" s="182">
        <f t="shared" ref="AE73" si="353">IF(AD73="","",IF(AD73="Muy Baja",0.2,IF(AD73="Baja",0.4,IF(AD73="Media",0.6,IF(AD73="Alta",0.8,IF(AD73="Muy Alta",1,))))))</f>
        <v>1</v>
      </c>
      <c r="AF73" s="176" t="s">
        <v>28</v>
      </c>
      <c r="AG73" s="176" t="str">
        <f>IF(OR(AF73=[5]Datos!$C$6,AF73=[5]Datos!$D$6),"Leve",IF(OR(AF73=[5]Datos!$C$7,AF73=[5]Datos!$D$7),"Menor",IF(OR(AF73=[5]Datos!$C$8,AF73=[5]Datos!$D$8),"Moderado",IF(OR(AF73=[5]Datos!$C$9,AF73=[5]Datos!$D$9),"Mayor",IF(OR(AF73=[5]Datos!$C$10,AF73=[5]Datos!$D$10),"Catastrófico","")))))</f>
        <v>Moderado</v>
      </c>
      <c r="AH73" s="182">
        <f t="shared" ref="AH73" si="354">IF(AG73="","",IF(AG73="Leve",0.2,IF(AG73="Menor",0.4,IF(AG73="Moderado",0.6,IF(AG73="Mayor",0.8,IF(AG73="Catastrófico",1,))))))</f>
        <v>0.6</v>
      </c>
      <c r="AI73" s="176" t="str">
        <f t="shared" ref="AI73" si="355">IF(OR(AND(AD73="Muy Baja",AG73="Leve"),AND(AD73="Muy Baja",AG73="Menor"),AND(AD73="Baja",AG73="Leve")),"Bajo",IF(OR(AND(AD73="Muy baja",AG73="Moderado"),AND(AD73="Baja",AG73="Menor"),AND(AD73="Baja",AG73="Moderado"),AND(AD73="Media",AG73="Leve"),AND(AD73="Media",AG73="Menor"),AND(AD73="Media",AG73="Moderado"),AND(AD73="Alta",AG73="Leve"),AND(AD73="Alta",AG73="Menor")),"Moderado",IF(OR(AND(AD73="Muy Baja",AG73="Mayor"),AND(AD73="Baja",AG73="Mayor"),AND(AD73="Media",AG73="Mayor"),AND(AD73="Alta",AG73="Moderado"),AND(AD73="Alta",AG73="Mayor"),AND(AD73="Muy Alta",AG73="Leve"),AND(AD73="Muy Alta",AG73="Menor"),AND(AD73="Muy Alta",AG73="Moderado"),AND(AD73="Muy Alta",AG73="Mayor")),"Alto",IF(OR(AND(AD73="Muy Baja",AG73="Catastrófico"),AND(AD73="Baja",AG73="Catastrófico"),AND(AD73="Media",AG73="Catastrófico"),AND(AD73="Alta",AG73="Catastrófico"),AND(AD73="Muy Alta",AG73="Catastrófico")),"Extremo",""))))</f>
        <v>Alto</v>
      </c>
      <c r="AJ73" s="183" t="str" cm="1">
        <f t="array" ref="AJ73">_xlfn.IFS(AI73="Bajo","Aceptar",AI73="Moderado","Reducir",AI73="Alto","Reducir",AI73="Extremo","Reducir")</f>
        <v>Reducir</v>
      </c>
      <c r="AK73" s="21" t="str">
        <f>CONCATENATE(J73," Control"," 1")</f>
        <v>INTI 13 Control 1</v>
      </c>
      <c r="AL73" s="23" t="s">
        <v>972</v>
      </c>
      <c r="AM73" s="23" t="s">
        <v>984</v>
      </c>
      <c r="AN73" s="23" t="s">
        <v>985</v>
      </c>
      <c r="AO73" s="23" t="str">
        <f>CONCATENATE(AL73," ",AM73," a través del ",AN73)</f>
        <v>La SUBDIRECCIÓN SISTEMAS INFORMACIÓN DE TIERRAS implementa y gobierna la Arquitectura empresarial de TI definida para la ANT a través del diagnóstico o estado actual (AS IS) de TI  Verificando que se hayan realizado todas las definiciones requeridas para el establecimiento de la Arquitectura de TI para la entidad</v>
      </c>
      <c r="AP73" s="21" t="s">
        <v>53</v>
      </c>
      <c r="AQ73" s="21" t="str">
        <f t="shared" si="294"/>
        <v>Probabilidad</v>
      </c>
      <c r="AR73" s="21" t="s">
        <v>56</v>
      </c>
      <c r="AS73" s="21" t="str">
        <f t="shared" si="295"/>
        <v>40%</v>
      </c>
      <c r="AT73" s="21" t="s">
        <v>1</v>
      </c>
      <c r="AU73" s="21" t="s">
        <v>2</v>
      </c>
      <c r="AV73" s="21" t="s">
        <v>3</v>
      </c>
      <c r="AW73" s="22">
        <f t="shared" ref="AW73" si="356">+IF(AQ73="Probabilidad",AE73-(AE73*AS73),AE73)</f>
        <v>0.6</v>
      </c>
      <c r="AX73" s="21" t="str">
        <f t="shared" si="297"/>
        <v>Media</v>
      </c>
      <c r="AY73" s="22">
        <f t="shared" ref="AY73" si="357">+IF(AQ73="Impacto",AH73-(AH73*AS73),AH73)</f>
        <v>0.6</v>
      </c>
      <c r="AZ73" s="21" t="str">
        <f t="shared" si="299"/>
        <v>Moderado</v>
      </c>
      <c r="BA73" s="165" t="str">
        <f t="shared" ref="BA73" si="358">IF(OR(AND(AX76="Muy Baja",AZ76="Leve"),AND(AX76="Muy Baja",AZ76="Menor"),AND(AX76="Baja",AZ76="Leve")),"Bajo",IF(OR(AND(AX76="Muy baja",AZ76="Moderado"),AND(AX76="Baja",AZ76="Menor"),AND(AX76="Baja",AZ76="Moderado"),AND(AX76="Media",AZ76="Leve"),AND(AX76="Media",AZ76="Menor"),AND(AX76="Media",AZ76="Moderado"),AND(AX76="Alta",AZ76="Leve"),AND(AX76="Alta",AZ76="Menor")),"Moderado",IF(OR(AND(AX76="Muy Baja",AZ76="Mayor"),AND(AX76="Baja",AZ76="Mayor"),AND(AX76="Media",AZ76="Mayor"),AND(AX76="Alta",AZ76="Moderado"),AND(AX76="Alta",AZ76="Mayor"),AND(AX76="Muy Alta",AZ76="Leve"),AND(AX76="Muy Alta",AZ76="Menor"),AND(AX76="Muy Alta",AZ76="Moderado"),AND(AX76="Muy Alta",AZ76="Mayor")),"Alto",IF(OR(AND(AX76="Muy Baja",AZ76="Catastrófico"),AND(AX76="Baja",AZ76="Catastrófico"),AND(AX76="Media",AZ76="Catastrófico"),AND(AX76="Alta",AZ76="Catastrófico"),AND(AX76="Muy Alta",AZ76="Catastrófico")),"Extremo",""))))</f>
        <v>Moderado</v>
      </c>
      <c r="BB73" s="165" t="str" cm="1">
        <f t="array" ref="BB73">_xlfn.IFS(BA73="Bajo","Aceptar",BA73="Moderado","Reducir",BA73="Alto","Reducir",BA73="Extremo","Reducir")</f>
        <v>Reducir</v>
      </c>
      <c r="BC73" s="168" t="str" cm="1">
        <f t="array" ref="BC73">_xlfn.IFS(BB73="Aceptar","No",BB73="Reducir","Si")</f>
        <v>Si</v>
      </c>
      <c r="BD73" s="21" t="str">
        <f>CONCATENATE(J73," Acción preventiva"," 1")</f>
        <v>INTI 13 Acción preventiva 1</v>
      </c>
      <c r="BE73" s="23" t="s">
        <v>975</v>
      </c>
      <c r="BF73" s="23" t="s">
        <v>986</v>
      </c>
      <c r="BG73" s="23" t="s">
        <v>987</v>
      </c>
      <c r="BH73" s="21">
        <f t="shared" si="301"/>
        <v>1</v>
      </c>
      <c r="BI73" s="21"/>
      <c r="BJ73" s="21"/>
      <c r="BK73" s="21"/>
      <c r="BL73" s="21"/>
      <c r="BM73" s="21"/>
      <c r="BN73" s="21"/>
      <c r="BO73" s="21"/>
      <c r="BP73" s="21"/>
      <c r="BQ73" s="21"/>
      <c r="BR73" s="21"/>
      <c r="BS73" s="21">
        <v>1</v>
      </c>
      <c r="BT73" s="21"/>
      <c r="BU73" s="171">
        <f t="shared" ref="BU73" si="359">+AVERAGE(CH73:CH76)/AVERAGE(BH73:BH76)</f>
        <v>0</v>
      </c>
      <c r="BV73" s="38">
        <v>0</v>
      </c>
      <c r="BW73" s="38">
        <v>0</v>
      </c>
      <c r="BX73" s="38">
        <v>0</v>
      </c>
      <c r="BY73" s="38">
        <v>0</v>
      </c>
      <c r="BZ73" s="38">
        <v>0</v>
      </c>
      <c r="CA73" s="38">
        <v>0</v>
      </c>
      <c r="CB73" s="38">
        <v>0</v>
      </c>
      <c r="CC73" s="38">
        <v>0</v>
      </c>
      <c r="CD73" s="38">
        <v>0</v>
      </c>
      <c r="CE73" s="38">
        <v>0</v>
      </c>
      <c r="CF73" s="38">
        <v>0</v>
      </c>
      <c r="CG73" s="38">
        <v>0</v>
      </c>
      <c r="CH73" s="38">
        <f t="shared" si="341"/>
        <v>0</v>
      </c>
      <c r="CI73" s="39"/>
      <c r="CJ73" s="24"/>
      <c r="CK73" s="25"/>
      <c r="CL73" s="172">
        <f t="shared" ref="CL73" si="360">+AC73</f>
        <v>8760</v>
      </c>
      <c r="CM73" s="26">
        <f t="shared" ref="CM73" si="361">1-(CK73/CL73)</f>
        <v>1</v>
      </c>
      <c r="CN73" s="24" t="str" cm="1">
        <f t="array" ref="CN73">+_xlfn.IFS(CM73&lt;0.8,"Cambio",CM73&lt;0.9,"Revisión de control",CM73&gt;0.89,"Se mantiene")</f>
        <v>Se mantiene</v>
      </c>
      <c r="CO73" s="80"/>
      <c r="CP73" s="25"/>
      <c r="CQ73" s="25"/>
      <c r="CR73" s="25"/>
      <c r="CS73" s="26">
        <f t="shared" si="205"/>
        <v>1</v>
      </c>
    </row>
    <row r="74" spans="1:97" ht="60" customHeight="1" x14ac:dyDescent="0.4">
      <c r="A74" s="7" t="s">
        <v>965</v>
      </c>
      <c r="B74" s="230"/>
      <c r="C74" s="21" t="s">
        <v>141</v>
      </c>
      <c r="D74" s="188"/>
      <c r="E74" s="191"/>
      <c r="F74" s="188"/>
      <c r="G74" s="196"/>
      <c r="H74" s="176"/>
      <c r="I74" s="182"/>
      <c r="J74" s="176"/>
      <c r="K74" s="166"/>
      <c r="L74" s="197"/>
      <c r="M74" s="199"/>
      <c r="N74" s="202"/>
      <c r="O74" s="205"/>
      <c r="P74" s="202"/>
      <c r="Q74" s="205"/>
      <c r="R74" s="205"/>
      <c r="S74" s="208"/>
      <c r="T74" s="176"/>
      <c r="U74" s="175"/>
      <c r="V74" s="175"/>
      <c r="W74" s="177"/>
      <c r="X74" s="166"/>
      <c r="Y74" s="166"/>
      <c r="Z74" s="179"/>
      <c r="AA74" s="179"/>
      <c r="AB74" s="179"/>
      <c r="AC74" s="181"/>
      <c r="AD74" s="176"/>
      <c r="AE74" s="182"/>
      <c r="AF74" s="176"/>
      <c r="AG74" s="176"/>
      <c r="AH74" s="182"/>
      <c r="AI74" s="176"/>
      <c r="AJ74" s="183"/>
      <c r="AK74" s="21" t="str">
        <f>CONCATENATE(J73," Control"," 2")</f>
        <v>INTI 13 Control 2</v>
      </c>
      <c r="AL74" s="23" t="s">
        <v>972</v>
      </c>
      <c r="AM74" s="23" t="s">
        <v>988</v>
      </c>
      <c r="AN74" s="23" t="s">
        <v>989</v>
      </c>
      <c r="AO74" s="23" t="str">
        <f>CONCATENATE(AL74," ",AM74," a través de ",AN74)</f>
        <v xml:space="preserve">La SUBDIRECCIÓN SISTEMAS INFORMACIÓN DE TIERRAS realiza seguimiento y mantenimiento de la arquitectura empresarial a través de informes de seguimiento a los ejercicios de arquitectura empresarial de TI adelantados en la entidad verificando que se hayan aplicado los lineamientos establecidos por el MINTIC para el desarrollo de la arquitectura de TI </v>
      </c>
      <c r="AP74" s="21" t="s">
        <v>54</v>
      </c>
      <c r="AQ74" s="21" t="str">
        <f t="shared" si="294"/>
        <v>Probabilidad</v>
      </c>
      <c r="AR74" s="21" t="s">
        <v>56</v>
      </c>
      <c r="AS74" s="21" t="str">
        <f t="shared" si="295"/>
        <v>30%</v>
      </c>
      <c r="AT74" s="21" t="s">
        <v>1</v>
      </c>
      <c r="AU74" s="21" t="s">
        <v>2</v>
      </c>
      <c r="AV74" s="21" t="s">
        <v>3</v>
      </c>
      <c r="AW74" s="22">
        <f t="shared" ref="AW74:AW76" si="362">+IF(AQ74="Probabilidad",AW73-(AW73*AS74),AW73)</f>
        <v>0.42</v>
      </c>
      <c r="AX74" s="21" t="str">
        <f t="shared" si="297"/>
        <v>Media</v>
      </c>
      <c r="AY74" s="22">
        <f t="shared" ref="AY74:AY76" si="363">+IF(AQ74="Impacto",AY73-(AY73*AS74),AY73)</f>
        <v>0.6</v>
      </c>
      <c r="AZ74" s="21" t="str">
        <f t="shared" si="299"/>
        <v>Moderado</v>
      </c>
      <c r="BA74" s="166"/>
      <c r="BB74" s="166"/>
      <c r="BC74" s="169"/>
      <c r="BD74" s="21" t="str">
        <f>CONCATENATE(J73," Acción preventiva"," 2")</f>
        <v>INTI 13 Acción preventiva 2</v>
      </c>
      <c r="BE74" s="23"/>
      <c r="BF74" s="23"/>
      <c r="BG74" s="23"/>
      <c r="BH74" s="21">
        <f t="shared" si="301"/>
        <v>0</v>
      </c>
      <c r="BI74" s="21"/>
      <c r="BJ74" s="21"/>
      <c r="BK74" s="21"/>
      <c r="BL74" s="21"/>
      <c r="BM74" s="21"/>
      <c r="BN74" s="21"/>
      <c r="BO74" s="21"/>
      <c r="BP74" s="21"/>
      <c r="BQ74" s="21"/>
      <c r="BR74" s="21"/>
      <c r="BS74" s="21"/>
      <c r="BT74" s="21"/>
      <c r="BU74" s="171"/>
      <c r="BV74" s="38">
        <v>0</v>
      </c>
      <c r="BW74" s="38">
        <v>0</v>
      </c>
      <c r="BX74" s="38">
        <v>0</v>
      </c>
      <c r="BY74" s="38">
        <v>0</v>
      </c>
      <c r="BZ74" s="38">
        <v>0</v>
      </c>
      <c r="CA74" s="38">
        <v>0</v>
      </c>
      <c r="CB74" s="38">
        <v>0</v>
      </c>
      <c r="CC74" s="38">
        <v>0</v>
      </c>
      <c r="CD74" s="38">
        <v>0</v>
      </c>
      <c r="CE74" s="38">
        <v>0</v>
      </c>
      <c r="CF74" s="38">
        <v>0</v>
      </c>
      <c r="CG74" s="38">
        <v>0</v>
      </c>
      <c r="CH74" s="38">
        <f t="shared" si="341"/>
        <v>0</v>
      </c>
      <c r="CI74" s="39"/>
      <c r="CJ74" s="24"/>
      <c r="CK74" s="25"/>
      <c r="CL74" s="173"/>
      <c r="CM74" s="26">
        <f t="shared" ref="CM74" si="364">1-(CK74/CL73)</f>
        <v>1</v>
      </c>
      <c r="CN74" s="24" t="str" cm="1">
        <f t="array" ref="CN74">+_xlfn.IFS(CM74&lt;0.8,"Cambio",CM74&lt;0.9,"Revisión de control",CM74&gt;0.89,"Se mantiene")</f>
        <v>Se mantiene</v>
      </c>
      <c r="CO74" s="80"/>
      <c r="CP74" s="25"/>
      <c r="CQ74" s="25"/>
      <c r="CR74" s="25"/>
      <c r="CS74" s="26">
        <f t="shared" si="205"/>
        <v>1</v>
      </c>
    </row>
    <row r="75" spans="1:97" ht="60" customHeight="1" x14ac:dyDescent="0.4">
      <c r="A75" s="7" t="s">
        <v>965</v>
      </c>
      <c r="B75" s="230"/>
      <c r="C75" s="21" t="s">
        <v>141</v>
      </c>
      <c r="D75" s="188"/>
      <c r="E75" s="191"/>
      <c r="F75" s="188"/>
      <c r="G75" s="196"/>
      <c r="H75" s="176"/>
      <c r="I75" s="182"/>
      <c r="J75" s="176"/>
      <c r="K75" s="166"/>
      <c r="L75" s="197"/>
      <c r="M75" s="199"/>
      <c r="N75" s="202"/>
      <c r="O75" s="205"/>
      <c r="P75" s="202"/>
      <c r="Q75" s="205"/>
      <c r="R75" s="205"/>
      <c r="S75" s="208"/>
      <c r="T75" s="176"/>
      <c r="U75" s="175"/>
      <c r="V75" s="175"/>
      <c r="W75" s="177"/>
      <c r="X75" s="166"/>
      <c r="Y75" s="166"/>
      <c r="Z75" s="179"/>
      <c r="AA75" s="179"/>
      <c r="AB75" s="179"/>
      <c r="AC75" s="181"/>
      <c r="AD75" s="176"/>
      <c r="AE75" s="182"/>
      <c r="AF75" s="176"/>
      <c r="AG75" s="176"/>
      <c r="AH75" s="182"/>
      <c r="AI75" s="176"/>
      <c r="AJ75" s="183"/>
      <c r="AK75" s="21" t="str">
        <f>CONCATENATE(J73," Control"," 3")</f>
        <v>INTI 13 Control 3</v>
      </c>
      <c r="AL75" s="23" t="s">
        <v>972</v>
      </c>
      <c r="AM75" s="23" t="s">
        <v>990</v>
      </c>
      <c r="AN75" s="23" t="s">
        <v>991</v>
      </c>
      <c r="AO75" s="23" t="str">
        <f>CONCATENATE(AL75," ",AM75," a través de ",AN75)</f>
        <v xml:space="preserve">La SUBDIRECCIÓN SISTEMAS INFORMACIÓN DE TIERRAS actualiza la estrategia de TI de la Entidad a través de la actualización del PETI ajustando la Arquitectura objetivo (TO-BE) de los dominios que no cumplieron con las necesidades de la entidad </v>
      </c>
      <c r="AP75" s="21" t="s">
        <v>55</v>
      </c>
      <c r="AQ75" s="21" t="str">
        <f t="shared" si="294"/>
        <v>Impacto</v>
      </c>
      <c r="AR75" s="21" t="s">
        <v>56</v>
      </c>
      <c r="AS75" s="21" t="str">
        <f t="shared" si="295"/>
        <v>25%</v>
      </c>
      <c r="AT75" s="21" t="s">
        <v>1</v>
      </c>
      <c r="AU75" s="21" t="s">
        <v>2</v>
      </c>
      <c r="AV75" s="21" t="s">
        <v>3</v>
      </c>
      <c r="AW75" s="22">
        <f t="shared" si="362"/>
        <v>0.42</v>
      </c>
      <c r="AX75" s="21" t="str">
        <f t="shared" si="297"/>
        <v>Media</v>
      </c>
      <c r="AY75" s="22">
        <f t="shared" si="363"/>
        <v>0.44999999999999996</v>
      </c>
      <c r="AZ75" s="21" t="str">
        <f t="shared" si="299"/>
        <v>Moderado</v>
      </c>
      <c r="BA75" s="166"/>
      <c r="BB75" s="166"/>
      <c r="BC75" s="169"/>
      <c r="BD75" s="21" t="str">
        <f>CONCATENATE(J73," Acción preventiva"," 3")</f>
        <v>INTI 13 Acción preventiva 3</v>
      </c>
      <c r="BE75" s="23"/>
      <c r="BF75" s="23"/>
      <c r="BG75" s="23"/>
      <c r="BH75" s="21">
        <f t="shared" si="301"/>
        <v>0</v>
      </c>
      <c r="BI75" s="21"/>
      <c r="BJ75" s="21"/>
      <c r="BK75" s="21"/>
      <c r="BL75" s="21"/>
      <c r="BM75" s="21"/>
      <c r="BN75" s="21"/>
      <c r="BO75" s="21"/>
      <c r="BP75" s="21"/>
      <c r="BQ75" s="21"/>
      <c r="BR75" s="21"/>
      <c r="BS75" s="21"/>
      <c r="BT75" s="21"/>
      <c r="BU75" s="171"/>
      <c r="BV75" s="38">
        <v>0</v>
      </c>
      <c r="BW75" s="38">
        <v>0</v>
      </c>
      <c r="BX75" s="38">
        <v>0</v>
      </c>
      <c r="BY75" s="38">
        <v>0</v>
      </c>
      <c r="BZ75" s="38">
        <v>0</v>
      </c>
      <c r="CA75" s="38">
        <v>0</v>
      </c>
      <c r="CB75" s="38">
        <v>0</v>
      </c>
      <c r="CC75" s="38">
        <v>0</v>
      </c>
      <c r="CD75" s="38">
        <v>0</v>
      </c>
      <c r="CE75" s="38">
        <v>0</v>
      </c>
      <c r="CF75" s="38">
        <v>0</v>
      </c>
      <c r="CG75" s="38">
        <v>0</v>
      </c>
      <c r="CH75" s="38">
        <f t="shared" si="341"/>
        <v>0</v>
      </c>
      <c r="CI75" s="39"/>
      <c r="CJ75" s="24"/>
      <c r="CK75" s="25"/>
      <c r="CL75" s="173"/>
      <c r="CM75" s="26">
        <f t="shared" ref="CM75" si="365">1-(CK75/CL73)</f>
        <v>1</v>
      </c>
      <c r="CN75" s="24" t="str" cm="1">
        <f t="array" ref="CN75">+_xlfn.IFS(CM75&lt;0.8,"Cambio",CM75&lt;0.9,"Revisión de control",CM75&gt;0.89,"Se mantiene")</f>
        <v>Se mantiene</v>
      </c>
      <c r="CO75" s="80"/>
      <c r="CP75" s="25"/>
      <c r="CQ75" s="25"/>
      <c r="CR75" s="25"/>
      <c r="CS75" s="26">
        <f t="shared" si="205"/>
        <v>1</v>
      </c>
    </row>
    <row r="76" spans="1:97" ht="60" customHeight="1" x14ac:dyDescent="0.4">
      <c r="A76" s="7" t="s">
        <v>965</v>
      </c>
      <c r="B76" s="231"/>
      <c r="C76" s="21" t="s">
        <v>141</v>
      </c>
      <c r="D76" s="189"/>
      <c r="E76" s="192"/>
      <c r="F76" s="189"/>
      <c r="G76" s="196"/>
      <c r="H76" s="176"/>
      <c r="I76" s="182"/>
      <c r="J76" s="176"/>
      <c r="K76" s="167"/>
      <c r="L76" s="197"/>
      <c r="M76" s="200"/>
      <c r="N76" s="203"/>
      <c r="O76" s="206"/>
      <c r="P76" s="203"/>
      <c r="Q76" s="206"/>
      <c r="R76" s="206"/>
      <c r="S76" s="209"/>
      <c r="T76" s="176"/>
      <c r="U76" s="175"/>
      <c r="V76" s="175"/>
      <c r="W76" s="177"/>
      <c r="X76" s="167"/>
      <c r="Y76" s="167"/>
      <c r="Z76" s="180"/>
      <c r="AA76" s="180"/>
      <c r="AB76" s="180"/>
      <c r="AC76" s="181"/>
      <c r="AD76" s="176"/>
      <c r="AE76" s="182"/>
      <c r="AF76" s="176"/>
      <c r="AG76" s="176"/>
      <c r="AH76" s="182"/>
      <c r="AI76" s="176"/>
      <c r="AJ76" s="183"/>
      <c r="AK76" s="21" t="str">
        <f>CONCATENATE(J73," Control"," 4")</f>
        <v>INTI 13 Control 4</v>
      </c>
      <c r="AL76" s="23"/>
      <c r="AM76" s="23"/>
      <c r="AN76" s="23"/>
      <c r="AO76" s="23" t="str">
        <f>CONCATENATE(AL76," ",AM76," a través de ",AN76)</f>
        <v xml:space="preserve">  a través de </v>
      </c>
      <c r="AP76" s="21"/>
      <c r="AQ76" s="21" t="str">
        <f t="shared" si="294"/>
        <v/>
      </c>
      <c r="AR76" s="21"/>
      <c r="AS76" s="21" t="str">
        <f t="shared" si="295"/>
        <v/>
      </c>
      <c r="AT76" s="21"/>
      <c r="AU76" s="21"/>
      <c r="AV76" s="21"/>
      <c r="AW76" s="22">
        <f t="shared" si="362"/>
        <v>0.42</v>
      </c>
      <c r="AX76" s="21" t="str">
        <f t="shared" si="297"/>
        <v>Media</v>
      </c>
      <c r="AY76" s="22">
        <f t="shared" si="363"/>
        <v>0.44999999999999996</v>
      </c>
      <c r="AZ76" s="21" t="str">
        <f t="shared" si="299"/>
        <v>Moderado</v>
      </c>
      <c r="BA76" s="167"/>
      <c r="BB76" s="167"/>
      <c r="BC76" s="170"/>
      <c r="BD76" s="21" t="str">
        <f>CONCATENATE(J73," Acción preventiva"," 4")</f>
        <v>INTI 13 Acción preventiva 4</v>
      </c>
      <c r="BE76" s="23"/>
      <c r="BF76" s="23"/>
      <c r="BG76" s="23"/>
      <c r="BH76" s="21">
        <f t="shared" si="301"/>
        <v>0</v>
      </c>
      <c r="BI76" s="21"/>
      <c r="BJ76" s="21"/>
      <c r="BK76" s="21"/>
      <c r="BL76" s="21"/>
      <c r="BM76" s="21"/>
      <c r="BN76" s="21"/>
      <c r="BO76" s="21"/>
      <c r="BP76" s="21"/>
      <c r="BQ76" s="21"/>
      <c r="BR76" s="21"/>
      <c r="BS76" s="21"/>
      <c r="BT76" s="21"/>
      <c r="BU76" s="171"/>
      <c r="BV76" s="38">
        <v>0</v>
      </c>
      <c r="BW76" s="38">
        <v>0</v>
      </c>
      <c r="BX76" s="38">
        <v>0</v>
      </c>
      <c r="BY76" s="38">
        <v>0</v>
      </c>
      <c r="BZ76" s="38">
        <v>0</v>
      </c>
      <c r="CA76" s="38">
        <v>0</v>
      </c>
      <c r="CB76" s="38">
        <v>0</v>
      </c>
      <c r="CC76" s="38">
        <v>0</v>
      </c>
      <c r="CD76" s="38">
        <v>0</v>
      </c>
      <c r="CE76" s="38">
        <v>0</v>
      </c>
      <c r="CF76" s="38">
        <v>0</v>
      </c>
      <c r="CG76" s="38">
        <v>0</v>
      </c>
      <c r="CH76" s="38">
        <f t="shared" si="341"/>
        <v>0</v>
      </c>
      <c r="CI76" s="39"/>
      <c r="CJ76" s="24"/>
      <c r="CK76" s="25"/>
      <c r="CL76" s="174"/>
      <c r="CM76" s="26">
        <f t="shared" ref="CM76" si="366">1-(CK76/CL73)</f>
        <v>1</v>
      </c>
      <c r="CN76" s="24" t="str" cm="1">
        <f t="array" ref="CN76">+_xlfn.IFS(CM76&lt;0.8,"Cambio",CM76&lt;0.9,"Revisión de control",CM76&gt;0.89,"Se mantiene")</f>
        <v>Se mantiene</v>
      </c>
      <c r="CO76" s="80"/>
      <c r="CP76" s="25"/>
      <c r="CQ76" s="25"/>
      <c r="CR76" s="25"/>
      <c r="CS76" s="26">
        <f t="shared" si="205"/>
        <v>1</v>
      </c>
    </row>
    <row r="77" spans="1:97" ht="60" customHeight="1" x14ac:dyDescent="0.4">
      <c r="A77" s="7" t="s">
        <v>965</v>
      </c>
      <c r="B77" s="229" t="s">
        <v>140</v>
      </c>
      <c r="C77" s="21" t="s">
        <v>141</v>
      </c>
      <c r="D77" s="187" t="str">
        <f>VLOOKUP(B77,Datos!$B$65:$F$80,3,FALSE)</f>
        <v>Definir e implementar  políticas, lineamientos, modelos y estándares de gestión, manejo, control y análisis de la Información, asegurando su confiabilidad y alineación de los objetivos estratégicos de TI con los objetivos estratégicos institucionales y sectoriales para el logro del ordenamiento social de la propiedad rural.</v>
      </c>
      <c r="E77" s="190" t="str">
        <f>VLOOKUP(B77,Datos!$B$65:$F$80,5,FALSE)</f>
        <v>La posibilidad de incumplir con los lineamientos de seguridad, confiabilidad y alineación de información con los objetivos estratégicos de la entidad</v>
      </c>
      <c r="F77" s="187" t="str">
        <f>VLOOKUP(B77,Datos!$B$65:$F$80,4,FALSE)</f>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v>
      </c>
      <c r="G77" s="196" t="s">
        <v>992</v>
      </c>
      <c r="H77" s="176" t="s">
        <v>967</v>
      </c>
      <c r="I77" s="182">
        <f t="shared" si="211"/>
        <v>1</v>
      </c>
      <c r="J77" s="176" t="str">
        <f t="shared" ref="J77" si="367">CONCATENATE(C77," ",K77)</f>
        <v>INTI 14</v>
      </c>
      <c r="K77" s="165">
        <v>14</v>
      </c>
      <c r="L77" s="197">
        <v>45839</v>
      </c>
      <c r="M77" s="198">
        <f ca="1">+TODAY()-L77</f>
        <v>240</v>
      </c>
      <c r="N77" s="201" t="s">
        <v>19</v>
      </c>
      <c r="O77" s="204">
        <f>VLOOKUP(N77,[5]Datos!$B$21:$D$25,3,FALSE)</f>
        <v>0.2</v>
      </c>
      <c r="P77" s="201" t="s">
        <v>32</v>
      </c>
      <c r="Q77" s="204">
        <f>VLOOKUP(P77,[5]Datos!$C$20:$D$25,2,FALSE)</f>
        <v>0.8</v>
      </c>
      <c r="R77" s="204">
        <f t="shared" ref="R77" si="368">+IF(O77="",Q77,IF(Q77="",O77,IF(O77&gt;Q77,O77,Q77)))</f>
        <v>0.8</v>
      </c>
      <c r="S77" s="207" t="s">
        <v>993</v>
      </c>
      <c r="T77" s="176" t="s">
        <v>4</v>
      </c>
      <c r="U77" s="175" t="s">
        <v>762</v>
      </c>
      <c r="V77" s="175" t="s">
        <v>994</v>
      </c>
      <c r="W77" s="177" t="str">
        <f t="shared" ref="W77" si="369">CONCATENATE("Posibilidad de"," ",T77," ",U77," debido ",V77)</f>
        <v>Posibilidad de pérdida reputacional en la imagen institucional debido a la inadecuada priorización de las tareas necesarias para planificar e implementar el componente de seguridad digital de la estrategia de gobierno digital</v>
      </c>
      <c r="X77" s="165" t="s">
        <v>219</v>
      </c>
      <c r="Y77" s="165" t="s">
        <v>227</v>
      </c>
      <c r="Z77" s="178" t="s">
        <v>286</v>
      </c>
      <c r="AA77" s="178" t="s">
        <v>995</v>
      </c>
      <c r="AB77" s="178" t="s">
        <v>971</v>
      </c>
      <c r="AC77" s="181">
        <f>365*24</f>
        <v>8760</v>
      </c>
      <c r="AD77" s="176" t="str">
        <f t="shared" ref="AD77" si="370">IF(AC77&lt;=0,"",IF(AC77&lt;=2,"Muy Baja",IF(AC77&lt;=24,"Baja",IF(AC77&lt;=500,"Media",IF(AC77&lt;=5000,"Alta","Muy Alta")))))</f>
        <v>Muy Alta</v>
      </c>
      <c r="AE77" s="182">
        <f t="shared" ref="AE77" si="371">IF(AD77="","",IF(AD77="Muy Baja",0.2,IF(AD77="Baja",0.4,IF(AD77="Media",0.6,IF(AD77="Alta",0.8,IF(AD77="Muy Alta",1,))))))</f>
        <v>1</v>
      </c>
      <c r="AF77" s="176" t="s">
        <v>32</v>
      </c>
      <c r="AG77" s="176" t="str">
        <f>IF(OR(AF77=[5]Datos!$C$6,AF77=[5]Datos!$D$6),"Leve",IF(OR(AF77=[5]Datos!$C$7,AF77=[5]Datos!$D$7),"Menor",IF(OR(AF77=[5]Datos!$C$8,AF77=[5]Datos!$D$8),"Moderado",IF(OR(AF77=[5]Datos!$C$9,AF77=[5]Datos!$D$9),"Mayor",IF(OR(AF77=[5]Datos!$C$10,AF77=[5]Datos!$D$10),"Catastrófico","")))))</f>
        <v>Mayor</v>
      </c>
      <c r="AH77" s="182">
        <f t="shared" ref="AH77" si="372">IF(AG77="","",IF(AG77="Leve",0.2,IF(AG77="Menor",0.4,IF(AG77="Moderado",0.6,IF(AG77="Mayor",0.8,IF(AG77="Catastrófico",1,))))))</f>
        <v>0.8</v>
      </c>
      <c r="AI77" s="176" t="str">
        <f t="shared" ref="AI77" si="373">IF(OR(AND(AD77="Muy Baja",AG77="Leve"),AND(AD77="Muy Baja",AG77="Menor"),AND(AD77="Baja",AG77="Leve")),"Bajo",IF(OR(AND(AD77="Muy baja",AG77="Moderado"),AND(AD77="Baja",AG77="Menor"),AND(AD77="Baja",AG77="Moderado"),AND(AD77="Media",AG77="Leve"),AND(AD77="Media",AG77="Menor"),AND(AD77="Media",AG77="Moderado"),AND(AD77="Alta",AG77="Leve"),AND(AD77="Alta",AG77="Menor")),"Moderado",IF(OR(AND(AD77="Muy Baja",AG77="Mayor"),AND(AD77="Baja",AG77="Mayor"),AND(AD77="Media",AG77="Mayor"),AND(AD77="Alta",AG77="Moderado"),AND(AD77="Alta",AG77="Mayor"),AND(AD77="Muy Alta",AG77="Leve"),AND(AD77="Muy Alta",AG77="Menor"),AND(AD77="Muy Alta",AG77="Moderado"),AND(AD77="Muy Alta",AG77="Mayor")),"Alto",IF(OR(AND(AD77="Muy Baja",AG77="Catastrófico"),AND(AD77="Baja",AG77="Catastrófico"),AND(AD77="Media",AG77="Catastrófico"),AND(AD77="Alta",AG77="Catastrófico"),AND(AD77="Muy Alta",AG77="Catastrófico")),"Extremo",""))))</f>
        <v>Alto</v>
      </c>
      <c r="AJ77" s="183" t="str" cm="1">
        <f t="array" ref="AJ77">_xlfn.IFS(AI77="Bajo","Aceptar",AI77="Moderado","Reducir",AI77="Alto","Reducir",AI77="Extremo","Reducir")</f>
        <v>Reducir</v>
      </c>
      <c r="AK77" s="21" t="str">
        <f>CONCATENATE(J77," Control"," 1")</f>
        <v>INTI 14 Control 1</v>
      </c>
      <c r="AL77" s="23" t="s">
        <v>972</v>
      </c>
      <c r="AM77" s="23" t="s">
        <v>996</v>
      </c>
      <c r="AN77" s="23" t="s">
        <v>997</v>
      </c>
      <c r="AO77" s="23" t="str">
        <f>CONCATENATE(AL77," ",AM77," a través del ",AN77)</f>
        <v xml:space="preserve">La SUBDIRECCIÓN SISTEMAS INFORMACIÓN DE TIERRAS verifica el cumplimiento de las Políticas de Seguridad y Privacidad INTI-Política-001 POLÍTICA GENERAL DE SEGURIDAD DE LA INFORMACIÓN, TRATAMIENTO Y PROTECCIÓN DE DATOS PERSONALES, Numeral 5,3  a través del informe de verificación anual  mediante el autodiagnóstico del MSPI dispuesto por MINTIC </v>
      </c>
      <c r="AP77" s="21" t="s">
        <v>54</v>
      </c>
      <c r="AQ77" s="21" t="str">
        <f t="shared" si="294"/>
        <v>Probabilidad</v>
      </c>
      <c r="AR77" s="21" t="s">
        <v>56</v>
      </c>
      <c r="AS77" s="21" t="str">
        <f t="shared" si="295"/>
        <v>30%</v>
      </c>
      <c r="AT77" s="21" t="s">
        <v>1</v>
      </c>
      <c r="AU77" s="21" t="s">
        <v>2</v>
      </c>
      <c r="AV77" s="21" t="s">
        <v>3</v>
      </c>
      <c r="AW77" s="22">
        <f t="shared" ref="AW77" si="374">+IF(AQ77="Probabilidad",AE77-(AE77*AS77),AE77)</f>
        <v>0.7</v>
      </c>
      <c r="AX77" s="21" t="str">
        <f t="shared" si="297"/>
        <v>Alta</v>
      </c>
      <c r="AY77" s="22">
        <f t="shared" ref="AY77" si="375">+IF(AQ77="Impacto",AH77-(AH77*AS77),AH77)</f>
        <v>0.8</v>
      </c>
      <c r="AZ77" s="21" t="str">
        <f t="shared" si="299"/>
        <v>Mayor</v>
      </c>
      <c r="BA77" s="165" t="str">
        <f t="shared" ref="BA77" si="376">IF(OR(AND(AX80="Muy Baja",AZ80="Leve"),AND(AX80="Muy Baja",AZ80="Menor"),AND(AX80="Baja",AZ80="Leve")),"Bajo",IF(OR(AND(AX80="Muy baja",AZ80="Moderado"),AND(AX80="Baja",AZ80="Menor"),AND(AX80="Baja",AZ80="Moderado"),AND(AX80="Media",AZ80="Leve"),AND(AX80="Media",AZ80="Menor"),AND(AX80="Media",AZ80="Moderado"),AND(AX80="Alta",AZ80="Leve"),AND(AX80="Alta",AZ80="Menor")),"Moderado",IF(OR(AND(AX80="Muy Baja",AZ80="Mayor"),AND(AX80="Baja",AZ80="Mayor"),AND(AX80="Media",AZ80="Mayor"),AND(AX80="Alta",AZ80="Moderado"),AND(AX80="Alta",AZ80="Mayor"),AND(AX80="Muy Alta",AZ80="Leve"),AND(AX80="Muy Alta",AZ80="Menor"),AND(AX80="Muy Alta",AZ80="Moderado"),AND(AX80="Muy Alta",AZ80="Mayor")),"Alto",IF(OR(AND(AX80="Muy Baja",AZ80="Catastrófico"),AND(AX80="Baja",AZ80="Catastrófico"),AND(AX80="Media",AZ80="Catastrófico"),AND(AX80="Alta",AZ80="Catastrófico"),AND(AX80="Muy Alta",AZ80="Catastrófico")),"Extremo",""))))</f>
        <v>Alto</v>
      </c>
      <c r="BB77" s="165" t="str" cm="1">
        <f t="array" ref="BB77">_xlfn.IFS(BA77="Bajo","Aceptar",BA77="Moderado","Reducir",BA77="Alto","Reducir",BA77="Extremo","Reducir")</f>
        <v>Reducir</v>
      </c>
      <c r="BC77" s="168" t="str" cm="1">
        <f t="array" ref="BC77">_xlfn.IFS(BB77="Aceptar","No",BB77="Reducir","Si")</f>
        <v>Si</v>
      </c>
      <c r="BD77" s="21" t="str">
        <f>CONCATENATE(J77," Acción preventiva"," 1")</f>
        <v>INTI 14 Acción preventiva 1</v>
      </c>
      <c r="BE77" s="23" t="s">
        <v>975</v>
      </c>
      <c r="BF77" s="23" t="s">
        <v>998</v>
      </c>
      <c r="BG77" s="23" t="s">
        <v>999</v>
      </c>
      <c r="BH77" s="21">
        <f t="shared" si="301"/>
        <v>1</v>
      </c>
      <c r="BI77" s="21"/>
      <c r="BJ77" s="21"/>
      <c r="BK77" s="21"/>
      <c r="BL77" s="21"/>
      <c r="BM77" s="21"/>
      <c r="BN77" s="21"/>
      <c r="BO77" s="21"/>
      <c r="BP77" s="21"/>
      <c r="BQ77" s="21"/>
      <c r="BR77" s="21"/>
      <c r="BS77" s="21">
        <v>1</v>
      </c>
      <c r="BT77" s="21"/>
      <c r="BU77" s="171">
        <f t="shared" ref="BU77" si="377">+AVERAGE(CH77:CH80)/AVERAGE(BH77:BH80)</f>
        <v>0</v>
      </c>
      <c r="BV77" s="38">
        <v>0</v>
      </c>
      <c r="BW77" s="38">
        <v>0</v>
      </c>
      <c r="BX77" s="38">
        <v>0</v>
      </c>
      <c r="BY77" s="38">
        <v>0</v>
      </c>
      <c r="BZ77" s="38">
        <v>0</v>
      </c>
      <c r="CA77" s="38">
        <v>0</v>
      </c>
      <c r="CB77" s="38">
        <v>0</v>
      </c>
      <c r="CC77" s="38">
        <v>0</v>
      </c>
      <c r="CD77" s="38">
        <v>0</v>
      </c>
      <c r="CE77" s="38">
        <v>0</v>
      </c>
      <c r="CF77" s="38">
        <v>0</v>
      </c>
      <c r="CG77" s="38">
        <v>0</v>
      </c>
      <c r="CH77" s="38">
        <f t="shared" si="341"/>
        <v>0</v>
      </c>
      <c r="CI77" s="39"/>
      <c r="CJ77" s="24"/>
      <c r="CK77" s="25"/>
      <c r="CL77" s="172">
        <f t="shared" ref="CL77" si="378">+AC77</f>
        <v>8760</v>
      </c>
      <c r="CM77" s="26">
        <f t="shared" ref="CM77" si="379">1-(CK77/CL77)</f>
        <v>1</v>
      </c>
      <c r="CN77" s="24" t="str" cm="1">
        <f t="array" ref="CN77">+_xlfn.IFS(CM77&lt;0.8,"Cambio",CM77&lt;0.9,"Revisión de control",CM77&gt;0.89,"Se mantiene")</f>
        <v>Se mantiene</v>
      </c>
      <c r="CO77" s="80"/>
      <c r="CP77" s="25"/>
      <c r="CQ77" s="25"/>
      <c r="CR77" s="25"/>
      <c r="CS77" s="26">
        <f t="shared" si="205"/>
        <v>1</v>
      </c>
    </row>
    <row r="78" spans="1:97" ht="60" customHeight="1" x14ac:dyDescent="0.4">
      <c r="A78" s="7" t="s">
        <v>965</v>
      </c>
      <c r="B78" s="230"/>
      <c r="C78" s="21" t="s">
        <v>141</v>
      </c>
      <c r="D78" s="188"/>
      <c r="E78" s="191"/>
      <c r="F78" s="188"/>
      <c r="G78" s="196"/>
      <c r="H78" s="176"/>
      <c r="I78" s="182"/>
      <c r="J78" s="176"/>
      <c r="K78" s="166"/>
      <c r="L78" s="197"/>
      <c r="M78" s="199"/>
      <c r="N78" s="202"/>
      <c r="O78" s="205"/>
      <c r="P78" s="202"/>
      <c r="Q78" s="205"/>
      <c r="R78" s="205"/>
      <c r="S78" s="208"/>
      <c r="T78" s="176"/>
      <c r="U78" s="175"/>
      <c r="V78" s="175"/>
      <c r="W78" s="177"/>
      <c r="X78" s="166"/>
      <c r="Y78" s="166"/>
      <c r="Z78" s="179"/>
      <c r="AA78" s="179"/>
      <c r="AB78" s="179"/>
      <c r="AC78" s="181"/>
      <c r="AD78" s="176"/>
      <c r="AE78" s="182"/>
      <c r="AF78" s="176"/>
      <c r="AG78" s="176"/>
      <c r="AH78" s="182"/>
      <c r="AI78" s="176"/>
      <c r="AJ78" s="183"/>
      <c r="AK78" s="21" t="str">
        <f>CONCATENATE(J77," Control"," 2")</f>
        <v>INTI 14 Control 2</v>
      </c>
      <c r="AL78" s="23" t="s">
        <v>972</v>
      </c>
      <c r="AM78" s="23" t="s">
        <v>1000</v>
      </c>
      <c r="AN78" s="23" t="s">
        <v>1001</v>
      </c>
      <c r="AO78" s="23" t="str">
        <f>CONCATENATE(AL78," ",AM78," a través del ",AN78)</f>
        <v>La SUBDIRECCIÓN SISTEMAS INFORMACIÓN DE TIERRAS actualiza el proceso de implementación del MSPI a través del cronograma establecido para la actualización del modelo de Seguridad y Privacidad de la Información Teniendo en cuentas las prioridades identificadas con las áreas impactadas</v>
      </c>
      <c r="AP78" s="21" t="s">
        <v>55</v>
      </c>
      <c r="AQ78" s="21" t="str">
        <f t="shared" si="294"/>
        <v>Impacto</v>
      </c>
      <c r="AR78" s="21" t="s">
        <v>56</v>
      </c>
      <c r="AS78" s="21" t="str">
        <f t="shared" si="295"/>
        <v>25%</v>
      </c>
      <c r="AT78" s="21" t="s">
        <v>5</v>
      </c>
      <c r="AU78" s="21" t="s">
        <v>2</v>
      </c>
      <c r="AV78" s="21" t="s">
        <v>3</v>
      </c>
      <c r="AW78" s="22">
        <f t="shared" ref="AW78:AW80" si="380">+IF(AQ78="Probabilidad",AW77-(AW77*AS78),AW77)</f>
        <v>0.7</v>
      </c>
      <c r="AX78" s="21" t="str">
        <f t="shared" si="297"/>
        <v>Alta</v>
      </c>
      <c r="AY78" s="22">
        <f t="shared" ref="AY78:AY80" si="381">+IF(AQ78="Impacto",AY77-(AY77*AS78),AY77)</f>
        <v>0.60000000000000009</v>
      </c>
      <c r="AZ78" s="21" t="str">
        <f t="shared" si="299"/>
        <v>Moderado</v>
      </c>
      <c r="BA78" s="166"/>
      <c r="BB78" s="166"/>
      <c r="BC78" s="169"/>
      <c r="BD78" s="21" t="str">
        <f>CONCATENATE(J77," Acción preventiva"," 2")</f>
        <v>INTI 14 Acción preventiva 2</v>
      </c>
      <c r="BE78" s="23" t="s">
        <v>975</v>
      </c>
      <c r="BF78" s="23" t="s">
        <v>1002</v>
      </c>
      <c r="BG78" s="23" t="s">
        <v>1003</v>
      </c>
      <c r="BH78" s="21">
        <f t="shared" si="301"/>
        <v>1</v>
      </c>
      <c r="BI78" s="21"/>
      <c r="BJ78" s="21"/>
      <c r="BK78" s="21"/>
      <c r="BL78" s="21"/>
      <c r="BM78" s="21"/>
      <c r="BN78" s="21"/>
      <c r="BO78" s="21"/>
      <c r="BP78" s="21"/>
      <c r="BQ78" s="21"/>
      <c r="BR78" s="21"/>
      <c r="BS78" s="21">
        <v>1</v>
      </c>
      <c r="BT78" s="21"/>
      <c r="BU78" s="171"/>
      <c r="BV78" s="38">
        <v>0</v>
      </c>
      <c r="BW78" s="38">
        <v>0</v>
      </c>
      <c r="BX78" s="38">
        <v>0</v>
      </c>
      <c r="BY78" s="38">
        <v>0</v>
      </c>
      <c r="BZ78" s="38">
        <v>0</v>
      </c>
      <c r="CA78" s="38">
        <v>0</v>
      </c>
      <c r="CB78" s="38">
        <v>0</v>
      </c>
      <c r="CC78" s="38">
        <v>0</v>
      </c>
      <c r="CD78" s="38">
        <v>0</v>
      </c>
      <c r="CE78" s="38">
        <v>0</v>
      </c>
      <c r="CF78" s="38">
        <v>0</v>
      </c>
      <c r="CG78" s="38">
        <v>0</v>
      </c>
      <c r="CH78" s="38">
        <f t="shared" si="341"/>
        <v>0</v>
      </c>
      <c r="CI78" s="39"/>
      <c r="CJ78" s="24"/>
      <c r="CK78" s="25"/>
      <c r="CL78" s="173"/>
      <c r="CM78" s="26">
        <f t="shared" ref="CM78" si="382">1-(CK78/CL77)</f>
        <v>1</v>
      </c>
      <c r="CN78" s="24" t="str" cm="1">
        <f t="array" ref="CN78">+_xlfn.IFS(CM78&lt;0.8,"Cambio",CM78&lt;0.9,"Revisión de control",CM78&gt;0.89,"Se mantiene")</f>
        <v>Se mantiene</v>
      </c>
      <c r="CO78" s="80"/>
      <c r="CP78" s="25"/>
      <c r="CQ78" s="25"/>
      <c r="CR78" s="25"/>
      <c r="CS78" s="26">
        <f t="shared" si="205"/>
        <v>1</v>
      </c>
    </row>
    <row r="79" spans="1:97" ht="60" customHeight="1" x14ac:dyDescent="0.4">
      <c r="A79" s="7" t="s">
        <v>965</v>
      </c>
      <c r="B79" s="230"/>
      <c r="C79" s="21" t="s">
        <v>141</v>
      </c>
      <c r="D79" s="188"/>
      <c r="E79" s="191"/>
      <c r="F79" s="188"/>
      <c r="G79" s="196"/>
      <c r="H79" s="176"/>
      <c r="I79" s="182"/>
      <c r="J79" s="176"/>
      <c r="K79" s="166"/>
      <c r="L79" s="197"/>
      <c r="M79" s="199"/>
      <c r="N79" s="202"/>
      <c r="O79" s="205"/>
      <c r="P79" s="202"/>
      <c r="Q79" s="205"/>
      <c r="R79" s="205"/>
      <c r="S79" s="208"/>
      <c r="T79" s="176"/>
      <c r="U79" s="175"/>
      <c r="V79" s="175"/>
      <c r="W79" s="177"/>
      <c r="X79" s="166"/>
      <c r="Y79" s="166"/>
      <c r="Z79" s="179"/>
      <c r="AA79" s="179"/>
      <c r="AB79" s="179"/>
      <c r="AC79" s="181"/>
      <c r="AD79" s="176"/>
      <c r="AE79" s="182"/>
      <c r="AF79" s="176"/>
      <c r="AG79" s="176"/>
      <c r="AH79" s="182"/>
      <c r="AI79" s="176"/>
      <c r="AJ79" s="183"/>
      <c r="AK79" s="21" t="str">
        <f>CONCATENATE(J77," Control"," 3")</f>
        <v>INTI 14 Control 3</v>
      </c>
      <c r="AL79" s="23"/>
      <c r="AM79" s="23"/>
      <c r="AN79" s="23"/>
      <c r="AO79" s="23" t="str">
        <f>CONCATENATE(AL79," ",AM79," a través de ",AN79)</f>
        <v xml:space="preserve">  a través de </v>
      </c>
      <c r="AP79" s="21"/>
      <c r="AQ79" s="21" t="str">
        <f t="shared" si="294"/>
        <v/>
      </c>
      <c r="AR79" s="21"/>
      <c r="AS79" s="21" t="str">
        <f t="shared" si="295"/>
        <v/>
      </c>
      <c r="AT79" s="21"/>
      <c r="AU79" s="21"/>
      <c r="AV79" s="21"/>
      <c r="AW79" s="22">
        <f t="shared" si="380"/>
        <v>0.7</v>
      </c>
      <c r="AX79" s="21" t="str">
        <f t="shared" si="297"/>
        <v>Alta</v>
      </c>
      <c r="AY79" s="22">
        <f t="shared" si="381"/>
        <v>0.60000000000000009</v>
      </c>
      <c r="AZ79" s="21" t="str">
        <f t="shared" si="299"/>
        <v>Moderado</v>
      </c>
      <c r="BA79" s="166"/>
      <c r="BB79" s="166"/>
      <c r="BC79" s="169"/>
      <c r="BD79" s="21" t="str">
        <f>CONCATENATE(J77," Acción preventiva"," 3")</f>
        <v>INTI 14 Acción preventiva 3</v>
      </c>
      <c r="BE79" s="23"/>
      <c r="BF79" s="23"/>
      <c r="BG79" s="23"/>
      <c r="BH79" s="21">
        <f t="shared" si="301"/>
        <v>0</v>
      </c>
      <c r="BI79" s="21"/>
      <c r="BJ79" s="21"/>
      <c r="BK79" s="21"/>
      <c r="BL79" s="21"/>
      <c r="BM79" s="21"/>
      <c r="BN79" s="21"/>
      <c r="BO79" s="21"/>
      <c r="BP79" s="21"/>
      <c r="BQ79" s="21"/>
      <c r="BR79" s="21"/>
      <c r="BS79" s="21"/>
      <c r="BT79" s="21"/>
      <c r="BU79" s="171"/>
      <c r="BV79" s="38">
        <v>0</v>
      </c>
      <c r="BW79" s="38">
        <v>0</v>
      </c>
      <c r="BX79" s="38">
        <v>0</v>
      </c>
      <c r="BY79" s="38">
        <v>0</v>
      </c>
      <c r="BZ79" s="38">
        <v>0</v>
      </c>
      <c r="CA79" s="38">
        <v>0</v>
      </c>
      <c r="CB79" s="38">
        <v>0</v>
      </c>
      <c r="CC79" s="38">
        <v>0</v>
      </c>
      <c r="CD79" s="38">
        <v>0</v>
      </c>
      <c r="CE79" s="38">
        <v>0</v>
      </c>
      <c r="CF79" s="38">
        <v>0</v>
      </c>
      <c r="CG79" s="38">
        <v>0</v>
      </c>
      <c r="CH79" s="38">
        <f t="shared" si="341"/>
        <v>0</v>
      </c>
      <c r="CI79" s="39"/>
      <c r="CJ79" s="24"/>
      <c r="CK79" s="25"/>
      <c r="CL79" s="173"/>
      <c r="CM79" s="26">
        <f t="shared" ref="CM79" si="383">1-(CK79/CL77)</f>
        <v>1</v>
      </c>
      <c r="CN79" s="24" t="str" cm="1">
        <f t="array" ref="CN79">+_xlfn.IFS(CM79&lt;0.8,"Cambio",CM79&lt;0.9,"Revisión de control",CM79&gt;0.89,"Se mantiene")</f>
        <v>Se mantiene</v>
      </c>
      <c r="CO79" s="80"/>
      <c r="CP79" s="25"/>
      <c r="CQ79" s="25"/>
      <c r="CR79" s="25"/>
      <c r="CS79" s="26">
        <f t="shared" si="205"/>
        <v>1</v>
      </c>
    </row>
    <row r="80" spans="1:97" ht="60" customHeight="1" x14ac:dyDescent="0.4">
      <c r="A80" s="7" t="s">
        <v>965</v>
      </c>
      <c r="B80" s="231"/>
      <c r="C80" s="21" t="s">
        <v>141</v>
      </c>
      <c r="D80" s="189"/>
      <c r="E80" s="192"/>
      <c r="F80" s="189"/>
      <c r="G80" s="196"/>
      <c r="H80" s="176"/>
      <c r="I80" s="182"/>
      <c r="J80" s="176"/>
      <c r="K80" s="167"/>
      <c r="L80" s="197"/>
      <c r="M80" s="200"/>
      <c r="N80" s="203"/>
      <c r="O80" s="206"/>
      <c r="P80" s="203"/>
      <c r="Q80" s="206"/>
      <c r="R80" s="206"/>
      <c r="S80" s="209"/>
      <c r="T80" s="176"/>
      <c r="U80" s="175"/>
      <c r="V80" s="175"/>
      <c r="W80" s="177"/>
      <c r="X80" s="167"/>
      <c r="Y80" s="167"/>
      <c r="Z80" s="180"/>
      <c r="AA80" s="180"/>
      <c r="AB80" s="180"/>
      <c r="AC80" s="181"/>
      <c r="AD80" s="176"/>
      <c r="AE80" s="182"/>
      <c r="AF80" s="176"/>
      <c r="AG80" s="176"/>
      <c r="AH80" s="182"/>
      <c r="AI80" s="176"/>
      <c r="AJ80" s="183"/>
      <c r="AK80" s="21" t="str">
        <f>CONCATENATE(J77," Control"," 4")</f>
        <v>INTI 14 Control 4</v>
      </c>
      <c r="AL80" s="23"/>
      <c r="AM80" s="23"/>
      <c r="AN80" s="23"/>
      <c r="AO80" s="23" t="str">
        <f>CONCATENATE(AL80," ",AM80," a través de ",AN80)</f>
        <v xml:space="preserve">  a través de </v>
      </c>
      <c r="AP80" s="21"/>
      <c r="AQ80" s="21" t="str">
        <f t="shared" si="294"/>
        <v/>
      </c>
      <c r="AR80" s="21"/>
      <c r="AS80" s="21" t="str">
        <f t="shared" si="295"/>
        <v/>
      </c>
      <c r="AT80" s="21"/>
      <c r="AU80" s="21"/>
      <c r="AV80" s="21"/>
      <c r="AW80" s="22">
        <f t="shared" si="380"/>
        <v>0.7</v>
      </c>
      <c r="AX80" s="21" t="str">
        <f t="shared" si="297"/>
        <v>Alta</v>
      </c>
      <c r="AY80" s="22">
        <f t="shared" si="381"/>
        <v>0.60000000000000009</v>
      </c>
      <c r="AZ80" s="21" t="str">
        <f t="shared" si="299"/>
        <v>Moderado</v>
      </c>
      <c r="BA80" s="167"/>
      <c r="BB80" s="167"/>
      <c r="BC80" s="170"/>
      <c r="BD80" s="21" t="str">
        <f>CONCATENATE(J77," Acción preventiva"," 4")</f>
        <v>INTI 14 Acción preventiva 4</v>
      </c>
      <c r="BE80" s="23"/>
      <c r="BF80" s="23"/>
      <c r="BG80" s="23"/>
      <c r="BH80" s="21">
        <f t="shared" si="301"/>
        <v>0</v>
      </c>
      <c r="BI80" s="21"/>
      <c r="BJ80" s="21"/>
      <c r="BK80" s="21"/>
      <c r="BL80" s="21"/>
      <c r="BM80" s="21"/>
      <c r="BN80" s="21"/>
      <c r="BO80" s="21"/>
      <c r="BP80" s="21"/>
      <c r="BQ80" s="21"/>
      <c r="BR80" s="21"/>
      <c r="BS80" s="21"/>
      <c r="BT80" s="21"/>
      <c r="BU80" s="171"/>
      <c r="BV80" s="38">
        <v>0</v>
      </c>
      <c r="BW80" s="38">
        <v>0</v>
      </c>
      <c r="BX80" s="38">
        <v>0</v>
      </c>
      <c r="BY80" s="38">
        <v>0</v>
      </c>
      <c r="BZ80" s="38">
        <v>0</v>
      </c>
      <c r="CA80" s="38">
        <v>0</v>
      </c>
      <c r="CB80" s="38">
        <v>0</v>
      </c>
      <c r="CC80" s="38">
        <v>0</v>
      </c>
      <c r="CD80" s="38">
        <v>0</v>
      </c>
      <c r="CE80" s="38">
        <v>0</v>
      </c>
      <c r="CF80" s="38">
        <v>0</v>
      </c>
      <c r="CG80" s="38">
        <v>0</v>
      </c>
      <c r="CH80" s="38">
        <f t="shared" si="341"/>
        <v>0</v>
      </c>
      <c r="CI80" s="39"/>
      <c r="CJ80" s="24"/>
      <c r="CK80" s="25"/>
      <c r="CL80" s="174"/>
      <c r="CM80" s="26">
        <f t="shared" ref="CM80" si="384">1-(CK80/CL77)</f>
        <v>1</v>
      </c>
      <c r="CN80" s="24" t="str" cm="1">
        <f t="array" ref="CN80">+_xlfn.IFS(CM80&lt;0.8,"Cambio",CM80&lt;0.9,"Revisión de control",CM80&gt;0.89,"Se mantiene")</f>
        <v>Se mantiene</v>
      </c>
      <c r="CO80" s="80"/>
      <c r="CP80" s="25"/>
      <c r="CQ80" s="25"/>
      <c r="CR80" s="25"/>
      <c r="CS80" s="26">
        <f t="shared" si="205"/>
        <v>1</v>
      </c>
    </row>
    <row r="81" spans="1:97" ht="60" customHeight="1" x14ac:dyDescent="0.4">
      <c r="A81" s="7" t="s">
        <v>457</v>
      </c>
      <c r="B81" s="226" t="s">
        <v>142</v>
      </c>
      <c r="C81" s="145" t="s">
        <v>143</v>
      </c>
      <c r="D81" s="187" t="str">
        <f>VLOOKUP(B81,Datos!$B$65:$F$80,3,FALSE)</f>
        <v>Asegurar la atención al ciudadano, mediante los modelos de atención por oferta, demanda y descongestión, que permita detectar las necesidades de ordenamiento social de la propiedad rural</v>
      </c>
      <c r="E81" s="190" t="str">
        <f>VLOOKUP(B81,Datos!$B$65:$F$80,5,FALSE)</f>
        <v>La posibilidad de incumplir con la atención al ciudadano, mediante los modelos de atención por oferta, demanda y descongestión</v>
      </c>
      <c r="F81" s="187" t="str">
        <f>VLOOKUP(B81,Datos!$B$65:$F$80,4,FALSE)</f>
        <v>Inicia con la recepción del rezago documental y finaliza con la identificación y respuesta de las Peticiones, Quejas, Reclamos, Denuncias y Felicitaciones que recibe la Agencia Nacional de Tierras</v>
      </c>
      <c r="G81" s="196" t="s">
        <v>417</v>
      </c>
      <c r="H81" s="176" t="s">
        <v>323</v>
      </c>
      <c r="I81" s="182">
        <f t="shared" si="211"/>
        <v>1</v>
      </c>
      <c r="J81" s="176" t="str">
        <f t="shared" ref="J81" si="385">CONCATENATE(C81," ",K81)</f>
        <v>GEMA 15</v>
      </c>
      <c r="K81" s="165">
        <v>15</v>
      </c>
      <c r="L81" s="197">
        <v>45839</v>
      </c>
      <c r="M81" s="198">
        <f ca="1">+TODAY()-L81</f>
        <v>240</v>
      </c>
      <c r="N81" s="201" t="s">
        <v>19</v>
      </c>
      <c r="O81" s="204">
        <f>VLOOKUP(N81,Datos!$B$21:$D$25,3,FALSE)</f>
        <v>0.2</v>
      </c>
      <c r="P81" s="201" t="s">
        <v>35</v>
      </c>
      <c r="Q81" s="204">
        <f>VLOOKUP(P81,Datos!$C$20:$D$25,2,FALSE)</f>
        <v>1</v>
      </c>
      <c r="R81" s="204">
        <f t="shared" ref="R81" si="386">+IF(O81="",Q81,IF(Q81="",O81,IF(O81&gt;Q81,O81,Q81)))</f>
        <v>1</v>
      </c>
      <c r="S81" s="207" t="s">
        <v>458</v>
      </c>
      <c r="T81" s="176" t="s">
        <v>4</v>
      </c>
      <c r="U81" s="175" t="s">
        <v>466</v>
      </c>
      <c r="V81" s="175" t="s">
        <v>508</v>
      </c>
      <c r="W81" s="177" t="str">
        <f t="shared" ref="W81" si="387">CONCATENATE("Posibilidad de"," ",T81," ",U81," debido ",V81)</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X81" s="165" t="s">
        <v>224</v>
      </c>
      <c r="Y81" s="165" t="s">
        <v>227</v>
      </c>
      <c r="Z81" s="178" t="s">
        <v>286</v>
      </c>
      <c r="AA81" s="178" t="s">
        <v>467</v>
      </c>
      <c r="AB81" s="178" t="s">
        <v>287</v>
      </c>
      <c r="AC81" s="181">
        <f>365*24*60</f>
        <v>525600</v>
      </c>
      <c r="AD81" s="176" t="str">
        <f t="shared" ref="AD81" si="388">IF(AC81&lt;=0,"",IF(AC81&lt;=2,"Muy Baja",IF(AC81&lt;=24,"Baja",IF(AC81&lt;=500,"Media",IF(AC81&lt;=5000,"Alta","Muy Alta")))))</f>
        <v>Muy Alta</v>
      </c>
      <c r="AE81" s="182">
        <f t="shared" ref="AE81" si="389">IF(AD81="","",IF(AD81="Muy Baja",0.2,IF(AD81="Baja",0.4,IF(AD81="Media",0.6,IF(AD81="Alta",0.8,IF(AD81="Muy Alta",1,))))))</f>
        <v>1</v>
      </c>
      <c r="AF81" s="176" t="s">
        <v>35</v>
      </c>
      <c r="AG81" s="176" t="str">
        <f>IF(OR(AF81=Datos!$C$6,AF81=Datos!$D$6),"Leve",IF(OR(AF81=Datos!$C$7,AF81=Datos!$D$7),"Menor",IF(OR(AF81=Datos!$C$8,AF81=Datos!$D$8),"Moderado",IF(OR(AF81=Datos!$C$9,AF81=Datos!$D$9),"Mayor",IF(OR(AF81=Datos!$C$10,AF81=Datos!$D$10),"Catastrófico","")))))</f>
        <v>Catastrófico</v>
      </c>
      <c r="AH81" s="182">
        <f t="shared" ref="AH81" si="390">IF(AG81="","",IF(AG81="Leve",0.2,IF(AG81="Menor",0.4,IF(AG81="Moderado",0.6,IF(AG81="Mayor",0.8,IF(AG81="Catastrófico",1,))))))</f>
        <v>1</v>
      </c>
      <c r="AI81" s="176" t="str">
        <f t="shared" ref="AI81" si="391">IF(OR(AND(AD81="Muy Baja",AG81="Leve"),AND(AD81="Muy Baja",AG81="Menor"),AND(AD81="Baja",AG81="Leve")),"Bajo",IF(OR(AND(AD81="Muy baja",AG81="Moderado"),AND(AD81="Baja",AG81="Menor"),AND(AD81="Baja",AG81="Moderado"),AND(AD81="Media",AG81="Leve"),AND(AD81="Media",AG81="Menor"),AND(AD81="Media",AG81="Moderado"),AND(AD81="Alta",AG81="Leve"),AND(AD81="Alta",AG81="Menor")),"Moderado",IF(OR(AND(AD81="Muy Baja",AG81="Mayor"),AND(AD81="Baja",AG81="Mayor"),AND(AD81="Media",AG81="Mayor"),AND(AD81="Alta",AG81="Moderado"),AND(AD81="Alta",AG81="Mayor"),AND(AD81="Muy Alta",AG81="Leve"),AND(AD81="Muy Alta",AG81="Menor"),AND(AD81="Muy Alta",AG81="Moderado"),AND(AD81="Muy Alta",AG81="Mayor")),"Alto",IF(OR(AND(AD81="Muy Baja",AG81="Catastrófico"),AND(AD81="Baja",AG81="Catastrófico"),AND(AD81="Media",AG81="Catastrófico"),AND(AD81="Alta",AG81="Catastrófico"),AND(AD81="Muy Alta",AG81="Catastrófico")),"Extremo",""))))</f>
        <v>Extremo</v>
      </c>
      <c r="AJ81" s="183" t="str" cm="1">
        <f t="array" ref="AJ81">_xlfn.IFS(AI81="Bajo","Aceptar",AI81="Moderado","Reducir",AI81="Alto","Reducir",AI81="Extremo","Reducir")</f>
        <v>Reducir</v>
      </c>
      <c r="AK81" s="21" t="str">
        <f>CONCATENATE(J81," Control"," 1")</f>
        <v>GEMA 15 Control 1</v>
      </c>
      <c r="AL81" s="23" t="s">
        <v>459</v>
      </c>
      <c r="AM81" s="23" t="s">
        <v>509</v>
      </c>
      <c r="AN81" s="23" t="s">
        <v>593</v>
      </c>
      <c r="AO81" s="23" t="str">
        <f>CONCATENATE(AL81," ",AM81," a través de ",AN81)</f>
        <v>La SECRETARÍA GENERAL realiza seguimiento a la gestión y respuestas a las PQRSD a través de  de correos electrónicos de seguimiento informando sobre el estado de gestión de las PQRSD a cada dependencia con una periodicidad de 2 veces por mes.</v>
      </c>
      <c r="AP81" s="21" t="s">
        <v>53</v>
      </c>
      <c r="AQ81" s="21" t="str">
        <f t="shared" si="294"/>
        <v>Probabilidad</v>
      </c>
      <c r="AR81" s="21" t="s">
        <v>56</v>
      </c>
      <c r="AS81" s="21" t="str">
        <f t="shared" si="295"/>
        <v>40%</v>
      </c>
      <c r="AT81" s="21" t="s">
        <v>1</v>
      </c>
      <c r="AU81" s="21" t="s">
        <v>2</v>
      </c>
      <c r="AV81" s="21" t="s">
        <v>3</v>
      </c>
      <c r="AW81" s="22">
        <f>+IF(AQ82="Probabilidad",AE81-(AE81*AS82),AE81)</f>
        <v>0.7</v>
      </c>
      <c r="AX81" s="21" t="str">
        <f t="shared" si="148"/>
        <v>Alta</v>
      </c>
      <c r="AY81" s="22">
        <f>+IF(AQ82="Impacto",AH81-(AH81*AS82),AH81)</f>
        <v>1</v>
      </c>
      <c r="AZ81" s="21" t="str">
        <f t="shared" si="150"/>
        <v>Catastrófico</v>
      </c>
      <c r="BA81" s="165" t="str">
        <f t="shared" ref="BA81" si="392">IF(OR(AND(AX84="Muy Baja",AZ84="Leve"),AND(AX84="Muy Baja",AZ84="Menor"),AND(AX84="Baja",AZ84="Leve")),"Bajo",IF(OR(AND(AX84="Muy baja",AZ84="Moderado"),AND(AX84="Baja",AZ84="Menor"),AND(AX84="Baja",AZ84="Moderado"),AND(AX84="Media",AZ84="Leve"),AND(AX84="Media",AZ84="Menor"),AND(AX84="Media",AZ84="Moderado"),AND(AX84="Alta",AZ84="Leve"),AND(AX84="Alta",AZ84="Menor")),"Moderado",IF(OR(AND(AX84="Muy Baja",AZ84="Mayor"),AND(AX84="Baja",AZ84="Mayor"),AND(AX84="Media",AZ84="Mayor"),AND(AX84="Alta",AZ84="Moderado"),AND(AX84="Alta",AZ84="Mayor"),AND(AX84="Muy Alta",AZ84="Leve"),AND(AX84="Muy Alta",AZ84="Menor"),AND(AX84="Muy Alta",AZ84="Moderado"),AND(AX84="Muy Alta",AZ84="Mayor")),"Alto",IF(OR(AND(AX84="Muy Baja",AZ84="Catastrófico"),AND(AX84="Baja",AZ84="Catastrófico"),AND(AX84="Media",AZ84="Catastrófico"),AND(AX84="Alta",AZ84="Catastrófico"),AND(AX84="Muy Alta",AZ84="Catastrófico")),"Extremo",""))))</f>
        <v>Alto</v>
      </c>
      <c r="BB81" s="165" t="str" cm="1">
        <f t="array" ref="BB81">_xlfn.IFS(BA81="Bajo","Aceptar",BA81="Moderado","Reducir",BA81="Alto","Reducir",BA81="Extremo","Reducir")</f>
        <v>Reducir</v>
      </c>
      <c r="BC81" s="168" t="str" cm="1">
        <f t="array" ref="BC81">_xlfn.IFS(BB81="Aceptar","No",BB81="Reducir","Si")</f>
        <v>Si</v>
      </c>
      <c r="BD81" s="21" t="str">
        <f>CONCATENATE(J81," Acción preventiva"," 1")</f>
        <v>GEMA 15 Acción preventiva 1</v>
      </c>
      <c r="BE81" s="23" t="s">
        <v>462</v>
      </c>
      <c r="BF81" s="23" t="s">
        <v>471</v>
      </c>
      <c r="BG81" s="23" t="s">
        <v>472</v>
      </c>
      <c r="BH81" s="21">
        <f t="shared" si="152"/>
        <v>6</v>
      </c>
      <c r="BI81" s="21"/>
      <c r="BJ81" s="21"/>
      <c r="BK81" s="21"/>
      <c r="BL81" s="21"/>
      <c r="BM81" s="21"/>
      <c r="BN81" s="21">
        <v>1</v>
      </c>
      <c r="BO81" s="21">
        <v>1</v>
      </c>
      <c r="BP81" s="21">
        <v>1</v>
      </c>
      <c r="BQ81" s="21">
        <v>1</v>
      </c>
      <c r="BR81" s="21">
        <v>1</v>
      </c>
      <c r="BS81" s="21">
        <v>1</v>
      </c>
      <c r="BT81" s="21"/>
      <c r="BU81" s="171">
        <f t="shared" ref="BU81" si="393">+AVERAGE(CH81:CH84)/AVERAGE(BH81:BH84)</f>
        <v>1</v>
      </c>
      <c r="BV81" s="38">
        <v>0</v>
      </c>
      <c r="BW81" s="38">
        <v>0</v>
      </c>
      <c r="BX81" s="38">
        <v>0</v>
      </c>
      <c r="BY81" s="38">
        <v>0</v>
      </c>
      <c r="BZ81" s="38">
        <v>0</v>
      </c>
      <c r="CA81" s="38">
        <v>1</v>
      </c>
      <c r="CB81" s="38">
        <v>1</v>
      </c>
      <c r="CC81" s="38">
        <v>1</v>
      </c>
      <c r="CD81" s="38">
        <v>1</v>
      </c>
      <c r="CE81" s="38">
        <v>1</v>
      </c>
      <c r="CF81" s="38">
        <v>1</v>
      </c>
      <c r="CG81" s="38">
        <v>0</v>
      </c>
      <c r="CH81" s="38">
        <f t="shared" ref="CH81:CH111" si="394">+SUM(BV81:CG81)</f>
        <v>6</v>
      </c>
      <c r="CI81" s="39"/>
      <c r="CJ81" s="24" t="s">
        <v>60</v>
      </c>
      <c r="CK81" s="25">
        <f>0.863*CL81</f>
        <v>453592.8</v>
      </c>
      <c r="CL81" s="172">
        <f t="shared" ref="CL81" si="395">+AC81</f>
        <v>525600</v>
      </c>
      <c r="CM81" s="26">
        <f t="shared" ref="CM81" si="396">1-(CK81/CL81)</f>
        <v>0.13700000000000001</v>
      </c>
      <c r="CN81" s="24" t="str" cm="1">
        <f t="array" ref="CN81">+_xlfn.IFS(CM81&lt;0.8,"Cambio",CM81&lt;0.9,"Revisión de control",CM81&gt;0.89,"Se mantiene")</f>
        <v>Cambio</v>
      </c>
      <c r="CO81" s="80" t="s">
        <v>60</v>
      </c>
      <c r="CP81" s="25" t="s">
        <v>209</v>
      </c>
      <c r="CQ81" s="25" t="s">
        <v>209</v>
      </c>
      <c r="CR81" s="25" t="s">
        <v>209</v>
      </c>
      <c r="CS81" s="26">
        <f t="shared" si="205"/>
        <v>0.2</v>
      </c>
    </row>
    <row r="82" spans="1:97" ht="60" customHeight="1" x14ac:dyDescent="0.4">
      <c r="A82" s="7" t="s">
        <v>457</v>
      </c>
      <c r="B82" s="227"/>
      <c r="C82" s="145" t="s">
        <v>143</v>
      </c>
      <c r="D82" s="188"/>
      <c r="E82" s="191"/>
      <c r="F82" s="188"/>
      <c r="G82" s="196"/>
      <c r="H82" s="176"/>
      <c r="I82" s="182"/>
      <c r="J82" s="176"/>
      <c r="K82" s="166"/>
      <c r="L82" s="197"/>
      <c r="M82" s="199"/>
      <c r="N82" s="202"/>
      <c r="O82" s="205"/>
      <c r="P82" s="202"/>
      <c r="Q82" s="205"/>
      <c r="R82" s="205"/>
      <c r="S82" s="208"/>
      <c r="T82" s="176"/>
      <c r="U82" s="175"/>
      <c r="V82" s="175"/>
      <c r="W82" s="177"/>
      <c r="X82" s="166"/>
      <c r="Y82" s="166"/>
      <c r="Z82" s="179"/>
      <c r="AA82" s="179"/>
      <c r="AB82" s="179"/>
      <c r="AC82" s="181"/>
      <c r="AD82" s="176"/>
      <c r="AE82" s="182"/>
      <c r="AF82" s="176"/>
      <c r="AG82" s="176"/>
      <c r="AH82" s="182"/>
      <c r="AI82" s="176"/>
      <c r="AJ82" s="183"/>
      <c r="AK82" s="21" t="str">
        <f>CONCATENATE(J81," Control"," 2")</f>
        <v>GEMA 15 Control 2</v>
      </c>
      <c r="AL82" s="23" t="s">
        <v>459</v>
      </c>
      <c r="AM82" s="23" t="s">
        <v>468</v>
      </c>
      <c r="AN82" s="23" t="s">
        <v>469</v>
      </c>
      <c r="AO82" s="23" t="str">
        <f t="shared" si="144"/>
        <v>La SECRETARÍA GENERAL valida la ejecución del plan de atención de las PQRSD a través de del reporte de ORFEO  donde se evidencia la implementación del plan de atención generado por las dependencias de las PQRSD rezagadas</v>
      </c>
      <c r="AP82" s="21" t="s">
        <v>54</v>
      </c>
      <c r="AQ82" s="21" t="str">
        <f t="shared" si="160"/>
        <v>Probabilidad</v>
      </c>
      <c r="AR82" s="21" t="s">
        <v>56</v>
      </c>
      <c r="AS82" s="21" t="str">
        <f t="shared" si="161"/>
        <v>30%</v>
      </c>
      <c r="AT82" s="21" t="s">
        <v>1</v>
      </c>
      <c r="AU82" s="21" t="s">
        <v>2</v>
      </c>
      <c r="AV82" s="21" t="s">
        <v>3</v>
      </c>
      <c r="AW82" s="22">
        <f>+IF(AQ83="Probabilidad",AW81-(AW81*AS83),AW81)</f>
        <v>0.7</v>
      </c>
      <c r="AX82" s="21" t="str">
        <f t="shared" si="148"/>
        <v>Alta</v>
      </c>
      <c r="AY82" s="22">
        <f>+IF(AQ83="Impacto",AY81-(AY81*AS83),AY81)</f>
        <v>0.75</v>
      </c>
      <c r="AZ82" s="21" t="str">
        <f t="shared" si="150"/>
        <v>Mayor</v>
      </c>
      <c r="BA82" s="166"/>
      <c r="BB82" s="166"/>
      <c r="BC82" s="169"/>
      <c r="BD82" s="21" t="str">
        <f>CONCATENATE(J81," Acción preventiva"," 2")</f>
        <v>GEMA 15 Acción preventiva 2</v>
      </c>
      <c r="BE82" s="23" t="s">
        <v>462</v>
      </c>
      <c r="BF82" s="23" t="s">
        <v>473</v>
      </c>
      <c r="BG82" s="23" t="s">
        <v>594</v>
      </c>
      <c r="BH82" s="21">
        <f t="shared" si="152"/>
        <v>6</v>
      </c>
      <c r="BI82" s="21"/>
      <c r="BJ82" s="21"/>
      <c r="BK82" s="21"/>
      <c r="BL82" s="21"/>
      <c r="BM82" s="21"/>
      <c r="BN82" s="21">
        <v>1</v>
      </c>
      <c r="BO82" s="21">
        <v>1</v>
      </c>
      <c r="BP82" s="21">
        <v>1</v>
      </c>
      <c r="BQ82" s="21">
        <v>1</v>
      </c>
      <c r="BR82" s="21">
        <v>1</v>
      </c>
      <c r="BS82" s="21">
        <v>1</v>
      </c>
      <c r="BT82" s="21"/>
      <c r="BU82" s="171"/>
      <c r="BV82" s="38">
        <v>0</v>
      </c>
      <c r="BW82" s="38">
        <v>0</v>
      </c>
      <c r="BX82" s="38">
        <v>0</v>
      </c>
      <c r="BY82" s="38">
        <v>0</v>
      </c>
      <c r="BZ82" s="38">
        <v>0</v>
      </c>
      <c r="CA82" s="38">
        <v>1</v>
      </c>
      <c r="CB82" s="38">
        <v>1</v>
      </c>
      <c r="CC82" s="38">
        <v>1</v>
      </c>
      <c r="CD82" s="38">
        <v>1</v>
      </c>
      <c r="CE82" s="38">
        <v>1</v>
      </c>
      <c r="CF82" s="38">
        <v>1</v>
      </c>
      <c r="CG82" s="38">
        <v>0</v>
      </c>
      <c r="CH82" s="38">
        <f t="shared" si="394"/>
        <v>6</v>
      </c>
      <c r="CI82" s="39"/>
      <c r="CJ82" s="24" t="s">
        <v>60</v>
      </c>
      <c r="CK82" s="25">
        <f>0.256*CL81</f>
        <v>134553.60000000001</v>
      </c>
      <c r="CL82" s="173"/>
      <c r="CM82" s="26">
        <f t="shared" ref="CM82" si="397">1-(CK82/CL81)</f>
        <v>0.74399999999999999</v>
      </c>
      <c r="CN82" s="24" t="str" cm="1">
        <f t="array" ref="CN82">+_xlfn.IFS(CM82&lt;0.8,"Cambio",CM82&lt;0.9,"Revisión de control",CM82&gt;0.89,"Se mantiene")</f>
        <v>Cambio</v>
      </c>
      <c r="CO82" s="80" t="s">
        <v>60</v>
      </c>
      <c r="CP82" s="25" t="s">
        <v>209</v>
      </c>
      <c r="CQ82" s="25" t="s">
        <v>209</v>
      </c>
      <c r="CR82" s="25" t="s">
        <v>209</v>
      </c>
      <c r="CS82" s="26">
        <f t="shared" si="205"/>
        <v>0.2</v>
      </c>
    </row>
    <row r="83" spans="1:97" ht="60" customHeight="1" x14ac:dyDescent="0.4">
      <c r="A83" s="7" t="s">
        <v>457</v>
      </c>
      <c r="B83" s="227"/>
      <c r="C83" s="145" t="s">
        <v>143</v>
      </c>
      <c r="D83" s="188"/>
      <c r="E83" s="191"/>
      <c r="F83" s="188"/>
      <c r="G83" s="196"/>
      <c r="H83" s="176"/>
      <c r="I83" s="182"/>
      <c r="J83" s="176"/>
      <c r="K83" s="166"/>
      <c r="L83" s="197"/>
      <c r="M83" s="199"/>
      <c r="N83" s="202"/>
      <c r="O83" s="205"/>
      <c r="P83" s="202"/>
      <c r="Q83" s="205"/>
      <c r="R83" s="205"/>
      <c r="S83" s="208"/>
      <c r="T83" s="176"/>
      <c r="U83" s="175"/>
      <c r="V83" s="175"/>
      <c r="W83" s="177"/>
      <c r="X83" s="166"/>
      <c r="Y83" s="166"/>
      <c r="Z83" s="179"/>
      <c r="AA83" s="179"/>
      <c r="AB83" s="179"/>
      <c r="AC83" s="181"/>
      <c r="AD83" s="176"/>
      <c r="AE83" s="182"/>
      <c r="AF83" s="176"/>
      <c r="AG83" s="176"/>
      <c r="AH83" s="182"/>
      <c r="AI83" s="176"/>
      <c r="AJ83" s="183"/>
      <c r="AK83" s="21" t="str">
        <f>CONCATENATE(J81," Control"," 3")</f>
        <v>GEMA 15 Control 3</v>
      </c>
      <c r="AL83" s="23" t="s">
        <v>459</v>
      </c>
      <c r="AM83" s="23" t="s">
        <v>470</v>
      </c>
      <c r="AN83" s="23" t="s">
        <v>595</v>
      </c>
      <c r="AO83" s="23" t="str">
        <f t="shared" si="144"/>
        <v>La SECRETARÍA GENERAL elabora un plan de choque de atención a las PQRSD sin tramitar a través de de un plan de mejoramiento que presenta boletines de comunicación, videos interactivos sobre el manejo de Orfeo, mesas de trabajo mensuales para evaluar el avance de la gestión, actas de compromiso de directivos y contratistas y revisión a los manuales del aplicativo de Orfeo</v>
      </c>
      <c r="AP83" s="21" t="s">
        <v>55</v>
      </c>
      <c r="AQ83" s="21" t="str">
        <f t="shared" si="160"/>
        <v>Impacto</v>
      </c>
      <c r="AR83" s="21" t="s">
        <v>56</v>
      </c>
      <c r="AS83" s="21" t="str">
        <f t="shared" si="161"/>
        <v>25%</v>
      </c>
      <c r="AT83" s="21" t="s">
        <v>1</v>
      </c>
      <c r="AU83" s="21" t="s">
        <v>2</v>
      </c>
      <c r="AV83" s="21" t="s">
        <v>3</v>
      </c>
      <c r="AW83" s="22">
        <f>+IF(AQ81="Probabilidad",AW82-(AW82*AS81),AW82)</f>
        <v>0.42</v>
      </c>
      <c r="AX83" s="21" t="str">
        <f t="shared" si="148"/>
        <v>Media</v>
      </c>
      <c r="AY83" s="22">
        <f>+IF(AQ81="Impacto",AY82-(AY82*AS81),AY82)</f>
        <v>0.75</v>
      </c>
      <c r="AZ83" s="21" t="str">
        <f t="shared" si="150"/>
        <v>Mayor</v>
      </c>
      <c r="BA83" s="166"/>
      <c r="BB83" s="166"/>
      <c r="BC83" s="169"/>
      <c r="BD83" s="21" t="str">
        <f>CONCATENATE(J81," Acción preventiva"," 3")</f>
        <v>GEMA 15 Acción preventiva 3</v>
      </c>
      <c r="BE83" s="23"/>
      <c r="BF83" s="23"/>
      <c r="BG83" s="23"/>
      <c r="BH83" s="21">
        <f t="shared" si="152"/>
        <v>0</v>
      </c>
      <c r="BI83" s="21"/>
      <c r="BJ83" s="21"/>
      <c r="BK83" s="21"/>
      <c r="BL83" s="21"/>
      <c r="BM83" s="21"/>
      <c r="BN83" s="21"/>
      <c r="BO83" s="21"/>
      <c r="BP83" s="21"/>
      <c r="BQ83" s="21"/>
      <c r="BR83" s="21"/>
      <c r="BS83" s="21"/>
      <c r="BT83" s="21"/>
      <c r="BU83" s="171"/>
      <c r="BV83" s="38">
        <v>0</v>
      </c>
      <c r="BW83" s="38">
        <v>0</v>
      </c>
      <c r="BX83" s="38">
        <v>0</v>
      </c>
      <c r="BY83" s="38">
        <v>0</v>
      </c>
      <c r="BZ83" s="38">
        <v>0</v>
      </c>
      <c r="CA83" s="38">
        <v>0</v>
      </c>
      <c r="CB83" s="38">
        <v>0</v>
      </c>
      <c r="CC83" s="38">
        <v>0</v>
      </c>
      <c r="CD83" s="38">
        <v>0</v>
      </c>
      <c r="CE83" s="38">
        <v>0</v>
      </c>
      <c r="CF83" s="38">
        <v>0</v>
      </c>
      <c r="CG83" s="38">
        <v>0</v>
      </c>
      <c r="CH83" s="38">
        <f t="shared" si="394"/>
        <v>0</v>
      </c>
      <c r="CI83" s="39"/>
      <c r="CJ83" s="24" t="s">
        <v>60</v>
      </c>
      <c r="CK83" s="25">
        <f>0.364*CL81</f>
        <v>191318.39999999999</v>
      </c>
      <c r="CL83" s="173"/>
      <c r="CM83" s="26">
        <f t="shared" ref="CM83" si="398">1-(CK83/CL81)</f>
        <v>0.63600000000000001</v>
      </c>
      <c r="CN83" s="24" t="str" cm="1">
        <f t="array" ref="CN83">+_xlfn.IFS(CM83&lt;0.8,"Cambio",CM83&lt;0.9,"Revisión de control",CM83&gt;0.89,"Se mantiene")</f>
        <v>Cambio</v>
      </c>
      <c r="CO83" s="80" t="s">
        <v>60</v>
      </c>
      <c r="CP83" s="25" t="s">
        <v>209</v>
      </c>
      <c r="CQ83" s="25" t="s">
        <v>209</v>
      </c>
      <c r="CR83" s="25" t="s">
        <v>209</v>
      </c>
      <c r="CS83" s="26">
        <f t="shared" si="205"/>
        <v>0.2</v>
      </c>
    </row>
    <row r="84" spans="1:97" ht="60" customHeight="1" x14ac:dyDescent="0.4">
      <c r="A84" s="7" t="s">
        <v>457</v>
      </c>
      <c r="B84" s="228"/>
      <c r="C84" s="145" t="s">
        <v>143</v>
      </c>
      <c r="D84" s="189"/>
      <c r="E84" s="192"/>
      <c r="F84" s="189"/>
      <c r="G84" s="196"/>
      <c r="H84" s="176"/>
      <c r="I84" s="182"/>
      <c r="J84" s="176"/>
      <c r="K84" s="167"/>
      <c r="L84" s="197"/>
      <c r="M84" s="200"/>
      <c r="N84" s="203"/>
      <c r="O84" s="206"/>
      <c r="P84" s="203"/>
      <c r="Q84" s="206"/>
      <c r="R84" s="206"/>
      <c r="S84" s="209"/>
      <c r="T84" s="176"/>
      <c r="U84" s="175"/>
      <c r="V84" s="175"/>
      <c r="W84" s="177"/>
      <c r="X84" s="167"/>
      <c r="Y84" s="167"/>
      <c r="Z84" s="180"/>
      <c r="AA84" s="180"/>
      <c r="AB84" s="180"/>
      <c r="AC84" s="181"/>
      <c r="AD84" s="176"/>
      <c r="AE84" s="182"/>
      <c r="AF84" s="176"/>
      <c r="AG84" s="176"/>
      <c r="AH84" s="182"/>
      <c r="AI84" s="176"/>
      <c r="AJ84" s="183"/>
      <c r="AK84" s="21" t="str">
        <f>CONCATENATE(J81," Control"," 4")</f>
        <v>GEMA 15 Control 4</v>
      </c>
      <c r="AL84" s="23"/>
      <c r="AM84" s="23"/>
      <c r="AN84" s="23"/>
      <c r="AO84" s="23" t="str">
        <f t="shared" si="144"/>
        <v xml:space="preserve">  a través de </v>
      </c>
      <c r="AP84" s="21"/>
      <c r="AQ84" s="21" t="str">
        <f t="shared" si="160"/>
        <v/>
      </c>
      <c r="AR84" s="21"/>
      <c r="AS84" s="21" t="str">
        <f t="shared" si="161"/>
        <v/>
      </c>
      <c r="AT84" s="21"/>
      <c r="AU84" s="21"/>
      <c r="AV84" s="21"/>
      <c r="AW84" s="22">
        <f>+IF(AQ84="Probabilidad",AW83-(AW83*AS84),AW83)</f>
        <v>0.42</v>
      </c>
      <c r="AX84" s="21" t="str">
        <f t="shared" si="148"/>
        <v>Media</v>
      </c>
      <c r="AY84" s="22">
        <f>+IF(AQ84="Impacto",AY83-(AY83*AS84),AY83)</f>
        <v>0.75</v>
      </c>
      <c r="AZ84" s="21" t="str">
        <f t="shared" si="150"/>
        <v>Mayor</v>
      </c>
      <c r="BA84" s="167"/>
      <c r="BB84" s="167"/>
      <c r="BC84" s="170"/>
      <c r="BD84" s="21" t="str">
        <f>CONCATENATE(J81," Acción preventiva"," 4")</f>
        <v>GEMA 15 Acción preventiva 4</v>
      </c>
      <c r="BE84" s="23"/>
      <c r="BF84" s="23"/>
      <c r="BG84" s="23"/>
      <c r="BH84" s="21">
        <f t="shared" si="152"/>
        <v>0</v>
      </c>
      <c r="BI84" s="21"/>
      <c r="BJ84" s="21"/>
      <c r="BK84" s="21"/>
      <c r="BL84" s="21"/>
      <c r="BM84" s="21"/>
      <c r="BN84" s="21"/>
      <c r="BO84" s="21"/>
      <c r="BP84" s="21"/>
      <c r="BQ84" s="21"/>
      <c r="BR84" s="21"/>
      <c r="BS84" s="21"/>
      <c r="BT84" s="21"/>
      <c r="BU84" s="171"/>
      <c r="BV84" s="38">
        <v>0</v>
      </c>
      <c r="BW84" s="38">
        <v>0</v>
      </c>
      <c r="BX84" s="38">
        <v>0</v>
      </c>
      <c r="BY84" s="38">
        <v>0</v>
      </c>
      <c r="BZ84" s="38">
        <v>0</v>
      </c>
      <c r="CA84" s="38">
        <v>0</v>
      </c>
      <c r="CB84" s="38">
        <v>0</v>
      </c>
      <c r="CC84" s="38">
        <v>0</v>
      </c>
      <c r="CD84" s="38">
        <v>0</v>
      </c>
      <c r="CE84" s="38">
        <v>0</v>
      </c>
      <c r="CF84" s="38">
        <v>0</v>
      </c>
      <c r="CG84" s="38">
        <v>0</v>
      </c>
      <c r="CH84" s="38">
        <f t="shared" si="394"/>
        <v>0</v>
      </c>
      <c r="CI84" s="39"/>
      <c r="CJ84" s="24"/>
      <c r="CK84" s="25"/>
      <c r="CL84" s="174"/>
      <c r="CM84" s="26">
        <f t="shared" ref="CM84" si="399">1-(CK84/CL81)</f>
        <v>1</v>
      </c>
      <c r="CN84" s="24" t="str" cm="1">
        <f t="array" ref="CN84">+_xlfn.IFS(CM84&lt;0.8,"Cambio",CM84&lt;0.9,"Revisión de control",CM84&gt;0.89,"Se mantiene")</f>
        <v>Se mantiene</v>
      </c>
      <c r="CO84" s="80"/>
      <c r="CP84" s="25"/>
      <c r="CQ84" s="25"/>
      <c r="CR84" s="25"/>
      <c r="CS84" s="26">
        <f t="shared" si="205"/>
        <v>1</v>
      </c>
    </row>
    <row r="85" spans="1:97" ht="60" customHeight="1" x14ac:dyDescent="0.4">
      <c r="A85" s="7" t="s">
        <v>821</v>
      </c>
      <c r="B85" s="226" t="s">
        <v>142</v>
      </c>
      <c r="C85" s="21" t="s">
        <v>143</v>
      </c>
      <c r="D85" s="187" t="str">
        <f>VLOOKUP(B85,Datos!$B$65:$F$80,3,FALSE)</f>
        <v>Asegurar la atención al ciudadano, mediante los modelos de atención por oferta, demanda y descongestión, que permita detectar las necesidades de ordenamiento social de la propiedad rural</v>
      </c>
      <c r="E85" s="190" t="str">
        <f>VLOOKUP(B85,Datos!$B$65:$F$80,5,FALSE)</f>
        <v>La posibilidad de incumplir con la atención al ciudadano, mediante los modelos de atención por oferta, demanda y descongestión</v>
      </c>
      <c r="F85" s="187" t="str">
        <f>VLOOKUP(B85,Datos!$B$65:$F$80,4,FALSE)</f>
        <v>Inicia con la recepción del rezago documental y finaliza con la identificación y respuesta de las Peticiones, Quejas, Reclamos, Denuncias y Felicitaciones que recibe la Agencia Nacional de Tierras</v>
      </c>
      <c r="G85" s="196" t="s">
        <v>822</v>
      </c>
      <c r="H85" s="176" t="s">
        <v>823</v>
      </c>
      <c r="I85" s="182">
        <f t="shared" si="211"/>
        <v>1</v>
      </c>
      <c r="J85" s="176" t="str">
        <f t="shared" ref="J85" si="400">CONCATENATE(C85," ",K85)</f>
        <v>GEMA 16</v>
      </c>
      <c r="K85" s="165">
        <v>16</v>
      </c>
      <c r="L85" s="197">
        <v>45839</v>
      </c>
      <c r="M85" s="198">
        <f ca="1">+TODAY()-L85</f>
        <v>240</v>
      </c>
      <c r="N85" s="201" t="s">
        <v>19</v>
      </c>
      <c r="O85" s="204">
        <f>VLOOKUP(N85,[6]Datos!$B$21:$D$25,3,FALSE)</f>
        <v>0.2</v>
      </c>
      <c r="P85" s="201" t="s">
        <v>35</v>
      </c>
      <c r="Q85" s="204">
        <f>VLOOKUP(P85,[6]Datos!$C$20:$D$25,2,FALSE)</f>
        <v>1</v>
      </c>
      <c r="R85" s="204">
        <f t="shared" ref="R85" si="401">+IF(O85="",Q85,IF(Q85="",O85,IF(O85&gt;Q85,O85,Q85)))</f>
        <v>1</v>
      </c>
      <c r="S85" s="207" t="s">
        <v>824</v>
      </c>
      <c r="T85" s="176" t="s">
        <v>4</v>
      </c>
      <c r="U85" s="175" t="s">
        <v>825</v>
      </c>
      <c r="V85" s="175" t="s">
        <v>826</v>
      </c>
      <c r="W85" s="177" t="str">
        <f t="shared" ref="W85" si="402">CONCATENATE("Posibilidad de"," ",T85," ",U85," debido ",V85)</f>
        <v>Posibilidad de pérdida reputacional en la credibilidad institucional ante los grupos de interés debido al incumpliendo de los términos para resolver las PQRS en competencia de la Subdirección de Procesos Agrarios y Gestión Jurídica y la Subdirección de Seguridad Jurídica.</v>
      </c>
      <c r="X85" s="165" t="s">
        <v>224</v>
      </c>
      <c r="Y85" s="165" t="s">
        <v>229</v>
      </c>
      <c r="Z85" s="178" t="s">
        <v>286</v>
      </c>
      <c r="AA85" s="178" t="s">
        <v>412</v>
      </c>
      <c r="AB85" s="178" t="s">
        <v>827</v>
      </c>
      <c r="AC85" s="181">
        <v>7000</v>
      </c>
      <c r="AD85" s="176" t="str">
        <f t="shared" ref="AD85" si="403">IF(AC85&lt;=0,"",IF(AC85&lt;=2,"Muy Baja",IF(AC85&lt;=24,"Baja",IF(AC85&lt;=500,"Media",IF(AC85&lt;=5000,"Alta","Muy Alta")))))</f>
        <v>Muy Alta</v>
      </c>
      <c r="AE85" s="182">
        <f t="shared" ref="AE85" si="404">IF(AD85="","",IF(AD85="Muy Baja",0.2,IF(AD85="Baja",0.4,IF(AD85="Media",0.6,IF(AD85="Alta",0.8,IF(AD85="Muy Alta",1,))))))</f>
        <v>1</v>
      </c>
      <c r="AF85" s="176" t="s">
        <v>35</v>
      </c>
      <c r="AG85" s="176" t="str">
        <f>IF(OR(AF85=[6]Datos!$C$6,AF85=[6]Datos!$D$6),"Leve",IF(OR(AF85=[6]Datos!$C$7,AF85=[6]Datos!$D$7),"Menor",IF(OR(AF85=[6]Datos!$C$8,AF85=[6]Datos!$D$8),"Moderado",IF(OR(AF85=[6]Datos!$C$9,AF85=[6]Datos!$D$9),"Mayor",IF(OR(AF85=[6]Datos!$C$10,AF85=[6]Datos!$D$10),"Catastrófico","")))))</f>
        <v>Catastrófico</v>
      </c>
      <c r="AH85" s="182">
        <f t="shared" ref="AH85" si="405">IF(AG85="","",IF(AG85="Leve",0.2,IF(AG85="Menor",0.4,IF(AG85="Moderado",0.6,IF(AG85="Mayor",0.8,IF(AG85="Catastrófico",1,))))))</f>
        <v>1</v>
      </c>
      <c r="AI85" s="176" t="str">
        <f t="shared" ref="AI85" si="406">IF(OR(AND(AD85="Muy Baja",AG85="Leve"),AND(AD85="Muy Baja",AG85="Menor"),AND(AD85="Baja",AG85="Leve")),"Bajo",IF(OR(AND(AD85="Muy baja",AG85="Moderado"),AND(AD85="Baja",AG85="Menor"),AND(AD85="Baja",AG85="Moderado"),AND(AD85="Media",AG85="Leve"),AND(AD85="Media",AG85="Menor"),AND(AD85="Media",AG85="Moderado"),AND(AD85="Alta",AG85="Leve"),AND(AD85="Alta",AG85="Menor")),"Moderado",IF(OR(AND(AD85="Muy Baja",AG85="Mayor"),AND(AD85="Baja",AG85="Mayor"),AND(AD85="Media",AG85="Mayor"),AND(AD85="Alta",AG85="Moderado"),AND(AD85="Alta",AG85="Mayor"),AND(AD85="Muy Alta",AG85="Leve"),AND(AD85="Muy Alta",AG85="Menor"),AND(AD85="Muy Alta",AG85="Moderado"),AND(AD85="Muy Alta",AG85="Mayor")),"Alto",IF(OR(AND(AD85="Muy Baja",AG85="Catastrófico"),AND(AD85="Baja",AG85="Catastrófico"),AND(AD85="Media",AG85="Catastrófico"),AND(AD85="Alta",AG85="Catastrófico"),AND(AD85="Muy Alta",AG85="Catastrófico")),"Extremo",""))))</f>
        <v>Extremo</v>
      </c>
      <c r="AJ85" s="183" t="str" cm="1">
        <f t="array" ref="AJ85">_xlfn.IFS(AI85="Bajo","Aceptar",AI85="Moderado","Reducir",AI85="Alto","Reducir",AI85="Extremo","Reducir")</f>
        <v>Reducir</v>
      </c>
      <c r="AK85" s="21" t="str">
        <f>CONCATENATE(J85," Control"," 1")</f>
        <v>GEMA 16 Control 1</v>
      </c>
      <c r="AL85" s="23" t="s">
        <v>828</v>
      </c>
      <c r="AM85" s="23" t="s">
        <v>829</v>
      </c>
      <c r="AN85" s="23" t="s">
        <v>830</v>
      </c>
      <c r="AO85" s="23" t="str">
        <f>CONCATENATE(AL85," ",AM85," a través de ",AN85)</f>
        <v>La SUBDIRECCIÓN DE PROCESOS AGRARIOS Y GESTIÓN JURÍDICA verifica que se respondan las peticiones de los ciudadanos a través de la base de datos del reporte Orfeo y el cálculo porcentual de recibidos vs tramitados.</v>
      </c>
      <c r="AP85" s="21" t="s">
        <v>53</v>
      </c>
      <c r="AQ85" s="21" t="str">
        <f t="shared" ref="AQ85:AQ124" si="407">IF(OR(AP85="Preventivo",AP85="Detectivo"),"Probabilidad",IF(AP85="Correctivo","Impacto",""))</f>
        <v>Probabilidad</v>
      </c>
      <c r="AR85" s="21" t="s">
        <v>56</v>
      </c>
      <c r="AS85" s="21" t="str">
        <f t="shared" ref="AS85:AS124" si="408">IF(AND(AP85="Preventivo",AR85="Automático"),"50%",IF(AND(AP85="Preventivo",AR85="Manual"),"40%",IF(AND(AP85="Detectivo",AR85="Automático"),"40%",IF(AND(AP85="Detectivo",AR85="Manual"),"30%",IF(AND(AP85="Correctivo",AR85="Automático"),"35%",IF(AND(AP85="Correctivo",AR85="Manual"),"25%",""))))))</f>
        <v>40%</v>
      </c>
      <c r="AT85" s="21" t="s">
        <v>1</v>
      </c>
      <c r="AU85" s="21" t="s">
        <v>2</v>
      </c>
      <c r="AV85" s="21" t="s">
        <v>3</v>
      </c>
      <c r="AW85" s="22">
        <f>+IF(AQ85="Probabilidad",AE85-(AE85*AS85),AE85)</f>
        <v>0.6</v>
      </c>
      <c r="AX85" s="21" t="str">
        <f t="shared" ref="AX85:AX124" si="409">IFERROR(IF(AW85="","",IF(AW85&lt;=20%,"Muy Baja",IF(AW85&lt;=40%,"Baja",IF(AW85&lt;=60%,"Media",IF(AW85&lt;=80%,"Alta","Muy Alta"))))),"")</f>
        <v>Media</v>
      </c>
      <c r="AY85" s="22">
        <f>+IF(AQ85="Impacto",AH85-(AH85*AS85),AH85)</f>
        <v>1</v>
      </c>
      <c r="AZ85" s="21" t="str">
        <f t="shared" ref="AZ85:AZ124" si="410">IFERROR(IF(AY85="","",IF(AY85&lt;=0.2,"Leve",IF(AY85&lt;=0.4,"Menor",IF(AY85&lt;=0.6,"Moderado",IF(AY85&lt;=0.8,"Mayor","Catastrófico"))))),"")</f>
        <v>Catastrófico</v>
      </c>
      <c r="BA85" s="165" t="str">
        <f t="shared" ref="BA85" si="411">IF(OR(AND(AX88="Muy Baja",AZ88="Leve"),AND(AX88="Muy Baja",AZ88="Menor"),AND(AX88="Baja",AZ88="Leve")),"Bajo",IF(OR(AND(AX88="Muy baja",AZ88="Moderado"),AND(AX88="Baja",AZ88="Menor"),AND(AX88="Baja",AZ88="Moderado"),AND(AX88="Media",AZ88="Leve"),AND(AX88="Media",AZ88="Menor"),AND(AX88="Media",AZ88="Moderado"),AND(AX88="Alta",AZ88="Leve"),AND(AX88="Alta",AZ88="Menor")),"Moderado",IF(OR(AND(AX88="Muy Baja",AZ88="Mayor"),AND(AX88="Baja",AZ88="Mayor"),AND(AX88="Media",AZ88="Mayor"),AND(AX88="Alta",AZ88="Moderado"),AND(AX88="Alta",AZ88="Mayor"),AND(AX88="Muy Alta",AZ88="Leve"),AND(AX88="Muy Alta",AZ88="Menor"),AND(AX88="Muy Alta",AZ88="Moderado"),AND(AX88="Muy Alta",AZ88="Mayor")),"Alto",IF(OR(AND(AX88="Muy Baja",AZ88="Catastrófico"),AND(AX88="Baja",AZ88="Catastrófico"),AND(AX88="Media",AZ88="Catastrófico"),AND(AX88="Alta",AZ88="Catastrófico"),AND(AX88="Muy Alta",AZ88="Catastrófico")),"Extremo",""))))</f>
        <v>Moderado</v>
      </c>
      <c r="BB85" s="165" t="str" cm="1">
        <f t="array" ref="BB85">_xlfn.IFS(BA85="Bajo","Aceptar",BA85="Moderado","Reducir",BA85="Alto","Reducir",BA85="Extremo","Reducir")</f>
        <v>Reducir</v>
      </c>
      <c r="BC85" s="168" t="str" cm="1">
        <f t="array" ref="BC85">_xlfn.IFS(BB85="Aceptar","No",BB85="Reducir","Si")</f>
        <v>Si</v>
      </c>
      <c r="BD85" s="21" t="str">
        <f>CONCATENATE(J85," Acción preventiva"," 1")</f>
        <v>GEMA 16 Acción preventiva 1</v>
      </c>
      <c r="BE85" s="23" t="s">
        <v>831</v>
      </c>
      <c r="BF85" s="23" t="s">
        <v>832</v>
      </c>
      <c r="BG85" s="23" t="s">
        <v>833</v>
      </c>
      <c r="BH85" s="21">
        <f t="shared" ref="BH85:BH124" si="412">+SUM(BI85:BT85)</f>
        <v>6</v>
      </c>
      <c r="BI85" s="21"/>
      <c r="BJ85" s="21"/>
      <c r="BK85" s="21"/>
      <c r="BL85" s="21"/>
      <c r="BM85" s="21"/>
      <c r="BN85" s="21">
        <v>1</v>
      </c>
      <c r="BO85" s="21">
        <v>1</v>
      </c>
      <c r="BP85" s="21">
        <v>1</v>
      </c>
      <c r="BQ85" s="21">
        <v>1</v>
      </c>
      <c r="BR85" s="21">
        <v>1</v>
      </c>
      <c r="BS85" s="21">
        <v>1</v>
      </c>
      <c r="BT85" s="21"/>
      <c r="BU85" s="171">
        <f t="shared" ref="BU85" si="413">+AVERAGE(CH85:CH88)/AVERAGE(BH85:BH88)</f>
        <v>1</v>
      </c>
      <c r="BV85" s="38">
        <v>0</v>
      </c>
      <c r="BW85" s="38">
        <v>0</v>
      </c>
      <c r="BX85" s="38">
        <v>0</v>
      </c>
      <c r="BY85" s="38">
        <v>0</v>
      </c>
      <c r="BZ85" s="38">
        <v>0</v>
      </c>
      <c r="CA85" s="38">
        <v>1</v>
      </c>
      <c r="CB85" s="38">
        <v>1</v>
      </c>
      <c r="CC85" s="38">
        <v>1</v>
      </c>
      <c r="CD85" s="38">
        <v>1</v>
      </c>
      <c r="CE85" s="38">
        <v>1</v>
      </c>
      <c r="CF85" s="38">
        <v>1</v>
      </c>
      <c r="CG85" s="38">
        <v>0</v>
      </c>
      <c r="CH85" s="38">
        <f t="shared" si="394"/>
        <v>6</v>
      </c>
      <c r="CI85" s="39"/>
      <c r="CJ85" s="24" t="s">
        <v>60</v>
      </c>
      <c r="CK85" s="25">
        <f>0.863*CL85</f>
        <v>6041</v>
      </c>
      <c r="CL85" s="172">
        <f t="shared" ref="CL85" si="414">+AC85</f>
        <v>7000</v>
      </c>
      <c r="CM85" s="26">
        <f t="shared" ref="CM85" si="415">1-(CK85/CL85)</f>
        <v>0.13700000000000001</v>
      </c>
      <c r="CN85" s="24" t="str" cm="1">
        <f t="array" ref="CN85">+_xlfn.IFS(CM85&lt;0.8,"Cambio",CM85&lt;0.9,"Revisión de control",CM85&gt;0.89,"Se mantiene")</f>
        <v>Cambio</v>
      </c>
      <c r="CO85" s="80" t="s">
        <v>60</v>
      </c>
      <c r="CP85" s="25" t="s">
        <v>209</v>
      </c>
      <c r="CQ85" s="25" t="s">
        <v>209</v>
      </c>
      <c r="CR85" s="25" t="s">
        <v>209</v>
      </c>
      <c r="CS85" s="26">
        <f t="shared" si="205"/>
        <v>0.2</v>
      </c>
    </row>
    <row r="86" spans="1:97" ht="60" customHeight="1" x14ac:dyDescent="0.4">
      <c r="A86" s="7" t="s">
        <v>821</v>
      </c>
      <c r="B86" s="227"/>
      <c r="C86" s="21" t="s">
        <v>143</v>
      </c>
      <c r="D86" s="188"/>
      <c r="E86" s="191"/>
      <c r="F86" s="188"/>
      <c r="G86" s="196"/>
      <c r="H86" s="176"/>
      <c r="I86" s="182"/>
      <c r="J86" s="176"/>
      <c r="K86" s="166"/>
      <c r="L86" s="197"/>
      <c r="M86" s="199"/>
      <c r="N86" s="202"/>
      <c r="O86" s="205"/>
      <c r="P86" s="202"/>
      <c r="Q86" s="205"/>
      <c r="R86" s="205"/>
      <c r="S86" s="208"/>
      <c r="T86" s="176"/>
      <c r="U86" s="175"/>
      <c r="V86" s="175"/>
      <c r="W86" s="177"/>
      <c r="X86" s="166"/>
      <c r="Y86" s="166"/>
      <c r="Z86" s="179"/>
      <c r="AA86" s="179"/>
      <c r="AB86" s="179"/>
      <c r="AC86" s="181"/>
      <c r="AD86" s="176"/>
      <c r="AE86" s="182"/>
      <c r="AF86" s="176"/>
      <c r="AG86" s="176"/>
      <c r="AH86" s="182"/>
      <c r="AI86" s="176"/>
      <c r="AJ86" s="183"/>
      <c r="AK86" s="21" t="str">
        <f>CONCATENATE(J85," Control"," 2")</f>
        <v>GEMA 16 Control 2</v>
      </c>
      <c r="AL86" s="23" t="s">
        <v>834</v>
      </c>
      <c r="AM86" s="23" t="s">
        <v>829</v>
      </c>
      <c r="AN86" s="23" t="s">
        <v>830</v>
      </c>
      <c r="AO86" s="23" t="str">
        <f>CONCATENATE(AL86," ",AM86," a través de ",AN86)</f>
        <v>La SUBDIRECCIÓN DE SEGURIDAD JURÍDICA verifica que se respondan las peticiones de los ciudadanos a través de la base de datos del reporte Orfeo y el cálculo porcentual de recibidos vs tramitados.</v>
      </c>
      <c r="AP86" s="21" t="s">
        <v>53</v>
      </c>
      <c r="AQ86" s="21" t="str">
        <f t="shared" si="407"/>
        <v>Probabilidad</v>
      </c>
      <c r="AR86" s="21" t="s">
        <v>56</v>
      </c>
      <c r="AS86" s="21" t="str">
        <f t="shared" si="408"/>
        <v>40%</v>
      </c>
      <c r="AT86" s="21" t="s">
        <v>1</v>
      </c>
      <c r="AU86" s="21" t="s">
        <v>2</v>
      </c>
      <c r="AV86" s="21" t="s">
        <v>3</v>
      </c>
      <c r="AW86" s="22">
        <f>+IF(AQ87="Probabilidad",AW85-(AW85*AS87),AW85)</f>
        <v>0.6</v>
      </c>
      <c r="AX86" s="21" t="str">
        <f t="shared" si="409"/>
        <v>Media</v>
      </c>
      <c r="AY86" s="22">
        <f>+IF(AQ87="Impacto",AY85-(AY85*AS87),AY85)</f>
        <v>0.75</v>
      </c>
      <c r="AZ86" s="21" t="str">
        <f t="shared" si="410"/>
        <v>Mayor</v>
      </c>
      <c r="BA86" s="166"/>
      <c r="BB86" s="166"/>
      <c r="BC86" s="169"/>
      <c r="BD86" s="21" t="str">
        <f>CONCATENATE(J85," Acción preventiva"," 2")</f>
        <v>GEMA 16 Acción preventiva 2</v>
      </c>
      <c r="BE86" s="23" t="s">
        <v>835</v>
      </c>
      <c r="BF86" s="23" t="s">
        <v>832</v>
      </c>
      <c r="BG86" s="23" t="s">
        <v>833</v>
      </c>
      <c r="BH86" s="21">
        <f t="shared" si="412"/>
        <v>6</v>
      </c>
      <c r="BI86" s="21"/>
      <c r="BJ86" s="21"/>
      <c r="BK86" s="21"/>
      <c r="BL86" s="21"/>
      <c r="BM86" s="21"/>
      <c r="BN86" s="21">
        <v>1</v>
      </c>
      <c r="BO86" s="21">
        <v>1</v>
      </c>
      <c r="BP86" s="21">
        <v>1</v>
      </c>
      <c r="BQ86" s="21">
        <v>1</v>
      </c>
      <c r="BR86" s="21">
        <v>1</v>
      </c>
      <c r="BS86" s="21">
        <v>1</v>
      </c>
      <c r="BT86" s="21"/>
      <c r="BU86" s="171"/>
      <c r="BV86" s="38">
        <v>0</v>
      </c>
      <c r="BW86" s="38">
        <v>0</v>
      </c>
      <c r="BX86" s="38">
        <v>0</v>
      </c>
      <c r="BY86" s="38">
        <v>0</v>
      </c>
      <c r="BZ86" s="38">
        <v>0</v>
      </c>
      <c r="CA86" s="38">
        <v>1</v>
      </c>
      <c r="CB86" s="38">
        <v>1</v>
      </c>
      <c r="CC86" s="38">
        <v>1</v>
      </c>
      <c r="CD86" s="38">
        <v>1</v>
      </c>
      <c r="CE86" s="38">
        <v>1</v>
      </c>
      <c r="CF86" s="38">
        <v>1</v>
      </c>
      <c r="CG86" s="38">
        <v>0</v>
      </c>
      <c r="CH86" s="38">
        <f t="shared" si="394"/>
        <v>6</v>
      </c>
      <c r="CI86" s="39"/>
      <c r="CJ86" s="24" t="s">
        <v>60</v>
      </c>
      <c r="CK86" s="25">
        <f>0.256*CL85</f>
        <v>1792</v>
      </c>
      <c r="CL86" s="173"/>
      <c r="CM86" s="26">
        <f t="shared" ref="CM86" si="416">1-(CK86/CL85)</f>
        <v>0.74399999999999999</v>
      </c>
      <c r="CN86" s="24" t="str" cm="1">
        <f t="array" ref="CN86">+_xlfn.IFS(CM86&lt;0.8,"Cambio",CM86&lt;0.9,"Revisión de control",CM86&gt;0.89,"Se mantiene")</f>
        <v>Cambio</v>
      </c>
      <c r="CO86" s="80" t="s">
        <v>60</v>
      </c>
      <c r="CP86" s="25" t="s">
        <v>209</v>
      </c>
      <c r="CQ86" s="25" t="s">
        <v>209</v>
      </c>
      <c r="CR86" s="25" t="s">
        <v>209</v>
      </c>
      <c r="CS86" s="26">
        <f t="shared" si="205"/>
        <v>0.2</v>
      </c>
    </row>
    <row r="87" spans="1:97" ht="60" customHeight="1" x14ac:dyDescent="0.4">
      <c r="A87" s="7" t="s">
        <v>821</v>
      </c>
      <c r="B87" s="227"/>
      <c r="C87" s="21" t="s">
        <v>143</v>
      </c>
      <c r="D87" s="188"/>
      <c r="E87" s="191"/>
      <c r="F87" s="188"/>
      <c r="G87" s="196"/>
      <c r="H87" s="176"/>
      <c r="I87" s="182"/>
      <c r="J87" s="176"/>
      <c r="K87" s="166"/>
      <c r="L87" s="197"/>
      <c r="M87" s="199"/>
      <c r="N87" s="202"/>
      <c r="O87" s="205"/>
      <c r="P87" s="202"/>
      <c r="Q87" s="205"/>
      <c r="R87" s="205"/>
      <c r="S87" s="208"/>
      <c r="T87" s="176"/>
      <c r="U87" s="175"/>
      <c r="V87" s="175"/>
      <c r="W87" s="177"/>
      <c r="X87" s="166"/>
      <c r="Y87" s="166"/>
      <c r="Z87" s="179"/>
      <c r="AA87" s="179"/>
      <c r="AB87" s="179"/>
      <c r="AC87" s="181"/>
      <c r="AD87" s="176"/>
      <c r="AE87" s="182"/>
      <c r="AF87" s="176"/>
      <c r="AG87" s="176"/>
      <c r="AH87" s="182"/>
      <c r="AI87" s="176"/>
      <c r="AJ87" s="183"/>
      <c r="AK87" s="21" t="str">
        <f>CONCATENATE(J85," Control"," 3")</f>
        <v>GEMA 16 Control 3</v>
      </c>
      <c r="AL87" s="23" t="s">
        <v>828</v>
      </c>
      <c r="AM87" s="23" t="s">
        <v>836</v>
      </c>
      <c r="AN87" s="23" t="s">
        <v>837</v>
      </c>
      <c r="AO87" s="23" t="str">
        <f>CONCATENATE(AL87," ",AM87," a través de ",AN87)</f>
        <v>La SUBDIRECCIÓN DE PROCESOS AGRARIOS Y GESTIÓN JURÍDICA reporta las peticiones vencidas pendientes de trámite y las tramita a través de la base de datos del reporte Orfeo</v>
      </c>
      <c r="AP87" s="21" t="s">
        <v>55</v>
      </c>
      <c r="AQ87" s="21" t="str">
        <f t="shared" si="407"/>
        <v>Impacto</v>
      </c>
      <c r="AR87" s="21" t="s">
        <v>56</v>
      </c>
      <c r="AS87" s="21" t="str">
        <f t="shared" si="408"/>
        <v>25%</v>
      </c>
      <c r="AT87" s="21" t="s">
        <v>1</v>
      </c>
      <c r="AU87" s="21" t="s">
        <v>2</v>
      </c>
      <c r="AV87" s="21" t="s">
        <v>3</v>
      </c>
      <c r="AW87" s="22">
        <f>+IF(AQ86="Probabilidad",AW86-(AW86*AS86),AW86)</f>
        <v>0.36</v>
      </c>
      <c r="AX87" s="21" t="str">
        <f t="shared" si="409"/>
        <v>Baja</v>
      </c>
      <c r="AY87" s="22">
        <f>+IF(AQ86="Impacto",AY86-(AY86*AS86),AY86)</f>
        <v>0.75</v>
      </c>
      <c r="AZ87" s="21" t="str">
        <f t="shared" si="410"/>
        <v>Mayor</v>
      </c>
      <c r="BA87" s="166"/>
      <c r="BB87" s="166"/>
      <c r="BC87" s="169"/>
      <c r="BD87" s="21" t="str">
        <f>CONCATENATE(J85," Acción preventiva"," 3")</f>
        <v>GEMA 16 Acción preventiva 3</v>
      </c>
      <c r="BE87" s="23"/>
      <c r="BF87" s="23"/>
      <c r="BG87" s="23"/>
      <c r="BH87" s="21">
        <f t="shared" si="412"/>
        <v>0</v>
      </c>
      <c r="BI87" s="21"/>
      <c r="BJ87" s="21"/>
      <c r="BK87" s="21"/>
      <c r="BL87" s="21"/>
      <c r="BM87" s="21"/>
      <c r="BN87" s="21"/>
      <c r="BO87" s="21"/>
      <c r="BP87" s="21"/>
      <c r="BQ87" s="21"/>
      <c r="BR87" s="21"/>
      <c r="BS87" s="21"/>
      <c r="BT87" s="21"/>
      <c r="BU87" s="171"/>
      <c r="BV87" s="38">
        <v>0</v>
      </c>
      <c r="BW87" s="38">
        <v>0</v>
      </c>
      <c r="BX87" s="38">
        <v>0</v>
      </c>
      <c r="BY87" s="38">
        <v>0</v>
      </c>
      <c r="BZ87" s="38">
        <v>0</v>
      </c>
      <c r="CA87" s="38">
        <v>0</v>
      </c>
      <c r="CB87" s="38">
        <v>0</v>
      </c>
      <c r="CC87" s="38">
        <v>0</v>
      </c>
      <c r="CD87" s="38">
        <v>0</v>
      </c>
      <c r="CE87" s="38">
        <v>0</v>
      </c>
      <c r="CF87" s="38">
        <v>0</v>
      </c>
      <c r="CG87" s="38">
        <v>0</v>
      </c>
      <c r="CH87" s="38">
        <f t="shared" si="394"/>
        <v>0</v>
      </c>
      <c r="CI87" s="39"/>
      <c r="CJ87" s="24" t="s">
        <v>60</v>
      </c>
      <c r="CK87" s="25">
        <f>0.364*CL85</f>
        <v>2548</v>
      </c>
      <c r="CL87" s="173"/>
      <c r="CM87" s="26">
        <f t="shared" ref="CM87" si="417">1-(CK87/CL85)</f>
        <v>0.63600000000000001</v>
      </c>
      <c r="CN87" s="24" t="str" cm="1">
        <f t="array" ref="CN87">+_xlfn.IFS(CM87&lt;0.8,"Cambio",CM87&lt;0.9,"Revisión de control",CM87&gt;0.89,"Se mantiene")</f>
        <v>Cambio</v>
      </c>
      <c r="CO87" s="80" t="s">
        <v>60</v>
      </c>
      <c r="CP87" s="25" t="s">
        <v>209</v>
      </c>
      <c r="CQ87" s="25" t="s">
        <v>209</v>
      </c>
      <c r="CR87" s="25" t="s">
        <v>209</v>
      </c>
      <c r="CS87" s="26">
        <f t="shared" si="205"/>
        <v>0.2</v>
      </c>
    </row>
    <row r="88" spans="1:97" ht="60" customHeight="1" x14ac:dyDescent="0.4">
      <c r="A88" s="7" t="s">
        <v>821</v>
      </c>
      <c r="B88" s="228"/>
      <c r="C88" s="21" t="s">
        <v>143</v>
      </c>
      <c r="D88" s="189"/>
      <c r="E88" s="192"/>
      <c r="F88" s="189"/>
      <c r="G88" s="196"/>
      <c r="H88" s="176"/>
      <c r="I88" s="182"/>
      <c r="J88" s="176"/>
      <c r="K88" s="167"/>
      <c r="L88" s="197"/>
      <c r="M88" s="200"/>
      <c r="N88" s="203"/>
      <c r="O88" s="206"/>
      <c r="P88" s="203"/>
      <c r="Q88" s="206"/>
      <c r="R88" s="206"/>
      <c r="S88" s="209"/>
      <c r="T88" s="176"/>
      <c r="U88" s="175"/>
      <c r="V88" s="175"/>
      <c r="W88" s="177"/>
      <c r="X88" s="167"/>
      <c r="Y88" s="167"/>
      <c r="Z88" s="180"/>
      <c r="AA88" s="180"/>
      <c r="AB88" s="180"/>
      <c r="AC88" s="181"/>
      <c r="AD88" s="176"/>
      <c r="AE88" s="182"/>
      <c r="AF88" s="176"/>
      <c r="AG88" s="176"/>
      <c r="AH88" s="182"/>
      <c r="AI88" s="176"/>
      <c r="AJ88" s="183"/>
      <c r="AK88" s="21" t="str">
        <f>CONCATENATE(J85," Control"," 4")</f>
        <v>GEMA 16 Control 4</v>
      </c>
      <c r="AL88" s="23" t="s">
        <v>834</v>
      </c>
      <c r="AM88" s="23" t="s">
        <v>836</v>
      </c>
      <c r="AN88" s="23" t="s">
        <v>837</v>
      </c>
      <c r="AO88" s="23" t="str">
        <f>CONCATENATE(AL88," ",AM88," a través de ",AN88)</f>
        <v>La SUBDIRECCIÓN DE SEGURIDAD JURÍDICA reporta las peticiones vencidas pendientes de trámite y las tramita a través de la base de datos del reporte Orfeo</v>
      </c>
      <c r="AP88" s="21" t="s">
        <v>55</v>
      </c>
      <c r="AQ88" s="21" t="str">
        <f t="shared" si="407"/>
        <v>Impacto</v>
      </c>
      <c r="AR88" s="21" t="s">
        <v>56</v>
      </c>
      <c r="AS88" s="21" t="str">
        <f t="shared" si="408"/>
        <v>25%</v>
      </c>
      <c r="AT88" s="21" t="s">
        <v>1</v>
      </c>
      <c r="AU88" s="21" t="s">
        <v>2</v>
      </c>
      <c r="AV88" s="21" t="s">
        <v>3</v>
      </c>
      <c r="AW88" s="22">
        <f>+IF(AQ88="Probabilidad",AW87-(AW87*AS88),AW87)</f>
        <v>0.36</v>
      </c>
      <c r="AX88" s="21" t="str">
        <f t="shared" si="409"/>
        <v>Baja</v>
      </c>
      <c r="AY88" s="22">
        <f>+IF(AQ88="Impacto",AY87-(AY87*AS88),AY87)</f>
        <v>0.5625</v>
      </c>
      <c r="AZ88" s="21" t="str">
        <f t="shared" si="410"/>
        <v>Moderado</v>
      </c>
      <c r="BA88" s="167"/>
      <c r="BB88" s="167"/>
      <c r="BC88" s="170"/>
      <c r="BD88" s="21" t="str">
        <f>CONCATENATE(J85," Acción preventiva"," 4")</f>
        <v>GEMA 16 Acción preventiva 4</v>
      </c>
      <c r="BE88" s="23"/>
      <c r="BF88" s="23"/>
      <c r="BG88" s="23"/>
      <c r="BH88" s="21">
        <f t="shared" si="412"/>
        <v>0</v>
      </c>
      <c r="BI88" s="21"/>
      <c r="BJ88" s="21"/>
      <c r="BK88" s="21"/>
      <c r="BL88" s="21"/>
      <c r="BM88" s="21"/>
      <c r="BN88" s="21"/>
      <c r="BO88" s="21"/>
      <c r="BP88" s="21"/>
      <c r="BQ88" s="21"/>
      <c r="BR88" s="21"/>
      <c r="BS88" s="21"/>
      <c r="BT88" s="21"/>
      <c r="BU88" s="171"/>
      <c r="BV88" s="38">
        <v>0</v>
      </c>
      <c r="BW88" s="38">
        <v>0</v>
      </c>
      <c r="BX88" s="38">
        <v>0</v>
      </c>
      <c r="BY88" s="38">
        <v>0</v>
      </c>
      <c r="BZ88" s="38">
        <v>0</v>
      </c>
      <c r="CA88" s="38">
        <v>0</v>
      </c>
      <c r="CB88" s="38">
        <v>0</v>
      </c>
      <c r="CC88" s="38">
        <v>0</v>
      </c>
      <c r="CD88" s="38">
        <v>0</v>
      </c>
      <c r="CE88" s="38">
        <v>0</v>
      </c>
      <c r="CF88" s="38">
        <v>0</v>
      </c>
      <c r="CG88" s="38">
        <v>0</v>
      </c>
      <c r="CH88" s="38">
        <f t="shared" si="394"/>
        <v>0</v>
      </c>
      <c r="CI88" s="39"/>
      <c r="CJ88" s="24"/>
      <c r="CK88" s="25"/>
      <c r="CL88" s="174"/>
      <c r="CM88" s="26">
        <f t="shared" ref="CM88" si="418">1-(CK88/CL85)</f>
        <v>1</v>
      </c>
      <c r="CN88" s="24" t="str" cm="1">
        <f t="array" ref="CN88">+_xlfn.IFS(CM88&lt;0.8,"Cambio",CM88&lt;0.9,"Revisión de control",CM88&gt;0.89,"Se mantiene")</f>
        <v>Se mantiene</v>
      </c>
      <c r="CO88" s="80"/>
      <c r="CP88" s="25"/>
      <c r="CQ88" s="25"/>
      <c r="CR88" s="25"/>
      <c r="CS88" s="26">
        <f t="shared" si="205"/>
        <v>1</v>
      </c>
    </row>
    <row r="89" spans="1:97" ht="60" customHeight="1" x14ac:dyDescent="0.4">
      <c r="A89" s="7" t="s">
        <v>965</v>
      </c>
      <c r="B89" s="226" t="s">
        <v>142</v>
      </c>
      <c r="C89" s="21" t="s">
        <v>143</v>
      </c>
      <c r="D89" s="187" t="str">
        <f>VLOOKUP(B89,Datos!$B$65:$F$80,3,FALSE)</f>
        <v>Asegurar la atención al ciudadano, mediante los modelos de atención por oferta, demanda y descongestión, que permita detectar las necesidades de ordenamiento social de la propiedad rural</v>
      </c>
      <c r="E89" s="190" t="str">
        <f>VLOOKUP(B89,Datos!$B$65:$F$80,5,FALSE)</f>
        <v>La posibilidad de incumplir con la atención al ciudadano, mediante los modelos de atención por oferta, demanda y descongestión</v>
      </c>
      <c r="F89" s="187" t="str">
        <f>VLOOKUP(B89,Datos!$B$65:$F$80,4,FALSE)</f>
        <v>Inicia con la recepción del rezago documental y finaliza con la identificación y respuesta de las Peticiones, Quejas, Reclamos, Denuncias y Felicitaciones que recibe la Agencia Nacional de Tierras</v>
      </c>
      <c r="G89" s="196" t="s">
        <v>822</v>
      </c>
      <c r="H89" s="176" t="s">
        <v>1004</v>
      </c>
      <c r="I89" s="182">
        <f t="shared" si="211"/>
        <v>1</v>
      </c>
      <c r="J89" s="176" t="str">
        <f t="shared" ref="J89" si="419">CONCATENATE(C89," ",K89)</f>
        <v>GEMA 17</v>
      </c>
      <c r="K89" s="165">
        <v>17</v>
      </c>
      <c r="L89" s="197">
        <v>45839</v>
      </c>
      <c r="M89" s="198">
        <f ca="1">+TODAY()-L89</f>
        <v>240</v>
      </c>
      <c r="N89" s="201" t="s">
        <v>19</v>
      </c>
      <c r="O89" s="204">
        <f>VLOOKUP(N89,[5]Datos!$B$21:$D$25,3,FALSE)</f>
        <v>0.2</v>
      </c>
      <c r="P89" s="201" t="s">
        <v>35</v>
      </c>
      <c r="Q89" s="204">
        <f>VLOOKUP(P89,[5]Datos!$C$20:$D$25,2,FALSE)</f>
        <v>1</v>
      </c>
      <c r="R89" s="204">
        <f t="shared" ref="R89" si="420">+IF(O89="",Q89,IF(Q89="",O89,IF(O89&gt;Q89,O89,Q89)))</f>
        <v>1</v>
      </c>
      <c r="S89" s="207" t="s">
        <v>1005</v>
      </c>
      <c r="T89" s="176" t="s">
        <v>4</v>
      </c>
      <c r="U89" s="175" t="s">
        <v>1006</v>
      </c>
      <c r="V89" s="175" t="s">
        <v>1007</v>
      </c>
      <c r="W89" s="177" t="str">
        <f t="shared" ref="W89" si="421">CONCATENATE("Posibilidad de"," ",T89," ",U89," debido ",V89)</f>
        <v>Posibilidad de pérdida reputacional en la imagen de la entidad ante los grupos de interes debido a retrasos en la recopilación de insumos requeridos y/o emisión de respuestas incompletas o inadecuadas por incumplimiento de los términos de ley</v>
      </c>
      <c r="X89" s="165" t="s">
        <v>224</v>
      </c>
      <c r="Y89" s="165" t="s">
        <v>227</v>
      </c>
      <c r="Z89" s="178" t="s">
        <v>286</v>
      </c>
      <c r="AA89" s="178" t="s">
        <v>412</v>
      </c>
      <c r="AB89" s="178" t="s">
        <v>1008</v>
      </c>
      <c r="AC89" s="181">
        <v>1000</v>
      </c>
      <c r="AD89" s="176" t="str">
        <f t="shared" ref="AD89" si="422">IF(AC89&lt;=0,"",IF(AC89&lt;=2,"Muy Baja",IF(AC89&lt;=24,"Baja",IF(AC89&lt;=500,"Media",IF(AC89&lt;=5000,"Alta","Muy Alta")))))</f>
        <v>Alta</v>
      </c>
      <c r="AE89" s="182">
        <f t="shared" ref="AE89" si="423">IF(AD89="","",IF(AD89="Muy Baja",0.2,IF(AD89="Baja",0.4,IF(AD89="Media",0.6,IF(AD89="Alta",0.8,IF(AD89="Muy Alta",1,))))))</f>
        <v>0.8</v>
      </c>
      <c r="AF89" s="176" t="s">
        <v>32</v>
      </c>
      <c r="AG89" s="176" t="str">
        <f>IF(OR(AF89=[5]Datos!$C$6,AF89=[5]Datos!$D$6),"Leve",IF(OR(AF89=[5]Datos!$C$7,AF89=[5]Datos!$D$7),"Menor",IF(OR(AF89=[5]Datos!$C$8,AF89=[5]Datos!$D$8),"Moderado",IF(OR(AF89=[5]Datos!$C$9,AF89=[5]Datos!$D$9),"Mayor",IF(OR(AF89=[5]Datos!$C$10,AF89=[5]Datos!$D$10),"Catastrófico","")))))</f>
        <v>Mayor</v>
      </c>
      <c r="AH89" s="182">
        <f t="shared" ref="AH89" si="424">IF(AG89="","",IF(AG89="Leve",0.2,IF(AG89="Menor",0.4,IF(AG89="Moderado",0.6,IF(AG89="Mayor",0.8,IF(AG89="Catastrófico",1,))))))</f>
        <v>0.8</v>
      </c>
      <c r="AI89" s="176" t="str">
        <f t="shared" ref="AI89" si="425">IF(OR(AND(AD89="Muy Baja",AG89="Leve"),AND(AD89="Muy Baja",AG89="Menor"),AND(AD89="Baja",AG89="Leve")),"Bajo",IF(OR(AND(AD89="Muy baja",AG89="Moderado"),AND(AD89="Baja",AG89="Menor"),AND(AD89="Baja",AG89="Moderado"),AND(AD89="Media",AG89="Leve"),AND(AD89="Media",AG89="Menor"),AND(AD89="Media",AG89="Moderado"),AND(AD89="Alta",AG89="Leve"),AND(AD89="Alta",AG89="Menor")),"Moderado",IF(OR(AND(AD89="Muy Baja",AG89="Mayor"),AND(AD89="Baja",AG89="Mayor"),AND(AD89="Media",AG89="Mayor"),AND(AD89="Alta",AG89="Moderado"),AND(AD89="Alta",AG89="Mayor"),AND(AD89="Muy Alta",AG89="Leve"),AND(AD89="Muy Alta",AG89="Menor"),AND(AD89="Muy Alta",AG89="Moderado"),AND(AD89="Muy Alta",AG89="Mayor")),"Alto",IF(OR(AND(AD89="Muy Baja",AG89="Catastrófico"),AND(AD89="Baja",AG89="Catastrófico"),AND(AD89="Media",AG89="Catastrófico"),AND(AD89="Alta",AG89="Catastrófico"),AND(AD89="Muy Alta",AG89="Catastrófico")),"Extremo",""))))</f>
        <v>Alto</v>
      </c>
      <c r="AJ89" s="183" t="str" cm="1">
        <f t="array" ref="AJ89">_xlfn.IFS(AI89="Bajo","Aceptar",AI89="Moderado","Reducir",AI89="Alto","Reducir",AI89="Extremo","Reducir")</f>
        <v>Reducir</v>
      </c>
      <c r="AK89" s="21" t="str">
        <f>CONCATENATE(J89," Control"," 1")</f>
        <v>GEMA 17 Control 1</v>
      </c>
      <c r="AL89" s="23" t="s">
        <v>1009</v>
      </c>
      <c r="AM89" s="23" t="s">
        <v>1010</v>
      </c>
      <c r="AN89" s="23" t="s">
        <v>1011</v>
      </c>
      <c r="AO89" s="23" t="str">
        <f>CONCATENATE(AL89," ",AM89," a través del ",AN89)</f>
        <v xml:space="preserve">La DIRECCIÓN DE GESTIÓN DEL ORDENAMIENTO SOCIAL DE LA PROPIEDAD revisa la calidad de la respuestas proyectadas a los PQRD (completitud, coherencia, uso adecuado y oportunidad de la información) para verificar cumplimiento normativo y de términos legales a través del diligenciamiento de la matriz de seguimiento de calidad.
</v>
      </c>
      <c r="AP89" s="21" t="s">
        <v>54</v>
      </c>
      <c r="AQ89" s="21" t="str">
        <f t="shared" si="407"/>
        <v>Probabilidad</v>
      </c>
      <c r="AR89" s="21" t="s">
        <v>56</v>
      </c>
      <c r="AS89" s="21" t="str">
        <f t="shared" si="408"/>
        <v>30%</v>
      </c>
      <c r="AT89" s="21" t="s">
        <v>1</v>
      </c>
      <c r="AU89" s="21" t="s">
        <v>2</v>
      </c>
      <c r="AV89" s="21" t="s">
        <v>3</v>
      </c>
      <c r="AW89" s="22">
        <f>+IF(AQ89="Probabilidad",AE89-(AE89*AS89),AE89)</f>
        <v>0.56000000000000005</v>
      </c>
      <c r="AX89" s="21" t="str">
        <f t="shared" si="409"/>
        <v>Media</v>
      </c>
      <c r="AY89" s="22">
        <f>+IF(AQ89="Impacto",AH89-(AH89*AS89),AH89)</f>
        <v>0.8</v>
      </c>
      <c r="AZ89" s="21" t="str">
        <f t="shared" si="410"/>
        <v>Mayor</v>
      </c>
      <c r="BA89" s="165" t="str">
        <f t="shared" ref="BA89" si="426">IF(OR(AND(AX92="Muy Baja",AZ92="Leve"),AND(AX92="Muy Baja",AZ92="Menor"),AND(AX92="Baja",AZ92="Leve")),"Bajo",IF(OR(AND(AX92="Muy baja",AZ92="Moderado"),AND(AX92="Baja",AZ92="Menor"),AND(AX92="Baja",AZ92="Moderado"),AND(AX92="Media",AZ92="Leve"),AND(AX92="Media",AZ92="Menor"),AND(AX92="Media",AZ92="Moderado"),AND(AX92="Alta",AZ92="Leve"),AND(AX92="Alta",AZ92="Menor")),"Moderado",IF(OR(AND(AX92="Muy Baja",AZ92="Mayor"),AND(AX92="Baja",AZ92="Mayor"),AND(AX92="Media",AZ92="Mayor"),AND(AX92="Alta",AZ92="Moderado"),AND(AX92="Alta",AZ92="Mayor"),AND(AX92="Muy Alta",AZ92="Leve"),AND(AX92="Muy Alta",AZ92="Menor"),AND(AX92="Muy Alta",AZ92="Moderado"),AND(AX92="Muy Alta",AZ92="Mayor")),"Alto",IF(OR(AND(AX92="Muy Baja",AZ92="Catastrófico"),AND(AX92="Baja",AZ92="Catastrófico"),AND(AX92="Media",AZ92="Catastrófico"),AND(AX92="Alta",AZ92="Catastrófico"),AND(AX92="Muy Alta",AZ92="Catastrófico")),"Extremo",""))))</f>
        <v>Moderado</v>
      </c>
      <c r="BB89" s="165" t="str" cm="1">
        <f t="array" ref="BB89">_xlfn.IFS(BA89="Bajo","Aceptar",BA89="Moderado","Reducir",BA89="Alto","Reducir",BA89="Extremo","Reducir")</f>
        <v>Reducir</v>
      </c>
      <c r="BC89" s="168" t="str" cm="1">
        <f t="array" ref="BC89">_xlfn.IFS(BB89="Aceptar","No",BB89="Reducir","Si")</f>
        <v>Si</v>
      </c>
      <c r="BD89" s="21" t="str">
        <f>CONCATENATE(J89," Acción preventiva"," 1")</f>
        <v>GEMA 17 Acción preventiva 1</v>
      </c>
      <c r="BE89" s="23" t="s">
        <v>1004</v>
      </c>
      <c r="BF89" s="23" t="s">
        <v>1012</v>
      </c>
      <c r="BG89" s="23" t="s">
        <v>1013</v>
      </c>
      <c r="BH89" s="21">
        <f t="shared" si="412"/>
        <v>5</v>
      </c>
      <c r="BI89" s="21"/>
      <c r="BJ89" s="21"/>
      <c r="BK89" s="21"/>
      <c r="BL89" s="21"/>
      <c r="BM89" s="21"/>
      <c r="BN89" s="21"/>
      <c r="BO89" s="21">
        <v>1</v>
      </c>
      <c r="BP89" s="21">
        <v>1</v>
      </c>
      <c r="BQ89" s="21">
        <v>1</v>
      </c>
      <c r="BR89" s="21">
        <v>1</v>
      </c>
      <c r="BS89" s="21">
        <v>1</v>
      </c>
      <c r="BT89" s="21"/>
      <c r="BU89" s="171">
        <f t="shared" ref="BU89" si="427">+AVERAGE(CH89:CH92)/AVERAGE(BH89:BH92)</f>
        <v>0.8</v>
      </c>
      <c r="BV89" s="38">
        <v>0</v>
      </c>
      <c r="BW89" s="38">
        <v>0</v>
      </c>
      <c r="BX89" s="38">
        <v>0</v>
      </c>
      <c r="BY89" s="38">
        <v>0</v>
      </c>
      <c r="BZ89" s="38">
        <v>0</v>
      </c>
      <c r="CA89" s="38">
        <v>0</v>
      </c>
      <c r="CB89" s="38">
        <v>1</v>
      </c>
      <c r="CC89" s="38">
        <v>1</v>
      </c>
      <c r="CD89" s="38">
        <v>1</v>
      </c>
      <c r="CE89" s="38">
        <v>1</v>
      </c>
      <c r="CF89" s="38">
        <v>0</v>
      </c>
      <c r="CG89" s="38">
        <v>0</v>
      </c>
      <c r="CH89" s="38">
        <f t="shared" si="394"/>
        <v>4</v>
      </c>
      <c r="CI89" s="39"/>
      <c r="CJ89" s="24" t="s">
        <v>60</v>
      </c>
      <c r="CK89" s="25">
        <f>0.863*CL89</f>
        <v>863</v>
      </c>
      <c r="CL89" s="172">
        <f t="shared" ref="CL89" si="428">+AC89</f>
        <v>1000</v>
      </c>
      <c r="CM89" s="26">
        <f t="shared" ref="CM89" si="429">1-(CK89/CL89)</f>
        <v>0.13700000000000001</v>
      </c>
      <c r="CN89" s="24" t="str" cm="1">
        <f t="array" ref="CN89">+_xlfn.IFS(CM89&lt;0.8,"Cambio",CM89&lt;0.9,"Revisión de control",CM89&gt;0.89,"Se mantiene")</f>
        <v>Cambio</v>
      </c>
      <c r="CO89" s="80" t="s">
        <v>60</v>
      </c>
      <c r="CP89" s="25" t="s">
        <v>209</v>
      </c>
      <c r="CQ89" s="25" t="s">
        <v>209</v>
      </c>
      <c r="CR89" s="25" t="s">
        <v>209</v>
      </c>
      <c r="CS89" s="26">
        <f t="shared" si="205"/>
        <v>0.2</v>
      </c>
    </row>
    <row r="90" spans="1:97" ht="60" customHeight="1" x14ac:dyDescent="0.4">
      <c r="A90" s="7" t="s">
        <v>965</v>
      </c>
      <c r="B90" s="227"/>
      <c r="C90" s="21" t="s">
        <v>143</v>
      </c>
      <c r="D90" s="188"/>
      <c r="E90" s="191"/>
      <c r="F90" s="188"/>
      <c r="G90" s="196"/>
      <c r="H90" s="176"/>
      <c r="I90" s="182"/>
      <c r="J90" s="176"/>
      <c r="K90" s="166"/>
      <c r="L90" s="197"/>
      <c r="M90" s="199"/>
      <c r="N90" s="202"/>
      <c r="O90" s="205"/>
      <c r="P90" s="202"/>
      <c r="Q90" s="205"/>
      <c r="R90" s="205"/>
      <c r="S90" s="208"/>
      <c r="T90" s="176"/>
      <c r="U90" s="175"/>
      <c r="V90" s="175"/>
      <c r="W90" s="177"/>
      <c r="X90" s="166"/>
      <c r="Y90" s="166"/>
      <c r="Z90" s="179"/>
      <c r="AA90" s="179"/>
      <c r="AB90" s="179"/>
      <c r="AC90" s="181"/>
      <c r="AD90" s="176"/>
      <c r="AE90" s="182"/>
      <c r="AF90" s="176"/>
      <c r="AG90" s="176"/>
      <c r="AH90" s="182"/>
      <c r="AI90" s="176"/>
      <c r="AJ90" s="183"/>
      <c r="AK90" s="21" t="str">
        <f>CONCATENATE(J89," Control"," 2")</f>
        <v>GEMA 17 Control 2</v>
      </c>
      <c r="AL90" s="23" t="s">
        <v>1009</v>
      </c>
      <c r="AM90" s="23" t="s">
        <v>1014</v>
      </c>
      <c r="AN90" s="23" t="s">
        <v>1015</v>
      </c>
      <c r="AO90" s="23" t="str">
        <f t="shared" ref="AO90:AO152" si="430">CONCATENATE(AL90," ",AM90," a través de ",AN90)</f>
        <v>La DIRECCIÓN DE GESTIÓN DEL ORDENAMIENTO SOCIAL DE LA PROPIEDAD genera un alcance a las respuestas que requieran subsanación a través de memorando y/o respuestas oficiales por correo electrónico.</v>
      </c>
      <c r="AP90" s="21" t="s">
        <v>55</v>
      </c>
      <c r="AQ90" s="21" t="str">
        <f t="shared" si="407"/>
        <v>Impacto</v>
      </c>
      <c r="AR90" s="21" t="s">
        <v>56</v>
      </c>
      <c r="AS90" s="21" t="str">
        <f t="shared" si="408"/>
        <v>25%</v>
      </c>
      <c r="AT90" s="21" t="s">
        <v>1</v>
      </c>
      <c r="AU90" s="21" t="s">
        <v>2</v>
      </c>
      <c r="AV90" s="21" t="s">
        <v>3</v>
      </c>
      <c r="AW90" s="22">
        <f>+IF(AQ90="Probabilidad",AW89-(AW89*AS90),AW89)</f>
        <v>0.56000000000000005</v>
      </c>
      <c r="AX90" s="21" t="str">
        <f t="shared" si="409"/>
        <v>Media</v>
      </c>
      <c r="AY90" s="22">
        <f>+IF(AQ90="Impacto",AY89-(AY89*AS90),AY89)</f>
        <v>0.60000000000000009</v>
      </c>
      <c r="AZ90" s="21" t="str">
        <f t="shared" si="410"/>
        <v>Moderado</v>
      </c>
      <c r="BA90" s="166"/>
      <c r="BB90" s="166"/>
      <c r="BC90" s="169"/>
      <c r="BD90" s="21" t="str">
        <f>CONCATENATE(J89," Acción preventiva"," 2")</f>
        <v>GEMA 17 Acción preventiva 2</v>
      </c>
      <c r="BE90" s="23"/>
      <c r="BF90" s="23"/>
      <c r="BG90" s="23"/>
      <c r="BH90" s="21">
        <f t="shared" si="412"/>
        <v>0</v>
      </c>
      <c r="BI90" s="21"/>
      <c r="BJ90" s="21"/>
      <c r="BK90" s="21"/>
      <c r="BL90" s="21"/>
      <c r="BM90" s="21"/>
      <c r="BN90" s="21"/>
      <c r="BO90" s="21"/>
      <c r="BP90" s="21"/>
      <c r="BQ90" s="21"/>
      <c r="BR90" s="21"/>
      <c r="BS90" s="21"/>
      <c r="BT90" s="21"/>
      <c r="BU90" s="171"/>
      <c r="BV90" s="38">
        <v>0</v>
      </c>
      <c r="BW90" s="38">
        <v>0</v>
      </c>
      <c r="BX90" s="38">
        <v>0</v>
      </c>
      <c r="BY90" s="38">
        <v>0</v>
      </c>
      <c r="BZ90" s="38">
        <v>0</v>
      </c>
      <c r="CA90" s="38">
        <v>0</v>
      </c>
      <c r="CB90" s="38">
        <v>0</v>
      </c>
      <c r="CC90" s="38">
        <v>0</v>
      </c>
      <c r="CD90" s="38">
        <v>0</v>
      </c>
      <c r="CE90" s="38">
        <v>0</v>
      </c>
      <c r="CF90" s="38">
        <v>0</v>
      </c>
      <c r="CG90" s="38">
        <v>0</v>
      </c>
      <c r="CH90" s="38">
        <f t="shared" si="394"/>
        <v>0</v>
      </c>
      <c r="CI90" s="39"/>
      <c r="CJ90" s="24" t="s">
        <v>60</v>
      </c>
      <c r="CK90" s="25">
        <f>0.256*CL89</f>
        <v>256</v>
      </c>
      <c r="CL90" s="173"/>
      <c r="CM90" s="26">
        <f t="shared" ref="CM90" si="431">1-(CK90/CL89)</f>
        <v>0.74399999999999999</v>
      </c>
      <c r="CN90" s="24" t="str" cm="1">
        <f t="array" ref="CN90">+_xlfn.IFS(CM90&lt;0.8,"Cambio",CM90&lt;0.9,"Revisión de control",CM90&gt;0.89,"Se mantiene")</f>
        <v>Cambio</v>
      </c>
      <c r="CO90" s="80" t="s">
        <v>60</v>
      </c>
      <c r="CP90" s="25" t="s">
        <v>209</v>
      </c>
      <c r="CQ90" s="25" t="s">
        <v>209</v>
      </c>
      <c r="CR90" s="25" t="s">
        <v>209</v>
      </c>
      <c r="CS90" s="26">
        <f t="shared" si="205"/>
        <v>0.2</v>
      </c>
    </row>
    <row r="91" spans="1:97" ht="60" customHeight="1" x14ac:dyDescent="0.4">
      <c r="A91" s="7" t="s">
        <v>965</v>
      </c>
      <c r="B91" s="227"/>
      <c r="C91" s="21" t="s">
        <v>143</v>
      </c>
      <c r="D91" s="188"/>
      <c r="E91" s="191"/>
      <c r="F91" s="188"/>
      <c r="G91" s="196"/>
      <c r="H91" s="176"/>
      <c r="I91" s="182"/>
      <c r="J91" s="176"/>
      <c r="K91" s="166"/>
      <c r="L91" s="197"/>
      <c r="M91" s="199"/>
      <c r="N91" s="202"/>
      <c r="O91" s="205"/>
      <c r="P91" s="202"/>
      <c r="Q91" s="205"/>
      <c r="R91" s="205"/>
      <c r="S91" s="208"/>
      <c r="T91" s="176"/>
      <c r="U91" s="175"/>
      <c r="V91" s="175"/>
      <c r="W91" s="177"/>
      <c r="X91" s="166"/>
      <c r="Y91" s="166"/>
      <c r="Z91" s="179"/>
      <c r="AA91" s="179"/>
      <c r="AB91" s="179"/>
      <c r="AC91" s="181"/>
      <c r="AD91" s="176"/>
      <c r="AE91" s="182"/>
      <c r="AF91" s="176"/>
      <c r="AG91" s="176"/>
      <c r="AH91" s="182"/>
      <c r="AI91" s="176"/>
      <c r="AJ91" s="183"/>
      <c r="AK91" s="21" t="str">
        <f>CONCATENATE(J89," Control"," 3")</f>
        <v>GEMA 17 Control 3</v>
      </c>
      <c r="AL91" s="23"/>
      <c r="AM91" s="23"/>
      <c r="AN91" s="23"/>
      <c r="AO91" s="23" t="str">
        <f t="shared" si="430"/>
        <v xml:space="preserve">  a través de </v>
      </c>
      <c r="AP91" s="21"/>
      <c r="AQ91" s="21" t="str">
        <f t="shared" si="407"/>
        <v/>
      </c>
      <c r="AR91" s="21"/>
      <c r="AS91" s="21" t="str">
        <f t="shared" si="408"/>
        <v/>
      </c>
      <c r="AT91" s="21"/>
      <c r="AU91" s="21"/>
      <c r="AV91" s="21"/>
      <c r="AW91" s="22">
        <f>+IF(AQ91="Probabilidad",AW90-(AW90*AS91),AW90)</f>
        <v>0.56000000000000005</v>
      </c>
      <c r="AX91" s="21" t="str">
        <f t="shared" si="409"/>
        <v>Media</v>
      </c>
      <c r="AY91" s="22">
        <f>+IF(AQ91="Impacto",AY90-(AY90*AS91),AY90)</f>
        <v>0.60000000000000009</v>
      </c>
      <c r="AZ91" s="21" t="str">
        <f t="shared" si="410"/>
        <v>Moderado</v>
      </c>
      <c r="BA91" s="166"/>
      <c r="BB91" s="166"/>
      <c r="BC91" s="169"/>
      <c r="BD91" s="21" t="str">
        <f>CONCATENATE(J89," Acción preventiva"," 3")</f>
        <v>GEMA 17 Acción preventiva 3</v>
      </c>
      <c r="BE91" s="23"/>
      <c r="BF91" s="23"/>
      <c r="BG91" s="23"/>
      <c r="BH91" s="21">
        <f t="shared" si="412"/>
        <v>0</v>
      </c>
      <c r="BI91" s="21"/>
      <c r="BJ91" s="21"/>
      <c r="BK91" s="21"/>
      <c r="BL91" s="21"/>
      <c r="BM91" s="21"/>
      <c r="BN91" s="21"/>
      <c r="BO91" s="21"/>
      <c r="BP91" s="21"/>
      <c r="BQ91" s="21"/>
      <c r="BR91" s="21"/>
      <c r="BS91" s="21"/>
      <c r="BT91" s="21"/>
      <c r="BU91" s="171"/>
      <c r="BV91" s="38">
        <v>0</v>
      </c>
      <c r="BW91" s="38">
        <v>0</v>
      </c>
      <c r="BX91" s="38">
        <v>0</v>
      </c>
      <c r="BY91" s="38">
        <v>0</v>
      </c>
      <c r="BZ91" s="38">
        <v>0</v>
      </c>
      <c r="CA91" s="38">
        <v>0</v>
      </c>
      <c r="CB91" s="38">
        <v>0</v>
      </c>
      <c r="CC91" s="38">
        <v>0</v>
      </c>
      <c r="CD91" s="38">
        <v>0</v>
      </c>
      <c r="CE91" s="38">
        <v>0</v>
      </c>
      <c r="CF91" s="38">
        <v>0</v>
      </c>
      <c r="CG91" s="38">
        <v>0</v>
      </c>
      <c r="CH91" s="38">
        <f t="shared" si="394"/>
        <v>0</v>
      </c>
      <c r="CI91" s="39"/>
      <c r="CJ91" s="24" t="s">
        <v>60</v>
      </c>
      <c r="CK91" s="25">
        <f>0.364*CL89</f>
        <v>364</v>
      </c>
      <c r="CL91" s="173"/>
      <c r="CM91" s="26">
        <f t="shared" ref="CM91" si="432">1-(CK91/CL89)</f>
        <v>0.63600000000000001</v>
      </c>
      <c r="CN91" s="24" t="str" cm="1">
        <f t="array" ref="CN91">+_xlfn.IFS(CM91&lt;0.8,"Cambio",CM91&lt;0.9,"Revisión de control",CM91&gt;0.89,"Se mantiene")</f>
        <v>Cambio</v>
      </c>
      <c r="CO91" s="80" t="s">
        <v>60</v>
      </c>
      <c r="CP91" s="25" t="s">
        <v>209</v>
      </c>
      <c r="CQ91" s="25" t="s">
        <v>209</v>
      </c>
      <c r="CR91" s="25" t="s">
        <v>209</v>
      </c>
      <c r="CS91" s="26">
        <f t="shared" si="205"/>
        <v>0.2</v>
      </c>
    </row>
    <row r="92" spans="1:97" ht="60" customHeight="1" x14ac:dyDescent="0.4">
      <c r="A92" s="7" t="s">
        <v>965</v>
      </c>
      <c r="B92" s="228"/>
      <c r="C92" s="21" t="s">
        <v>143</v>
      </c>
      <c r="D92" s="189"/>
      <c r="E92" s="192"/>
      <c r="F92" s="189"/>
      <c r="G92" s="196"/>
      <c r="H92" s="176"/>
      <c r="I92" s="182"/>
      <c r="J92" s="176"/>
      <c r="K92" s="167"/>
      <c r="L92" s="197"/>
      <c r="M92" s="200"/>
      <c r="N92" s="203"/>
      <c r="O92" s="206"/>
      <c r="P92" s="203"/>
      <c r="Q92" s="206"/>
      <c r="R92" s="206"/>
      <c r="S92" s="209"/>
      <c r="T92" s="176"/>
      <c r="U92" s="175"/>
      <c r="V92" s="175"/>
      <c r="W92" s="177"/>
      <c r="X92" s="167"/>
      <c r="Y92" s="167"/>
      <c r="Z92" s="180"/>
      <c r="AA92" s="180"/>
      <c r="AB92" s="180"/>
      <c r="AC92" s="181"/>
      <c r="AD92" s="176"/>
      <c r="AE92" s="182"/>
      <c r="AF92" s="176"/>
      <c r="AG92" s="176"/>
      <c r="AH92" s="182"/>
      <c r="AI92" s="176"/>
      <c r="AJ92" s="183"/>
      <c r="AK92" s="21" t="str">
        <f>CONCATENATE(J89," Control"," 4")</f>
        <v>GEMA 17 Control 4</v>
      </c>
      <c r="AL92" s="23"/>
      <c r="AM92" s="23"/>
      <c r="AN92" s="23"/>
      <c r="AO92" s="23" t="str">
        <f t="shared" si="430"/>
        <v xml:space="preserve">  a través de </v>
      </c>
      <c r="AP92" s="21"/>
      <c r="AQ92" s="21" t="str">
        <f t="shared" si="407"/>
        <v/>
      </c>
      <c r="AR92" s="21"/>
      <c r="AS92" s="21" t="str">
        <f t="shared" si="408"/>
        <v/>
      </c>
      <c r="AT92" s="21"/>
      <c r="AU92" s="21"/>
      <c r="AV92" s="21"/>
      <c r="AW92" s="22">
        <f>+IF(AQ92="Probabilidad",AW91-(AW91*AS92),AW91)</f>
        <v>0.56000000000000005</v>
      </c>
      <c r="AX92" s="21" t="str">
        <f t="shared" si="409"/>
        <v>Media</v>
      </c>
      <c r="AY92" s="22">
        <f>+IF(AQ92="Impacto",AY91-(AY91*AS92),AY91)</f>
        <v>0.60000000000000009</v>
      </c>
      <c r="AZ92" s="21" t="str">
        <f t="shared" si="410"/>
        <v>Moderado</v>
      </c>
      <c r="BA92" s="167"/>
      <c r="BB92" s="167"/>
      <c r="BC92" s="170"/>
      <c r="BD92" s="21" t="str">
        <f>CONCATENATE(J89," Acción preventiva"," 4")</f>
        <v>GEMA 17 Acción preventiva 4</v>
      </c>
      <c r="BE92" s="23"/>
      <c r="BF92" s="23"/>
      <c r="BG92" s="23"/>
      <c r="BH92" s="21">
        <f t="shared" si="412"/>
        <v>0</v>
      </c>
      <c r="BI92" s="21"/>
      <c r="BJ92" s="21"/>
      <c r="BK92" s="21"/>
      <c r="BL92" s="21"/>
      <c r="BM92" s="21"/>
      <c r="BN92" s="21"/>
      <c r="BO92" s="21"/>
      <c r="BP92" s="21"/>
      <c r="BQ92" s="21"/>
      <c r="BR92" s="21"/>
      <c r="BS92" s="21"/>
      <c r="BT92" s="21"/>
      <c r="BU92" s="171"/>
      <c r="BV92" s="38">
        <v>0</v>
      </c>
      <c r="BW92" s="38">
        <v>0</v>
      </c>
      <c r="BX92" s="38">
        <v>0</v>
      </c>
      <c r="BY92" s="38">
        <v>0</v>
      </c>
      <c r="BZ92" s="38">
        <v>0</v>
      </c>
      <c r="CA92" s="38">
        <v>0</v>
      </c>
      <c r="CB92" s="38">
        <v>0</v>
      </c>
      <c r="CC92" s="38">
        <v>0</v>
      </c>
      <c r="CD92" s="38">
        <v>0</v>
      </c>
      <c r="CE92" s="38">
        <v>0</v>
      </c>
      <c r="CF92" s="38">
        <v>0</v>
      </c>
      <c r="CG92" s="38">
        <v>0</v>
      </c>
      <c r="CH92" s="38">
        <f t="shared" si="394"/>
        <v>0</v>
      </c>
      <c r="CI92" s="39"/>
      <c r="CJ92" s="24"/>
      <c r="CK92" s="25"/>
      <c r="CL92" s="174"/>
      <c r="CM92" s="26">
        <f t="shared" ref="CM92" si="433">1-(CK92/CL89)</f>
        <v>1</v>
      </c>
      <c r="CN92" s="24" t="str" cm="1">
        <f t="array" ref="CN92">+_xlfn.IFS(CM92&lt;0.8,"Cambio",CM92&lt;0.9,"Revisión de control",CM92&gt;0.89,"Se mantiene")</f>
        <v>Se mantiene</v>
      </c>
      <c r="CO92" s="80"/>
      <c r="CP92" s="25"/>
      <c r="CQ92" s="25"/>
      <c r="CR92" s="25"/>
      <c r="CS92" s="26">
        <f t="shared" si="205"/>
        <v>1</v>
      </c>
    </row>
    <row r="93" spans="1:97" ht="60" customHeight="1" x14ac:dyDescent="0.4">
      <c r="A93" s="7" t="s">
        <v>1245</v>
      </c>
      <c r="B93" s="226" t="s">
        <v>142</v>
      </c>
      <c r="C93" s="21" t="s">
        <v>143</v>
      </c>
      <c r="D93" s="187" t="str">
        <f>VLOOKUP(B93,Datos!$B$65:$F$80,3,FALSE)</f>
        <v>Asegurar la atención al ciudadano, mediante los modelos de atención por oferta, demanda y descongestión, que permita detectar las necesidades de ordenamiento social de la propiedad rural</v>
      </c>
      <c r="E93" s="190" t="str">
        <f>VLOOKUP(B93,Datos!$B$65:$F$80,5,FALSE)</f>
        <v>La posibilidad de incumplir con la atención al ciudadano, mediante los modelos de atención por oferta, demanda y descongestión</v>
      </c>
      <c r="F93" s="187" t="str">
        <f>VLOOKUP(B93,Datos!$B$65:$F$80,4,FALSE)</f>
        <v>Inicia con la recepción del rezago documental y finaliza con la identificación y respuesta de las Peticiones, Quejas, Reclamos, Denuncias y Felicitaciones que recibe la Agencia Nacional de Tierras</v>
      </c>
      <c r="G93" s="196" t="s">
        <v>822</v>
      </c>
      <c r="H93" s="176" t="s">
        <v>1246</v>
      </c>
      <c r="I93" s="182">
        <f t="shared" si="211"/>
        <v>1</v>
      </c>
      <c r="J93" s="176" t="str">
        <f t="shared" ref="J93" si="434">CONCATENATE(C93," ",K93)</f>
        <v>GEMA 18</v>
      </c>
      <c r="K93" s="165">
        <v>18</v>
      </c>
      <c r="L93" s="197">
        <v>45839</v>
      </c>
      <c r="M93" s="198">
        <f ca="1">+TODAY()-L93</f>
        <v>240</v>
      </c>
      <c r="N93" s="201" t="s">
        <v>19</v>
      </c>
      <c r="O93" s="204">
        <f>VLOOKUP(N93,[7]Datos!$B$21:$D$25,3,FALSE)</f>
        <v>0.2</v>
      </c>
      <c r="P93" s="201" t="s">
        <v>35</v>
      </c>
      <c r="Q93" s="204">
        <f>VLOOKUP(P93,[7]Datos!$C$20:$D$25,2,FALSE)</f>
        <v>1</v>
      </c>
      <c r="R93" s="204">
        <f t="shared" ref="R93" si="435">+IF(O93="",Q93,IF(Q93="",O93,IF(O93&gt;Q93,O93,Q93)))</f>
        <v>1</v>
      </c>
      <c r="S93" s="207" t="s">
        <v>1247</v>
      </c>
      <c r="T93" s="176" t="s">
        <v>4</v>
      </c>
      <c r="U93" s="175" t="s">
        <v>1248</v>
      </c>
      <c r="V93" s="175" t="s">
        <v>1249</v>
      </c>
      <c r="W93" s="177" t="str">
        <f t="shared" ref="W93" si="436">CONCATENATE("Posibilidad de"," ",T93," ",U93," debido ",V93)</f>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v>
      </c>
      <c r="X93" s="165" t="s">
        <v>221</v>
      </c>
      <c r="Y93" s="165" t="s">
        <v>227</v>
      </c>
      <c r="Z93" s="178" t="s">
        <v>489</v>
      </c>
      <c r="AA93" s="178" t="s">
        <v>467</v>
      </c>
      <c r="AB93" s="178" t="s">
        <v>1250</v>
      </c>
      <c r="AC93" s="181">
        <v>11000</v>
      </c>
      <c r="AD93" s="176" t="str">
        <f t="shared" ref="AD93" si="437">IF(AC93&lt;=0,"",IF(AC93&lt;=2,"Muy Baja",IF(AC93&lt;=24,"Baja",IF(AC93&lt;=500,"Media",IF(AC93&lt;=5000,"Alta","Muy Alta")))))</f>
        <v>Muy Alta</v>
      </c>
      <c r="AE93" s="182">
        <f t="shared" ref="AE93" si="438">IF(AD93="","",IF(AD93="Muy Baja",0.2,IF(AD93="Baja",0.4,IF(AD93="Media",0.6,IF(AD93="Alta",0.8,IF(AD93="Muy Alta",1,))))))</f>
        <v>1</v>
      </c>
      <c r="AF93" s="176" t="s">
        <v>35</v>
      </c>
      <c r="AG93" s="176" t="str">
        <f>IF(OR(AF93=[7]Datos!$C$6,AF93=[7]Datos!$D$6),"Leve",IF(OR(AF93=[7]Datos!$C$7,AF93=[7]Datos!$D$7),"Menor",IF(OR(AF93=[7]Datos!$C$8,AF93=[7]Datos!$D$8),"Moderado",IF(OR(AF93=[7]Datos!$C$9,AF93=[7]Datos!$D$9),"Mayor",IF(OR(AF93=[7]Datos!$C$10,AF93=[7]Datos!$D$10),"Catastrófico","")))))</f>
        <v>Catastrófico</v>
      </c>
      <c r="AH93" s="182">
        <f t="shared" ref="AH93" si="439">IF(AG93="","",IF(AG93="Leve",0.2,IF(AG93="Menor",0.4,IF(AG93="Moderado",0.6,IF(AG93="Mayor",0.8,IF(AG93="Catastrófico",1,))))))</f>
        <v>1</v>
      </c>
      <c r="AI93" s="176" t="str">
        <f t="shared" ref="AI93" si="440">IF(OR(AND(AD93="Muy Baja",AG93="Leve"),AND(AD93="Muy Baja",AG93="Menor"),AND(AD93="Baja",AG93="Leve")),"Bajo",IF(OR(AND(AD93="Muy baja",AG93="Moderado"),AND(AD93="Baja",AG93="Menor"),AND(AD93="Baja",AG93="Moderado"),AND(AD93="Media",AG93="Leve"),AND(AD93="Media",AG93="Menor"),AND(AD93="Media",AG93="Moderado"),AND(AD93="Alta",AG93="Leve"),AND(AD93="Alta",AG93="Menor")),"Moderado",IF(OR(AND(AD93="Muy Baja",AG93="Mayor"),AND(AD93="Baja",AG93="Mayor"),AND(AD93="Media",AG93="Mayor"),AND(AD93="Alta",AG93="Moderado"),AND(AD93="Alta",AG93="Mayor"),AND(AD93="Muy Alta",AG93="Leve"),AND(AD93="Muy Alta",AG93="Menor"),AND(AD93="Muy Alta",AG93="Moderado"),AND(AD93="Muy Alta",AG93="Mayor")),"Alto",IF(OR(AND(AD93="Muy Baja",AG93="Catastrófico"),AND(AD93="Baja",AG93="Catastrófico"),AND(AD93="Media",AG93="Catastrófico"),AND(AD93="Alta",AG93="Catastrófico"),AND(AD93="Muy Alta",AG93="Catastrófico")),"Extremo",""))))</f>
        <v>Extremo</v>
      </c>
      <c r="AJ93" s="183" t="str" cm="1">
        <f t="array" ref="AJ93">_xlfn.IFS(AI93="Bajo","Aceptar",AI93="Moderado","Reducir",AI93="Alto","Reducir",AI93="Extremo","Reducir")</f>
        <v>Reducir</v>
      </c>
      <c r="AK93" s="21" t="str">
        <f>CONCATENATE(J93," Control"," 1")</f>
        <v>GEMA 18 Control 1</v>
      </c>
      <c r="AL93" s="23" t="s">
        <v>1251</v>
      </c>
      <c r="AM93" s="23" t="s">
        <v>1252</v>
      </c>
      <c r="AN93" s="23" t="s">
        <v>1253</v>
      </c>
      <c r="AO93" s="23" t="str">
        <f t="shared" si="430"/>
        <v>La DIRECCIÓN DE ACCESO A TIERRAS verifica los trámites que pueden incumplir los términos establecidos a través de de la realización del reportes de alertas semanales del estado de cada trámite en curso y determinando cuáles podrían hallarse por superar algún término</v>
      </c>
      <c r="AP93" s="21" t="s">
        <v>54</v>
      </c>
      <c r="AQ93" s="21" t="str">
        <f t="shared" si="407"/>
        <v>Probabilidad</v>
      </c>
      <c r="AR93" s="21" t="s">
        <v>56</v>
      </c>
      <c r="AS93" s="21" t="str">
        <f t="shared" si="408"/>
        <v>30%</v>
      </c>
      <c r="AT93" s="21" t="s">
        <v>1</v>
      </c>
      <c r="AU93" s="21" t="s">
        <v>2</v>
      </c>
      <c r="AV93" s="21" t="s">
        <v>3</v>
      </c>
      <c r="AW93" s="22">
        <f>+IF(AQ93="Probabilidad",AE93-(AE93*AS93),AE93)</f>
        <v>0.7</v>
      </c>
      <c r="AX93" s="21" t="str">
        <f t="shared" si="409"/>
        <v>Alta</v>
      </c>
      <c r="AY93" s="22">
        <f>+IF(AQ93="Impacto",AH93-(AH93*AS93),AH93)</f>
        <v>1</v>
      </c>
      <c r="AZ93" s="21" t="str">
        <f t="shared" si="410"/>
        <v>Catastrófico</v>
      </c>
      <c r="BA93" s="165" t="str">
        <f t="shared" ref="BA93" si="441">IF(OR(AND(AX96="Muy Baja",AZ96="Leve"),AND(AX96="Muy Baja",AZ96="Menor"),AND(AX96="Baja",AZ96="Leve")),"Bajo",IF(OR(AND(AX96="Muy baja",AZ96="Moderado"),AND(AX96="Baja",AZ96="Menor"),AND(AX96="Baja",AZ96="Moderado"),AND(AX96="Media",AZ96="Leve"),AND(AX96="Media",AZ96="Menor"),AND(AX96="Media",AZ96="Moderado"),AND(AX96="Alta",AZ96="Leve"),AND(AX96="Alta",AZ96="Menor")),"Moderado",IF(OR(AND(AX96="Muy Baja",AZ96="Mayor"),AND(AX96="Baja",AZ96="Mayor"),AND(AX96="Media",AZ96="Mayor"),AND(AX96="Alta",AZ96="Moderado"),AND(AX96="Alta",AZ96="Mayor"),AND(AX96="Muy Alta",AZ96="Leve"),AND(AX96="Muy Alta",AZ96="Menor"),AND(AX96="Muy Alta",AZ96="Moderado"),AND(AX96="Muy Alta",AZ96="Mayor")),"Alto",IF(OR(AND(AX96="Muy Baja",AZ96="Catastrófico"),AND(AX96="Baja",AZ96="Catastrófico"),AND(AX96="Media",AZ96="Catastrófico"),AND(AX96="Alta",AZ96="Catastrófico"),AND(AX96="Muy Alta",AZ96="Catastrófico")),"Extremo",""))))</f>
        <v>Alto</v>
      </c>
      <c r="BB93" s="165" t="str" cm="1">
        <f t="array" ref="BB93">_xlfn.IFS(BA93="Bajo","Aceptar",BA93="Moderado","Reducir",BA93="Alto","Reducir",BA93="Extremo","Reducir")</f>
        <v>Reducir</v>
      </c>
      <c r="BC93" s="168" t="str" cm="1">
        <f t="array" ref="BC93">_xlfn.IFS(BB93="Aceptar","No",BB93="Reducir","Si")</f>
        <v>Si</v>
      </c>
      <c r="BD93" s="21" t="str">
        <f>CONCATENATE(J93," Acción preventiva"," 1")</f>
        <v>GEMA 18 Acción preventiva 1</v>
      </c>
      <c r="BE93" s="23" t="s">
        <v>1254</v>
      </c>
      <c r="BF93" s="23" t="s">
        <v>1255</v>
      </c>
      <c r="BG93" s="23" t="s">
        <v>1256</v>
      </c>
      <c r="BH93" s="21">
        <f t="shared" si="412"/>
        <v>1</v>
      </c>
      <c r="BI93" s="21"/>
      <c r="BJ93" s="21"/>
      <c r="BK93" s="21"/>
      <c r="BL93" s="21"/>
      <c r="BM93" s="21"/>
      <c r="BN93" s="21"/>
      <c r="BO93" s="21"/>
      <c r="BP93" s="21"/>
      <c r="BQ93" s="21"/>
      <c r="BR93" s="21"/>
      <c r="BS93" s="21">
        <v>1</v>
      </c>
      <c r="BT93" s="21"/>
      <c r="BU93" s="171">
        <f t="shared" ref="BU93" si="442">+AVERAGE(CH93:CH96)/AVERAGE(BH93:BH96)</f>
        <v>1</v>
      </c>
      <c r="BV93" s="38">
        <v>0</v>
      </c>
      <c r="BW93" s="38">
        <v>0</v>
      </c>
      <c r="BX93" s="38">
        <v>1</v>
      </c>
      <c r="BY93" s="38">
        <v>0</v>
      </c>
      <c r="BZ93" s="38">
        <v>0</v>
      </c>
      <c r="CA93" s="38">
        <v>0</v>
      </c>
      <c r="CB93" s="38">
        <v>0</v>
      </c>
      <c r="CC93" s="38">
        <v>0</v>
      </c>
      <c r="CD93" s="38">
        <v>0</v>
      </c>
      <c r="CE93" s="38">
        <v>0</v>
      </c>
      <c r="CF93" s="38">
        <v>0</v>
      </c>
      <c r="CG93" s="38">
        <v>0</v>
      </c>
      <c r="CH93" s="38">
        <f t="shared" si="394"/>
        <v>1</v>
      </c>
      <c r="CI93" s="39"/>
      <c r="CJ93" s="24" t="s">
        <v>60</v>
      </c>
      <c r="CK93" s="25">
        <f>0.863*CL93</f>
        <v>9493</v>
      </c>
      <c r="CL93" s="172">
        <f t="shared" ref="CL93" si="443">+AC93</f>
        <v>11000</v>
      </c>
      <c r="CM93" s="26">
        <f t="shared" ref="CM93" si="444">1-(CK93/CL93)</f>
        <v>0.13700000000000001</v>
      </c>
      <c r="CN93" s="24" t="str" cm="1">
        <f t="array" ref="CN93">+_xlfn.IFS(CM93&lt;0.8,"Cambio",CM93&lt;0.9,"Revisión de control",CM93&gt;0.89,"Se mantiene")</f>
        <v>Cambio</v>
      </c>
      <c r="CO93" s="80" t="s">
        <v>60</v>
      </c>
      <c r="CP93" s="25" t="s">
        <v>209</v>
      </c>
      <c r="CQ93" s="25" t="s">
        <v>209</v>
      </c>
      <c r="CR93" s="25" t="s">
        <v>209</v>
      </c>
      <c r="CS93" s="26">
        <f t="shared" si="205"/>
        <v>0.2</v>
      </c>
    </row>
    <row r="94" spans="1:97" ht="60" customHeight="1" x14ac:dyDescent="0.4">
      <c r="A94" s="7" t="s">
        <v>1245</v>
      </c>
      <c r="B94" s="227"/>
      <c r="C94" s="21" t="s">
        <v>143</v>
      </c>
      <c r="D94" s="188"/>
      <c r="E94" s="191"/>
      <c r="F94" s="188"/>
      <c r="G94" s="196"/>
      <c r="H94" s="176"/>
      <c r="I94" s="182"/>
      <c r="J94" s="176"/>
      <c r="K94" s="166"/>
      <c r="L94" s="197"/>
      <c r="M94" s="199"/>
      <c r="N94" s="202"/>
      <c r="O94" s="205"/>
      <c r="P94" s="202"/>
      <c r="Q94" s="205"/>
      <c r="R94" s="205"/>
      <c r="S94" s="208"/>
      <c r="T94" s="176"/>
      <c r="U94" s="175"/>
      <c r="V94" s="175"/>
      <c r="W94" s="177"/>
      <c r="X94" s="166"/>
      <c r="Y94" s="166"/>
      <c r="Z94" s="179"/>
      <c r="AA94" s="179"/>
      <c r="AB94" s="179"/>
      <c r="AC94" s="181"/>
      <c r="AD94" s="176"/>
      <c r="AE94" s="182"/>
      <c r="AF94" s="176"/>
      <c r="AG94" s="176"/>
      <c r="AH94" s="182"/>
      <c r="AI94" s="176"/>
      <c r="AJ94" s="183"/>
      <c r="AK94" s="21" t="str">
        <f>CONCATENATE(J93," Control"," 2")</f>
        <v>GEMA 18 Control 2</v>
      </c>
      <c r="AL94" s="23" t="s">
        <v>1251</v>
      </c>
      <c r="AM94" s="23" t="s">
        <v>1257</v>
      </c>
      <c r="AN94" s="23" t="s">
        <v>1258</v>
      </c>
      <c r="AO94" s="23" t="str">
        <f t="shared" si="430"/>
        <v>La DIRECCIÓN DE ACCESO A TIERRAS tramita inmediatamente el proceso con el equipo funcional de titulación a través de de la realización de nuevo trámite y/o la Orden Judicial (cuando aplique) verificando el estado del trámite que venció</v>
      </c>
      <c r="AP94" s="21" t="s">
        <v>55</v>
      </c>
      <c r="AQ94" s="21" t="str">
        <f t="shared" si="407"/>
        <v>Impacto</v>
      </c>
      <c r="AR94" s="21" t="s">
        <v>56</v>
      </c>
      <c r="AS94" s="21" t="str">
        <f t="shared" si="408"/>
        <v>25%</v>
      </c>
      <c r="AT94" s="21" t="s">
        <v>1</v>
      </c>
      <c r="AU94" s="21" t="s">
        <v>2</v>
      </c>
      <c r="AV94" s="21" t="s">
        <v>3</v>
      </c>
      <c r="AW94" s="22">
        <f>+IF(AQ94="Probabilidad",AW93-(AW93*AS94),AW93)</f>
        <v>0.7</v>
      </c>
      <c r="AX94" s="21" t="str">
        <f t="shared" si="409"/>
        <v>Alta</v>
      </c>
      <c r="AY94" s="22">
        <f>+IF(AQ94="Impacto",AY93-(AY93*AS94),AY93)</f>
        <v>0.75</v>
      </c>
      <c r="AZ94" s="21" t="str">
        <f t="shared" si="410"/>
        <v>Mayor</v>
      </c>
      <c r="BA94" s="166"/>
      <c r="BB94" s="166"/>
      <c r="BC94" s="169"/>
      <c r="BD94" s="21" t="str">
        <f>CONCATENATE(J93," Acción preventiva"," 2")</f>
        <v>GEMA 18 Acción preventiva 2</v>
      </c>
      <c r="BE94" s="23"/>
      <c r="BF94" s="23"/>
      <c r="BG94" s="23"/>
      <c r="BH94" s="21">
        <f t="shared" si="412"/>
        <v>0</v>
      </c>
      <c r="BI94" s="21"/>
      <c r="BJ94" s="21"/>
      <c r="BK94" s="21"/>
      <c r="BL94" s="21"/>
      <c r="BM94" s="21"/>
      <c r="BN94" s="21"/>
      <c r="BO94" s="21"/>
      <c r="BP94" s="21"/>
      <c r="BQ94" s="21"/>
      <c r="BR94" s="21"/>
      <c r="BS94" s="21"/>
      <c r="BT94" s="21"/>
      <c r="BU94" s="171"/>
      <c r="BV94" s="38">
        <v>0</v>
      </c>
      <c r="BW94" s="38">
        <v>0</v>
      </c>
      <c r="BX94" s="38">
        <v>0</v>
      </c>
      <c r="BY94" s="38">
        <v>0</v>
      </c>
      <c r="BZ94" s="38">
        <v>0</v>
      </c>
      <c r="CA94" s="38">
        <v>0</v>
      </c>
      <c r="CB94" s="38">
        <v>0</v>
      </c>
      <c r="CC94" s="38">
        <v>0</v>
      </c>
      <c r="CD94" s="38">
        <v>0</v>
      </c>
      <c r="CE94" s="38">
        <v>0</v>
      </c>
      <c r="CF94" s="38">
        <v>0</v>
      </c>
      <c r="CG94" s="38">
        <v>0</v>
      </c>
      <c r="CH94" s="38">
        <f t="shared" si="394"/>
        <v>0</v>
      </c>
      <c r="CI94" s="39"/>
      <c r="CJ94" s="24" t="s">
        <v>60</v>
      </c>
      <c r="CK94" s="25">
        <f>0.256*CL93</f>
        <v>2816</v>
      </c>
      <c r="CL94" s="173"/>
      <c r="CM94" s="26">
        <f t="shared" ref="CM94" si="445">1-(CK94/CL93)</f>
        <v>0.74399999999999999</v>
      </c>
      <c r="CN94" s="24" t="str" cm="1">
        <f t="array" ref="CN94">+_xlfn.IFS(CM94&lt;0.8,"Cambio",CM94&lt;0.9,"Revisión de control",CM94&gt;0.89,"Se mantiene")</f>
        <v>Cambio</v>
      </c>
      <c r="CO94" s="80" t="s">
        <v>60</v>
      </c>
      <c r="CP94" s="25" t="s">
        <v>209</v>
      </c>
      <c r="CQ94" s="25" t="s">
        <v>209</v>
      </c>
      <c r="CR94" s="25" t="s">
        <v>209</v>
      </c>
      <c r="CS94" s="26">
        <f t="shared" si="205"/>
        <v>0.2</v>
      </c>
    </row>
    <row r="95" spans="1:97" ht="60" customHeight="1" x14ac:dyDescent="0.4">
      <c r="A95" s="7" t="s">
        <v>1245</v>
      </c>
      <c r="B95" s="227"/>
      <c r="C95" s="21" t="s">
        <v>143</v>
      </c>
      <c r="D95" s="188"/>
      <c r="E95" s="191"/>
      <c r="F95" s="188"/>
      <c r="G95" s="196"/>
      <c r="H95" s="176"/>
      <c r="I95" s="182"/>
      <c r="J95" s="176"/>
      <c r="K95" s="166"/>
      <c r="L95" s="197"/>
      <c r="M95" s="199"/>
      <c r="N95" s="202"/>
      <c r="O95" s="205"/>
      <c r="P95" s="202"/>
      <c r="Q95" s="205"/>
      <c r="R95" s="205"/>
      <c r="S95" s="208"/>
      <c r="T95" s="176"/>
      <c r="U95" s="175"/>
      <c r="V95" s="175"/>
      <c r="W95" s="177"/>
      <c r="X95" s="166"/>
      <c r="Y95" s="166"/>
      <c r="Z95" s="179"/>
      <c r="AA95" s="179"/>
      <c r="AB95" s="179"/>
      <c r="AC95" s="181"/>
      <c r="AD95" s="176"/>
      <c r="AE95" s="182"/>
      <c r="AF95" s="176"/>
      <c r="AG95" s="176"/>
      <c r="AH95" s="182"/>
      <c r="AI95" s="176"/>
      <c r="AJ95" s="183"/>
      <c r="AK95" s="21" t="str">
        <f>CONCATENATE(J93," Control"," 3")</f>
        <v>GEMA 18 Control 3</v>
      </c>
      <c r="AL95" s="23"/>
      <c r="AM95" s="23"/>
      <c r="AN95" s="23"/>
      <c r="AO95" s="23" t="str">
        <f t="shared" si="430"/>
        <v xml:space="preserve">  a través de </v>
      </c>
      <c r="AP95" s="21"/>
      <c r="AQ95" s="21" t="str">
        <f t="shared" si="407"/>
        <v/>
      </c>
      <c r="AR95" s="21"/>
      <c r="AS95" s="21" t="str">
        <f t="shared" si="408"/>
        <v/>
      </c>
      <c r="AT95" s="21"/>
      <c r="AU95" s="21"/>
      <c r="AV95" s="21"/>
      <c r="AW95" s="22">
        <f>+IF(AQ95="Probabilidad",AW94-(AW94*AS95),AW94)</f>
        <v>0.7</v>
      </c>
      <c r="AX95" s="21" t="str">
        <f t="shared" si="409"/>
        <v>Alta</v>
      </c>
      <c r="AY95" s="22">
        <f>+IF(AQ95="Impacto",AY94-(AY94*AS95),AY94)</f>
        <v>0.75</v>
      </c>
      <c r="AZ95" s="21" t="str">
        <f t="shared" si="410"/>
        <v>Mayor</v>
      </c>
      <c r="BA95" s="166"/>
      <c r="BB95" s="166"/>
      <c r="BC95" s="169"/>
      <c r="BD95" s="21" t="str">
        <f>CONCATENATE(J93," Acción preventiva"," 3")</f>
        <v>GEMA 18 Acción preventiva 3</v>
      </c>
      <c r="BE95" s="23"/>
      <c r="BF95" s="23"/>
      <c r="BG95" s="23"/>
      <c r="BH95" s="21">
        <f t="shared" si="412"/>
        <v>0</v>
      </c>
      <c r="BI95" s="21"/>
      <c r="BJ95" s="21"/>
      <c r="BK95" s="21"/>
      <c r="BL95" s="21"/>
      <c r="BM95" s="21"/>
      <c r="BN95" s="21"/>
      <c r="BO95" s="21"/>
      <c r="BP95" s="21"/>
      <c r="BQ95" s="21"/>
      <c r="BR95" s="21"/>
      <c r="BS95" s="21"/>
      <c r="BT95" s="21"/>
      <c r="BU95" s="171"/>
      <c r="BV95" s="38">
        <v>0</v>
      </c>
      <c r="BW95" s="38">
        <v>0</v>
      </c>
      <c r="BX95" s="38">
        <v>0</v>
      </c>
      <c r="BY95" s="38">
        <v>0</v>
      </c>
      <c r="BZ95" s="38">
        <v>0</v>
      </c>
      <c r="CA95" s="38">
        <v>0</v>
      </c>
      <c r="CB95" s="38">
        <v>0</v>
      </c>
      <c r="CC95" s="38">
        <v>0</v>
      </c>
      <c r="CD95" s="38">
        <v>0</v>
      </c>
      <c r="CE95" s="38">
        <v>0</v>
      </c>
      <c r="CF95" s="38">
        <v>0</v>
      </c>
      <c r="CG95" s="38">
        <v>0</v>
      </c>
      <c r="CH95" s="38">
        <f t="shared" si="394"/>
        <v>0</v>
      </c>
      <c r="CI95" s="39"/>
      <c r="CJ95" s="24" t="s">
        <v>60</v>
      </c>
      <c r="CK95" s="25">
        <f>0.364*CL93</f>
        <v>4004</v>
      </c>
      <c r="CL95" s="173"/>
      <c r="CM95" s="26">
        <f t="shared" ref="CM95" si="446">1-(CK95/CL93)</f>
        <v>0.63600000000000001</v>
      </c>
      <c r="CN95" s="24" t="str" cm="1">
        <f t="array" ref="CN95">+_xlfn.IFS(CM95&lt;0.8,"Cambio",CM95&lt;0.9,"Revisión de control",CM95&gt;0.89,"Se mantiene")</f>
        <v>Cambio</v>
      </c>
      <c r="CO95" s="80" t="s">
        <v>60</v>
      </c>
      <c r="CP95" s="25" t="s">
        <v>209</v>
      </c>
      <c r="CQ95" s="25" t="s">
        <v>209</v>
      </c>
      <c r="CR95" s="25" t="s">
        <v>209</v>
      </c>
      <c r="CS95" s="26">
        <f t="shared" si="205"/>
        <v>0.2</v>
      </c>
    </row>
    <row r="96" spans="1:97" ht="60" customHeight="1" x14ac:dyDescent="0.4">
      <c r="A96" s="7" t="s">
        <v>1245</v>
      </c>
      <c r="B96" s="228"/>
      <c r="C96" s="21" t="s">
        <v>143</v>
      </c>
      <c r="D96" s="189"/>
      <c r="E96" s="192"/>
      <c r="F96" s="189"/>
      <c r="G96" s="196"/>
      <c r="H96" s="176"/>
      <c r="I96" s="182"/>
      <c r="J96" s="176"/>
      <c r="K96" s="167"/>
      <c r="L96" s="197"/>
      <c r="M96" s="200"/>
      <c r="N96" s="203"/>
      <c r="O96" s="206"/>
      <c r="P96" s="203"/>
      <c r="Q96" s="206"/>
      <c r="R96" s="206"/>
      <c r="S96" s="209"/>
      <c r="T96" s="176"/>
      <c r="U96" s="175"/>
      <c r="V96" s="175"/>
      <c r="W96" s="177"/>
      <c r="X96" s="167"/>
      <c r="Y96" s="167"/>
      <c r="Z96" s="180"/>
      <c r="AA96" s="180"/>
      <c r="AB96" s="180"/>
      <c r="AC96" s="181"/>
      <c r="AD96" s="176"/>
      <c r="AE96" s="182"/>
      <c r="AF96" s="176"/>
      <c r="AG96" s="176"/>
      <c r="AH96" s="182"/>
      <c r="AI96" s="176"/>
      <c r="AJ96" s="183"/>
      <c r="AK96" s="21" t="str">
        <f>CONCATENATE(J93," Control"," 4")</f>
        <v>GEMA 18 Control 4</v>
      </c>
      <c r="AL96" s="23"/>
      <c r="AM96" s="23"/>
      <c r="AN96" s="23"/>
      <c r="AO96" s="23" t="str">
        <f t="shared" si="430"/>
        <v xml:space="preserve">  a través de </v>
      </c>
      <c r="AP96" s="21"/>
      <c r="AQ96" s="21" t="str">
        <f t="shared" si="407"/>
        <v/>
      </c>
      <c r="AR96" s="21"/>
      <c r="AS96" s="21" t="str">
        <f t="shared" si="408"/>
        <v/>
      </c>
      <c r="AT96" s="21"/>
      <c r="AU96" s="21"/>
      <c r="AV96" s="21"/>
      <c r="AW96" s="22">
        <f>+IF(AQ96="Probabilidad",AW95-(AW95*AS96),AW95)</f>
        <v>0.7</v>
      </c>
      <c r="AX96" s="21" t="str">
        <f t="shared" si="409"/>
        <v>Alta</v>
      </c>
      <c r="AY96" s="22">
        <f>+IF(AQ96="Impacto",AY95-(AY95*AS96),AY95)</f>
        <v>0.75</v>
      </c>
      <c r="AZ96" s="21" t="str">
        <f t="shared" si="410"/>
        <v>Mayor</v>
      </c>
      <c r="BA96" s="167"/>
      <c r="BB96" s="167"/>
      <c r="BC96" s="170"/>
      <c r="BD96" s="21" t="str">
        <f>CONCATENATE(J93," Acción preventiva"," 4")</f>
        <v>GEMA 18 Acción preventiva 4</v>
      </c>
      <c r="BE96" s="23"/>
      <c r="BF96" s="23"/>
      <c r="BG96" s="23"/>
      <c r="BH96" s="21">
        <f t="shared" si="412"/>
        <v>0</v>
      </c>
      <c r="BI96" s="21"/>
      <c r="BJ96" s="21"/>
      <c r="BK96" s="21"/>
      <c r="BL96" s="21"/>
      <c r="BM96" s="21"/>
      <c r="BN96" s="21"/>
      <c r="BO96" s="21"/>
      <c r="BP96" s="21"/>
      <c r="BQ96" s="21"/>
      <c r="BR96" s="21"/>
      <c r="BS96" s="21"/>
      <c r="BT96" s="21"/>
      <c r="BU96" s="171"/>
      <c r="BV96" s="38">
        <v>0</v>
      </c>
      <c r="BW96" s="38">
        <v>0</v>
      </c>
      <c r="BX96" s="38">
        <v>0</v>
      </c>
      <c r="BY96" s="38">
        <v>0</v>
      </c>
      <c r="BZ96" s="38">
        <v>0</v>
      </c>
      <c r="CA96" s="38">
        <v>0</v>
      </c>
      <c r="CB96" s="38">
        <v>0</v>
      </c>
      <c r="CC96" s="38">
        <v>0</v>
      </c>
      <c r="CD96" s="38">
        <v>0</v>
      </c>
      <c r="CE96" s="38">
        <v>0</v>
      </c>
      <c r="CF96" s="38">
        <v>0</v>
      </c>
      <c r="CG96" s="38">
        <v>0</v>
      </c>
      <c r="CH96" s="38">
        <f t="shared" si="394"/>
        <v>0</v>
      </c>
      <c r="CI96" s="39"/>
      <c r="CJ96" s="24"/>
      <c r="CK96" s="25"/>
      <c r="CL96" s="174"/>
      <c r="CM96" s="26">
        <f t="shared" ref="CM96" si="447">1-(CK96/CL93)</f>
        <v>1</v>
      </c>
      <c r="CN96" s="24" t="str" cm="1">
        <f t="array" ref="CN96">+_xlfn.IFS(CM96&lt;0.8,"Cambio",CM96&lt;0.9,"Revisión de control",CM96&gt;0.89,"Se mantiene")</f>
        <v>Se mantiene</v>
      </c>
      <c r="CO96" s="80"/>
      <c r="CP96" s="25"/>
      <c r="CQ96" s="25"/>
      <c r="CR96" s="25"/>
      <c r="CS96" s="26">
        <f t="shared" si="205"/>
        <v>1</v>
      </c>
    </row>
    <row r="97" spans="1:97" ht="60" customHeight="1" x14ac:dyDescent="0.4">
      <c r="A97" s="7" t="s">
        <v>1132</v>
      </c>
      <c r="B97" s="226" t="s">
        <v>142</v>
      </c>
      <c r="C97" s="21" t="s">
        <v>143</v>
      </c>
      <c r="D97" s="187" t="str">
        <f>VLOOKUP(B97,Datos!$B$65:$F$80,3,FALSE)</f>
        <v>Asegurar la atención al ciudadano, mediante los modelos de atención por oferta, demanda y descongestión, que permita detectar las necesidades de ordenamiento social de la propiedad rural</v>
      </c>
      <c r="E97" s="190" t="str">
        <f>VLOOKUP(B97,Datos!$B$65:$F$80,5,FALSE)</f>
        <v>La posibilidad de incumplir con la atención al ciudadano, mediante los modelos de atención por oferta, demanda y descongestión</v>
      </c>
      <c r="F97" s="187" t="str">
        <f>VLOOKUP(B97,Datos!$B$65:$F$80,4,FALSE)</f>
        <v>Inicia con la recepción del rezago documental y finaliza con la identificación y respuesta de las Peticiones, Quejas, Reclamos, Denuncias y Felicitaciones que recibe la Agencia Nacional de Tierras</v>
      </c>
      <c r="G97" s="196" t="s">
        <v>822</v>
      </c>
      <c r="H97" s="176" t="s">
        <v>1133</v>
      </c>
      <c r="I97" s="182">
        <f t="shared" si="211"/>
        <v>1</v>
      </c>
      <c r="J97" s="176" t="str">
        <f t="shared" ref="J97" si="448">CONCATENATE(C97," ",K97)</f>
        <v>GEMA 19</v>
      </c>
      <c r="K97" s="165">
        <v>19</v>
      </c>
      <c r="L97" s="197">
        <v>45839</v>
      </c>
      <c r="M97" s="198">
        <f ca="1">+TODAY()-L97</f>
        <v>240</v>
      </c>
      <c r="N97" s="201" t="s">
        <v>19</v>
      </c>
      <c r="O97" s="204">
        <f>VLOOKUP(N97,[8]Datos!$B$21:$D$25,3,FALSE)</f>
        <v>0.2</v>
      </c>
      <c r="P97" s="201" t="s">
        <v>35</v>
      </c>
      <c r="Q97" s="204">
        <f>VLOOKUP(P97,[8]Datos!$C$20:$D$25,2,FALSE)</f>
        <v>1</v>
      </c>
      <c r="R97" s="204">
        <f t="shared" ref="R97" si="449">+IF(O97="",Q97,IF(Q97="",O97,IF(O97&gt;Q97,O97,Q97)))</f>
        <v>1</v>
      </c>
      <c r="S97" s="207" t="s">
        <v>1134</v>
      </c>
      <c r="T97" s="176" t="s">
        <v>4</v>
      </c>
      <c r="U97" s="175" t="s">
        <v>1135</v>
      </c>
      <c r="V97" s="175" t="s">
        <v>1136</v>
      </c>
      <c r="W97" s="177" t="str">
        <f t="shared" ref="W97" si="450">CONCATENATE("Posibilidad de"," ",T97," ",U97," debido ",V97)</f>
        <v>Posibilidad de pérdida reputacional en la imagen institucional de la entidad debido a la falta de respuesta oportuna de las PQRS técnicas al alto volumen de PQRS que recibe la DAE y SUBDAE y la falta de seguimiento para que se dé una respuesta oportuna.</v>
      </c>
      <c r="X97" s="165" t="s">
        <v>225</v>
      </c>
      <c r="Y97" s="165" t="s">
        <v>229</v>
      </c>
      <c r="Z97" s="178" t="s">
        <v>489</v>
      </c>
      <c r="AA97" s="178" t="s">
        <v>412</v>
      </c>
      <c r="AB97" s="178" t="s">
        <v>1137</v>
      </c>
      <c r="AC97" s="181">
        <v>16000</v>
      </c>
      <c r="AD97" s="176" t="str">
        <f t="shared" ref="AD97" si="451">IF(AC97&lt;=0,"",IF(AC97&lt;=2,"Muy Baja",IF(AC97&lt;=24,"Baja",IF(AC97&lt;=500,"Media",IF(AC97&lt;=5000,"Alta","Muy Alta")))))</f>
        <v>Muy Alta</v>
      </c>
      <c r="AE97" s="182">
        <f t="shared" ref="AE97" si="452">IF(AD97="","",IF(AD97="Muy Baja",0.2,IF(AD97="Baja",0.4,IF(AD97="Media",0.6,IF(AD97="Alta",0.8,IF(AD97="Muy Alta",1,))))))</f>
        <v>1</v>
      </c>
      <c r="AF97" s="176" t="s">
        <v>35</v>
      </c>
      <c r="AG97" s="176" t="str">
        <f>IF(OR(AF97=[8]Datos!$C$6,AF97=[8]Datos!$D$6),"Leve",IF(OR(AF97=[8]Datos!$C$7,AF97=[8]Datos!$D$7),"Menor",IF(OR(AF97=[8]Datos!$C$8,AF97=[8]Datos!$D$8),"Moderado",IF(OR(AF97=[8]Datos!$C$9,AF97=[8]Datos!$D$9),"Mayor",IF(OR(AF97=[8]Datos!$C$10,AF97=[8]Datos!$D$10),"Catastrófico","")))))</f>
        <v>Catastrófico</v>
      </c>
      <c r="AH97" s="182">
        <f t="shared" ref="AH97" si="453">IF(AG97="","",IF(AG97="Leve",0.2,IF(AG97="Menor",0.4,IF(AG97="Moderado",0.6,IF(AG97="Mayor",0.8,IF(AG97="Catastrófico",1,))))))</f>
        <v>1</v>
      </c>
      <c r="AI97" s="176" t="str">
        <f t="shared" ref="AI97" si="454">IF(OR(AND(AD97="Muy Baja",AG97="Leve"),AND(AD97="Muy Baja",AG97="Menor"),AND(AD97="Baja",AG97="Leve")),"Bajo",IF(OR(AND(AD97="Muy baja",AG97="Moderado"),AND(AD97="Baja",AG97="Menor"),AND(AD97="Baja",AG97="Moderado"),AND(AD97="Media",AG97="Leve"),AND(AD97="Media",AG97="Menor"),AND(AD97="Media",AG97="Moderado"),AND(AD97="Alta",AG97="Leve"),AND(AD97="Alta",AG97="Menor")),"Moderado",IF(OR(AND(AD97="Muy Baja",AG97="Mayor"),AND(AD97="Baja",AG97="Mayor"),AND(AD97="Media",AG97="Mayor"),AND(AD97="Alta",AG97="Moderado"),AND(AD97="Alta",AG97="Mayor"),AND(AD97="Muy Alta",AG97="Leve"),AND(AD97="Muy Alta",AG97="Menor"),AND(AD97="Muy Alta",AG97="Moderado"),AND(AD97="Muy Alta",AG97="Mayor")),"Alto",IF(OR(AND(AD97="Muy Baja",AG97="Catastrófico"),AND(AD97="Baja",AG97="Catastrófico"),AND(AD97="Media",AG97="Catastrófico"),AND(AD97="Alta",AG97="Catastrófico"),AND(AD97="Muy Alta",AG97="Catastrófico")),"Extremo",""))))</f>
        <v>Extremo</v>
      </c>
      <c r="AJ97" s="183" t="str" cm="1">
        <f t="array" ref="AJ97">_xlfn.IFS(AI97="Bajo","Aceptar",AI97="Moderado","Reducir",AI97="Alto","Reducir",AI97="Extremo","Reducir")</f>
        <v>Reducir</v>
      </c>
      <c r="AK97" s="21" t="str">
        <f>CONCATENATE(J97," Control"," 1")</f>
        <v>GEMA 19 Control 1</v>
      </c>
      <c r="AL97" s="23" t="s">
        <v>1138</v>
      </c>
      <c r="AM97" s="23" t="s">
        <v>1139</v>
      </c>
      <c r="AN97" s="23" t="s">
        <v>1140</v>
      </c>
      <c r="AO97" s="23" t="str">
        <f t="shared" si="430"/>
        <v>La DIRECCIÓN DE ASUNTOS ÉTNICOS verifica que se respondan las peticiones de comunidades étnicas a través de de la base de datos del reporte Orfeo y el cálculo porcentual de recibidos vs tramitados y enviando un correo al responsable de la PQRS</v>
      </c>
      <c r="AP97" s="21" t="s">
        <v>54</v>
      </c>
      <c r="AQ97" s="21" t="str">
        <f t="shared" si="407"/>
        <v>Probabilidad</v>
      </c>
      <c r="AR97" s="21" t="s">
        <v>56</v>
      </c>
      <c r="AS97" s="21" t="str">
        <f t="shared" si="408"/>
        <v>30%</v>
      </c>
      <c r="AT97" s="21" t="s">
        <v>5</v>
      </c>
      <c r="AU97" s="21" t="s">
        <v>2</v>
      </c>
      <c r="AV97" s="21" t="s">
        <v>3</v>
      </c>
      <c r="AW97" s="22">
        <f>+IF(AQ97="Probabilidad",AE97-(AE97*AS97),AE97)</f>
        <v>0.7</v>
      </c>
      <c r="AX97" s="21" t="str">
        <f t="shared" si="409"/>
        <v>Alta</v>
      </c>
      <c r="AY97" s="22">
        <f>+IF(AQ97="Impacto",AH97-(AH97*AS97),AH97)</f>
        <v>1</v>
      </c>
      <c r="AZ97" s="21" t="str">
        <f t="shared" si="410"/>
        <v>Catastrófico</v>
      </c>
      <c r="BA97" s="165" t="str">
        <f t="shared" ref="BA97" si="455">IF(OR(AND(AX100="Muy Baja",AZ100="Leve"),AND(AX100="Muy Baja",AZ100="Menor"),AND(AX100="Baja",AZ100="Leve")),"Bajo",IF(OR(AND(AX100="Muy baja",AZ100="Moderado"),AND(AX100="Baja",AZ100="Menor"),AND(AX100="Baja",AZ100="Moderado"),AND(AX100="Media",AZ100="Leve"),AND(AX100="Media",AZ100="Menor"),AND(AX100="Media",AZ100="Moderado"),AND(AX100="Alta",AZ100="Leve"),AND(AX100="Alta",AZ100="Menor")),"Moderado",IF(OR(AND(AX100="Muy Baja",AZ100="Mayor"),AND(AX100="Baja",AZ100="Mayor"),AND(AX100="Media",AZ100="Mayor"),AND(AX100="Alta",AZ100="Moderado"),AND(AX100="Alta",AZ100="Mayor"),AND(AX100="Muy Alta",AZ100="Leve"),AND(AX100="Muy Alta",AZ100="Menor"),AND(AX100="Muy Alta",AZ100="Moderado"),AND(AX100="Muy Alta",AZ100="Mayor")),"Alto",IF(OR(AND(AX100="Muy Baja",AZ100="Catastrófico"),AND(AX100="Baja",AZ100="Catastrófico"),AND(AX100="Media",AZ100="Catastrófico"),AND(AX100="Alta",AZ100="Catastrófico"),AND(AX100="Muy Alta",AZ100="Catastrófico")),"Extremo",""))))</f>
        <v>Moderado</v>
      </c>
      <c r="BB97" s="165" t="str" cm="1">
        <f t="array" ref="BB97">_xlfn.IFS(BA97="Bajo","Aceptar",BA97="Moderado","Reducir",BA97="Alto","Reducir",BA97="Extremo","Reducir")</f>
        <v>Reducir</v>
      </c>
      <c r="BC97" s="168" t="str" cm="1">
        <f t="array" ref="BC97">_xlfn.IFS(BB97="Aceptar","No",BB97="Reducir","Si")</f>
        <v>Si</v>
      </c>
      <c r="BD97" s="21" t="str">
        <f>CONCATENATE(J97," Acción preventiva"," 1")</f>
        <v>GEMA 19 Acción preventiva 1</v>
      </c>
      <c r="BE97" s="23" t="s">
        <v>1141</v>
      </c>
      <c r="BF97" s="23" t="s">
        <v>1142</v>
      </c>
      <c r="BG97" s="23" t="s">
        <v>1143</v>
      </c>
      <c r="BH97" s="21">
        <f t="shared" si="412"/>
        <v>2</v>
      </c>
      <c r="BI97" s="21"/>
      <c r="BJ97" s="21"/>
      <c r="BK97" s="21"/>
      <c r="BL97" s="21"/>
      <c r="BM97" s="21"/>
      <c r="BN97" s="21"/>
      <c r="BO97" s="21">
        <v>1</v>
      </c>
      <c r="BP97" s="21"/>
      <c r="BQ97" s="21"/>
      <c r="BR97" s="21"/>
      <c r="BS97" s="21">
        <v>1</v>
      </c>
      <c r="BT97" s="21"/>
      <c r="BU97" s="171">
        <f t="shared" ref="BU97" si="456">+AVERAGE(CH97:CH100)/AVERAGE(BH97:BH100)</f>
        <v>0.7142857142857143</v>
      </c>
      <c r="BV97" s="38">
        <v>0</v>
      </c>
      <c r="BW97" s="38">
        <v>0</v>
      </c>
      <c r="BX97" s="38">
        <v>0</v>
      </c>
      <c r="BY97" s="38">
        <v>0</v>
      </c>
      <c r="BZ97" s="38">
        <v>0</v>
      </c>
      <c r="CA97" s="38">
        <v>0</v>
      </c>
      <c r="CB97" s="38">
        <v>1</v>
      </c>
      <c r="CC97" s="38">
        <v>0</v>
      </c>
      <c r="CD97" s="38">
        <v>0</v>
      </c>
      <c r="CE97" s="38">
        <v>0</v>
      </c>
      <c r="CF97" s="38">
        <v>1</v>
      </c>
      <c r="CG97" s="38">
        <v>0</v>
      </c>
      <c r="CH97" s="38">
        <f t="shared" si="394"/>
        <v>2</v>
      </c>
      <c r="CI97" s="39"/>
      <c r="CJ97" s="24" t="s">
        <v>60</v>
      </c>
      <c r="CK97" s="25">
        <f>0.863*CL97</f>
        <v>13808</v>
      </c>
      <c r="CL97" s="172">
        <f t="shared" ref="CL97" si="457">+AC97</f>
        <v>16000</v>
      </c>
      <c r="CM97" s="26">
        <f t="shared" ref="CM97" si="458">1-(CK97/CL97)</f>
        <v>0.13700000000000001</v>
      </c>
      <c r="CN97" s="24" t="str" cm="1">
        <f t="array" ref="CN97">+_xlfn.IFS(CM97&lt;0.8,"Cambio",CM97&lt;0.9,"Revisión de control",CM97&gt;0.89,"Se mantiene")</f>
        <v>Cambio</v>
      </c>
      <c r="CO97" s="80" t="s">
        <v>60</v>
      </c>
      <c r="CP97" s="25" t="s">
        <v>209</v>
      </c>
      <c r="CQ97" s="25" t="s">
        <v>209</v>
      </c>
      <c r="CR97" s="25" t="s">
        <v>209</v>
      </c>
      <c r="CS97" s="26">
        <f t="shared" si="205"/>
        <v>0.2</v>
      </c>
    </row>
    <row r="98" spans="1:97" ht="60" customHeight="1" x14ac:dyDescent="0.4">
      <c r="A98" s="7" t="s">
        <v>1132</v>
      </c>
      <c r="B98" s="227"/>
      <c r="C98" s="21" t="s">
        <v>143</v>
      </c>
      <c r="D98" s="188"/>
      <c r="E98" s="191"/>
      <c r="F98" s="188"/>
      <c r="G98" s="196"/>
      <c r="H98" s="176"/>
      <c r="I98" s="182"/>
      <c r="J98" s="176"/>
      <c r="K98" s="166"/>
      <c r="L98" s="197"/>
      <c r="M98" s="199"/>
      <c r="N98" s="202"/>
      <c r="O98" s="205"/>
      <c r="P98" s="202"/>
      <c r="Q98" s="205"/>
      <c r="R98" s="205"/>
      <c r="S98" s="208"/>
      <c r="T98" s="176"/>
      <c r="U98" s="175"/>
      <c r="V98" s="175"/>
      <c r="W98" s="177"/>
      <c r="X98" s="166"/>
      <c r="Y98" s="166"/>
      <c r="Z98" s="179"/>
      <c r="AA98" s="179"/>
      <c r="AB98" s="179"/>
      <c r="AC98" s="181"/>
      <c r="AD98" s="176"/>
      <c r="AE98" s="182"/>
      <c r="AF98" s="176"/>
      <c r="AG98" s="176"/>
      <c r="AH98" s="182"/>
      <c r="AI98" s="176"/>
      <c r="AJ98" s="183"/>
      <c r="AK98" s="21" t="str">
        <f>CONCATENATE(J97," Control"," 2")</f>
        <v>GEMA 19 Control 2</v>
      </c>
      <c r="AL98" s="23" t="s">
        <v>1144</v>
      </c>
      <c r="AM98" s="23" t="s">
        <v>1139</v>
      </c>
      <c r="AN98" s="23" t="s">
        <v>1140</v>
      </c>
      <c r="AO98" s="23" t="str">
        <f t="shared" si="430"/>
        <v>La SUBDIRECCIÓN DE ASUNTOS ÉTNICOS verifica que se respondan las peticiones de comunidades étnicas a través de de la base de datos del reporte Orfeo y el cálculo porcentual de recibidos vs tramitados y enviando un correo al responsable de la PQRS</v>
      </c>
      <c r="AP98" s="21" t="s">
        <v>54</v>
      </c>
      <c r="AQ98" s="21" t="str">
        <f t="shared" si="407"/>
        <v>Probabilidad</v>
      </c>
      <c r="AR98" s="21" t="s">
        <v>56</v>
      </c>
      <c r="AS98" s="21" t="str">
        <f t="shared" si="408"/>
        <v>30%</v>
      </c>
      <c r="AT98" s="21" t="s">
        <v>5</v>
      </c>
      <c r="AU98" s="21" t="s">
        <v>2</v>
      </c>
      <c r="AV98" s="21" t="s">
        <v>3</v>
      </c>
      <c r="AW98" s="22">
        <f>+IF(AQ98="Probabilidad",AW97-(AW97*AS98),AW97)</f>
        <v>0.49</v>
      </c>
      <c r="AX98" s="21" t="str">
        <f t="shared" si="409"/>
        <v>Media</v>
      </c>
      <c r="AY98" s="22">
        <f>+IF(AQ98="Impacto",AY97-(AY97*AS98),AY97)</f>
        <v>1</v>
      </c>
      <c r="AZ98" s="21" t="str">
        <f t="shared" si="410"/>
        <v>Catastrófico</v>
      </c>
      <c r="BA98" s="166"/>
      <c r="BB98" s="166"/>
      <c r="BC98" s="169"/>
      <c r="BD98" s="21" t="str">
        <f>CONCATENATE(J97," Acción preventiva"," 2")</f>
        <v>GEMA 19 Acción preventiva 2</v>
      </c>
      <c r="BE98" s="23" t="s">
        <v>1141</v>
      </c>
      <c r="BF98" s="23" t="s">
        <v>1145</v>
      </c>
      <c r="BG98" s="23" t="s">
        <v>1146</v>
      </c>
      <c r="BH98" s="21">
        <f t="shared" si="412"/>
        <v>2</v>
      </c>
      <c r="BI98" s="21"/>
      <c r="BJ98" s="21"/>
      <c r="BK98" s="21"/>
      <c r="BL98" s="21"/>
      <c r="BM98" s="21"/>
      <c r="BN98" s="21"/>
      <c r="BO98" s="21">
        <v>1</v>
      </c>
      <c r="BP98" s="21"/>
      <c r="BQ98" s="21"/>
      <c r="BR98" s="21"/>
      <c r="BS98" s="21">
        <v>1</v>
      </c>
      <c r="BT98" s="21"/>
      <c r="BU98" s="171"/>
      <c r="BV98" s="38">
        <v>0</v>
      </c>
      <c r="BW98" s="38">
        <v>0</v>
      </c>
      <c r="BX98" s="38">
        <v>0</v>
      </c>
      <c r="BY98" s="38">
        <v>0</v>
      </c>
      <c r="BZ98" s="38">
        <v>0</v>
      </c>
      <c r="CA98" s="38">
        <v>0</v>
      </c>
      <c r="CB98" s="38">
        <v>0</v>
      </c>
      <c r="CC98" s="38">
        <v>0</v>
      </c>
      <c r="CD98" s="38">
        <v>0</v>
      </c>
      <c r="CE98" s="38">
        <v>0</v>
      </c>
      <c r="CF98" s="38">
        <v>0</v>
      </c>
      <c r="CG98" s="38">
        <v>0</v>
      </c>
      <c r="CH98" s="38">
        <f t="shared" si="394"/>
        <v>0</v>
      </c>
      <c r="CI98" s="39"/>
      <c r="CJ98" s="24" t="s">
        <v>60</v>
      </c>
      <c r="CK98" s="25">
        <f>0.256*CL97</f>
        <v>4096</v>
      </c>
      <c r="CL98" s="173"/>
      <c r="CM98" s="26">
        <f t="shared" ref="CM98" si="459">1-(CK98/CL97)</f>
        <v>0.74399999999999999</v>
      </c>
      <c r="CN98" s="24" t="str" cm="1">
        <f t="array" ref="CN98">+_xlfn.IFS(CM98&lt;0.8,"Cambio",CM98&lt;0.9,"Revisión de control",CM98&gt;0.89,"Se mantiene")</f>
        <v>Cambio</v>
      </c>
      <c r="CO98" s="80" t="s">
        <v>60</v>
      </c>
      <c r="CP98" s="25" t="s">
        <v>209</v>
      </c>
      <c r="CQ98" s="25" t="s">
        <v>209</v>
      </c>
      <c r="CR98" s="25" t="s">
        <v>209</v>
      </c>
      <c r="CS98" s="26">
        <f t="shared" si="205"/>
        <v>0.2</v>
      </c>
    </row>
    <row r="99" spans="1:97" ht="60" customHeight="1" x14ac:dyDescent="0.4">
      <c r="A99" s="7" t="s">
        <v>1132</v>
      </c>
      <c r="B99" s="227"/>
      <c r="C99" s="21" t="s">
        <v>143</v>
      </c>
      <c r="D99" s="188"/>
      <c r="E99" s="191"/>
      <c r="F99" s="188"/>
      <c r="G99" s="196"/>
      <c r="H99" s="176"/>
      <c r="I99" s="182"/>
      <c r="J99" s="176"/>
      <c r="K99" s="166"/>
      <c r="L99" s="197"/>
      <c r="M99" s="199"/>
      <c r="N99" s="202"/>
      <c r="O99" s="205"/>
      <c r="P99" s="202"/>
      <c r="Q99" s="205"/>
      <c r="R99" s="205"/>
      <c r="S99" s="208"/>
      <c r="T99" s="176"/>
      <c r="U99" s="175"/>
      <c r="V99" s="175"/>
      <c r="W99" s="177"/>
      <c r="X99" s="166"/>
      <c r="Y99" s="166"/>
      <c r="Z99" s="179"/>
      <c r="AA99" s="179"/>
      <c r="AB99" s="179"/>
      <c r="AC99" s="181"/>
      <c r="AD99" s="176"/>
      <c r="AE99" s="182"/>
      <c r="AF99" s="176"/>
      <c r="AG99" s="176"/>
      <c r="AH99" s="182"/>
      <c r="AI99" s="176"/>
      <c r="AJ99" s="183"/>
      <c r="AK99" s="21" t="str">
        <f>CONCATENATE(J97," Control"," 3")</f>
        <v>GEMA 19 Control 3</v>
      </c>
      <c r="AL99" s="23" t="s">
        <v>1138</v>
      </c>
      <c r="AM99" s="23" t="s">
        <v>1147</v>
      </c>
      <c r="AN99" s="23" t="s">
        <v>1148</v>
      </c>
      <c r="AO99" s="23" t="str">
        <f t="shared" si="430"/>
        <v>La DIRECCIÓN DE ASUNTOS ÉTNICOS tramita las peticiones vencidas a través de del plan de trabajo para las PQRS sin trámite</v>
      </c>
      <c r="AP99" s="21" t="s">
        <v>55</v>
      </c>
      <c r="AQ99" s="21" t="str">
        <f t="shared" si="407"/>
        <v>Impacto</v>
      </c>
      <c r="AR99" s="21" t="s">
        <v>56</v>
      </c>
      <c r="AS99" s="21" t="str">
        <f t="shared" si="408"/>
        <v>25%</v>
      </c>
      <c r="AT99" s="21" t="s">
        <v>5</v>
      </c>
      <c r="AU99" s="21" t="s">
        <v>2</v>
      </c>
      <c r="AV99" s="21" t="s">
        <v>3</v>
      </c>
      <c r="AW99" s="22">
        <f>+IF(AQ99="Probabilidad",AW98-(AW98*AS99),AW98)</f>
        <v>0.49</v>
      </c>
      <c r="AX99" s="21" t="str">
        <f t="shared" si="409"/>
        <v>Media</v>
      </c>
      <c r="AY99" s="22">
        <f>+IF(AQ99="Impacto",AY98-(AY98*AS99),AY98)</f>
        <v>0.75</v>
      </c>
      <c r="AZ99" s="21" t="str">
        <f t="shared" si="410"/>
        <v>Mayor</v>
      </c>
      <c r="BA99" s="166"/>
      <c r="BB99" s="166"/>
      <c r="BC99" s="169"/>
      <c r="BD99" s="21" t="str">
        <f>CONCATENATE(J97," Acción preventiva"," 3")</f>
        <v>GEMA 19 Acción preventiva 3</v>
      </c>
      <c r="BE99" s="23" t="s">
        <v>1149</v>
      </c>
      <c r="BF99" s="23" t="s">
        <v>1142</v>
      </c>
      <c r="BG99" s="23" t="s">
        <v>1143</v>
      </c>
      <c r="BH99" s="21">
        <f t="shared" si="412"/>
        <v>2</v>
      </c>
      <c r="BI99" s="21"/>
      <c r="BJ99" s="21"/>
      <c r="BK99" s="21"/>
      <c r="BL99" s="21"/>
      <c r="BM99" s="21"/>
      <c r="BN99" s="21"/>
      <c r="BO99" s="21">
        <v>1</v>
      </c>
      <c r="BP99" s="21"/>
      <c r="BQ99" s="21"/>
      <c r="BR99" s="21"/>
      <c r="BS99" s="21">
        <v>1</v>
      </c>
      <c r="BT99" s="21"/>
      <c r="BU99" s="171"/>
      <c r="BV99" s="38">
        <v>0</v>
      </c>
      <c r="BW99" s="38">
        <v>0</v>
      </c>
      <c r="BX99" s="38">
        <v>0</v>
      </c>
      <c r="BY99" s="38">
        <v>0</v>
      </c>
      <c r="BZ99" s="38">
        <v>0</v>
      </c>
      <c r="CA99" s="38">
        <v>0</v>
      </c>
      <c r="CB99" s="38">
        <v>1</v>
      </c>
      <c r="CC99" s="38">
        <v>0</v>
      </c>
      <c r="CD99" s="38">
        <v>0</v>
      </c>
      <c r="CE99" s="38">
        <v>0</v>
      </c>
      <c r="CF99" s="38">
        <v>1</v>
      </c>
      <c r="CG99" s="38">
        <v>0</v>
      </c>
      <c r="CH99" s="38">
        <f t="shared" si="394"/>
        <v>2</v>
      </c>
      <c r="CI99" s="39"/>
      <c r="CJ99" s="24" t="s">
        <v>60</v>
      </c>
      <c r="CK99" s="25">
        <f>0.364*CL97</f>
        <v>5824</v>
      </c>
      <c r="CL99" s="173"/>
      <c r="CM99" s="26">
        <f t="shared" ref="CM99" si="460">1-(CK99/CL97)</f>
        <v>0.63600000000000001</v>
      </c>
      <c r="CN99" s="24" t="str" cm="1">
        <f t="array" ref="CN99">+_xlfn.IFS(CM99&lt;0.8,"Cambio",CM99&lt;0.9,"Revisión de control",CM99&gt;0.89,"Se mantiene")</f>
        <v>Cambio</v>
      </c>
      <c r="CO99" s="80" t="s">
        <v>60</v>
      </c>
      <c r="CP99" s="25" t="s">
        <v>209</v>
      </c>
      <c r="CQ99" s="25" t="s">
        <v>209</v>
      </c>
      <c r="CR99" s="25" t="s">
        <v>209</v>
      </c>
      <c r="CS99" s="26">
        <f t="shared" si="205"/>
        <v>0.2</v>
      </c>
    </row>
    <row r="100" spans="1:97" ht="60" customHeight="1" x14ac:dyDescent="0.4">
      <c r="A100" s="7" t="s">
        <v>1132</v>
      </c>
      <c r="B100" s="228"/>
      <c r="C100" s="21" t="s">
        <v>143</v>
      </c>
      <c r="D100" s="189"/>
      <c r="E100" s="192"/>
      <c r="F100" s="189"/>
      <c r="G100" s="196"/>
      <c r="H100" s="176"/>
      <c r="I100" s="182"/>
      <c r="J100" s="176"/>
      <c r="K100" s="167"/>
      <c r="L100" s="197"/>
      <c r="M100" s="200"/>
      <c r="N100" s="203"/>
      <c r="O100" s="206"/>
      <c r="P100" s="203"/>
      <c r="Q100" s="206"/>
      <c r="R100" s="206"/>
      <c r="S100" s="209"/>
      <c r="T100" s="176"/>
      <c r="U100" s="175"/>
      <c r="V100" s="175"/>
      <c r="W100" s="177"/>
      <c r="X100" s="167"/>
      <c r="Y100" s="167"/>
      <c r="Z100" s="180"/>
      <c r="AA100" s="180"/>
      <c r="AB100" s="180"/>
      <c r="AC100" s="181"/>
      <c r="AD100" s="176"/>
      <c r="AE100" s="182"/>
      <c r="AF100" s="176"/>
      <c r="AG100" s="176"/>
      <c r="AH100" s="182"/>
      <c r="AI100" s="176"/>
      <c r="AJ100" s="183"/>
      <c r="AK100" s="21" t="str">
        <f>CONCATENATE(J97," Control"," 4")</f>
        <v>GEMA 19 Control 4</v>
      </c>
      <c r="AL100" s="23" t="s">
        <v>1144</v>
      </c>
      <c r="AM100" s="23" t="s">
        <v>1147</v>
      </c>
      <c r="AN100" s="23" t="s">
        <v>1148</v>
      </c>
      <c r="AO100" s="23" t="str">
        <f t="shared" si="430"/>
        <v>La SUBDIRECCIÓN DE ASUNTOS ÉTNICOS tramita las peticiones vencidas a través de del plan de trabajo para las PQRS sin trámite</v>
      </c>
      <c r="AP100" s="21" t="s">
        <v>55</v>
      </c>
      <c r="AQ100" s="21" t="str">
        <f t="shared" si="407"/>
        <v>Impacto</v>
      </c>
      <c r="AR100" s="21" t="s">
        <v>56</v>
      </c>
      <c r="AS100" s="21" t="str">
        <f t="shared" si="408"/>
        <v>25%</v>
      </c>
      <c r="AT100" s="21" t="s">
        <v>5</v>
      </c>
      <c r="AU100" s="21" t="s">
        <v>2</v>
      </c>
      <c r="AV100" s="21" t="s">
        <v>3</v>
      </c>
      <c r="AW100" s="22">
        <f>+IF(AQ100="Probabilidad",AW99-(AW99*AS100),AW99)</f>
        <v>0.49</v>
      </c>
      <c r="AX100" s="21" t="str">
        <f t="shared" si="409"/>
        <v>Media</v>
      </c>
      <c r="AY100" s="22">
        <f>+IF(AQ100="Impacto",AY99-(AY99*AS100),AY99)</f>
        <v>0.5625</v>
      </c>
      <c r="AZ100" s="21" t="str">
        <f t="shared" si="410"/>
        <v>Moderado</v>
      </c>
      <c r="BA100" s="167"/>
      <c r="BB100" s="167"/>
      <c r="BC100" s="170"/>
      <c r="BD100" s="21" t="str">
        <f>CONCATENATE(J97," Acción preventiva"," 4")</f>
        <v>GEMA 19 Acción preventiva 4</v>
      </c>
      <c r="BE100" s="23" t="s">
        <v>1149</v>
      </c>
      <c r="BF100" s="23" t="s">
        <v>1150</v>
      </c>
      <c r="BG100" s="23" t="s">
        <v>1146</v>
      </c>
      <c r="BH100" s="21">
        <f t="shared" si="412"/>
        <v>1</v>
      </c>
      <c r="BI100" s="21"/>
      <c r="BJ100" s="21"/>
      <c r="BK100" s="21"/>
      <c r="BL100" s="21"/>
      <c r="BM100" s="21"/>
      <c r="BN100" s="21"/>
      <c r="BO100" s="21"/>
      <c r="BP100" s="21"/>
      <c r="BQ100" s="21"/>
      <c r="BR100" s="21"/>
      <c r="BS100" s="21">
        <v>1</v>
      </c>
      <c r="BT100" s="21"/>
      <c r="BU100" s="171"/>
      <c r="BV100" s="38">
        <v>0</v>
      </c>
      <c r="BW100" s="38">
        <v>0</v>
      </c>
      <c r="BX100" s="38">
        <v>0</v>
      </c>
      <c r="BY100" s="38">
        <v>0</v>
      </c>
      <c r="BZ100" s="38">
        <v>0</v>
      </c>
      <c r="CA100" s="38">
        <v>0</v>
      </c>
      <c r="CB100" s="38">
        <v>0</v>
      </c>
      <c r="CC100" s="38">
        <v>0</v>
      </c>
      <c r="CD100" s="38">
        <v>0</v>
      </c>
      <c r="CE100" s="38">
        <v>0</v>
      </c>
      <c r="CF100" s="38">
        <v>1</v>
      </c>
      <c r="CG100" s="38">
        <v>0</v>
      </c>
      <c r="CH100" s="38">
        <f t="shared" si="394"/>
        <v>1</v>
      </c>
      <c r="CI100" s="39"/>
      <c r="CJ100" s="24"/>
      <c r="CK100" s="25"/>
      <c r="CL100" s="174"/>
      <c r="CM100" s="26">
        <f t="shared" ref="CM100" si="461">1-(CK100/CL97)</f>
        <v>1</v>
      </c>
      <c r="CN100" s="24" t="str" cm="1">
        <f t="array" ref="CN100">+_xlfn.IFS(CM100&lt;0.8,"Cambio",CM100&lt;0.9,"Revisión de control",CM100&gt;0.89,"Se mantiene")</f>
        <v>Se mantiene</v>
      </c>
      <c r="CO100" s="80"/>
      <c r="CP100" s="25"/>
      <c r="CQ100" s="25"/>
      <c r="CR100" s="25"/>
      <c r="CS100" s="26">
        <f t="shared" si="205"/>
        <v>1</v>
      </c>
    </row>
    <row r="101" spans="1:97" ht="60" hidden="1" customHeight="1" x14ac:dyDescent="0.4">
      <c r="B101" s="168" t="s">
        <v>142</v>
      </c>
      <c r="C101" s="21" t="s">
        <v>143</v>
      </c>
      <c r="D101" s="187" t="str">
        <f>VLOOKUP(B101,Datos!$B$65:$F$80,3,FALSE)</f>
        <v>Asegurar la atención al ciudadano, mediante los modelos de atención por oferta, demanda y descongestión, que permita detectar las necesidades de ordenamiento social de la propiedad rural</v>
      </c>
      <c r="E101" s="190" t="str">
        <f>VLOOKUP(B101,Datos!$B$65:$F$80,5,FALSE)</f>
        <v>La posibilidad de incumplir con la atención al ciudadano, mediante los modelos de atención por oferta, demanda y descongestión</v>
      </c>
      <c r="F101" s="187" t="str">
        <f>VLOOKUP(B101,Datos!$B$65:$F$80,4,FALSE)</f>
        <v>Inicia con la recepción del rezago documental y finaliza con la identificación y respuesta de las Peticiones, Quejas, Reclamos, Denuncias y Felicitaciones que recibe la Agencia Nacional de Tierras</v>
      </c>
      <c r="G101" s="238" t="s">
        <v>1395</v>
      </c>
      <c r="H101" s="176"/>
      <c r="I101" s="182">
        <f t="shared" ref="I101" si="462">IF(K101="",0,1)</f>
        <v>0</v>
      </c>
      <c r="J101" s="176" t="str">
        <f t="shared" ref="J101" si="463">CONCATENATE(C101," ",K101)</f>
        <v xml:space="preserve">GEMA </v>
      </c>
      <c r="K101" s="165"/>
      <c r="L101" s="197"/>
      <c r="M101" s="198">
        <f ca="1">+TODAY()-L101</f>
        <v>46079</v>
      </c>
      <c r="N101" s="201"/>
      <c r="O101" s="204" t="e">
        <f>VLOOKUP(N101,[1]Datos!$B$21:$D$25,3,FALSE)</f>
        <v>#N/A</v>
      </c>
      <c r="P101" s="201"/>
      <c r="Q101" s="204" t="e">
        <f>VLOOKUP(P101,[1]Datos!$C$20:$D$25,2,FALSE)</f>
        <v>#N/A</v>
      </c>
      <c r="R101" s="204" t="e">
        <f t="shared" ref="R101" si="464">+IF(O101="",Q101,IF(Q101="",O101,IF(O101&gt;Q101,O101,Q101)))</f>
        <v>#N/A</v>
      </c>
      <c r="S101" s="207"/>
      <c r="T101" s="176"/>
      <c r="U101" s="175"/>
      <c r="V101" s="175"/>
      <c r="W101" s="177" t="str">
        <f t="shared" ref="W101" si="465">CONCATENATE("Posibilidad de"," ",T101," ",U101," debido ",V101)</f>
        <v xml:space="preserve">Posibilidad de   debido </v>
      </c>
      <c r="X101" s="165"/>
      <c r="Y101" s="165"/>
      <c r="Z101" s="178"/>
      <c r="AA101" s="178"/>
      <c r="AB101" s="178"/>
      <c r="AC101" s="181"/>
      <c r="AD101" s="176" t="str">
        <f t="shared" ref="AD101" si="466">IF(AC101&lt;=0,"",IF(AC101&lt;=2,"Muy Baja",IF(AC101&lt;=24,"Baja",IF(AC101&lt;=500,"Media",IF(AC101&lt;=5000,"Alta","Muy Alta")))))</f>
        <v/>
      </c>
      <c r="AE101" s="182" t="str">
        <f t="shared" ref="AE101" si="467">IF(AD101="","",IF(AD101="Muy Baja",0.2,IF(AD101="Baja",0.4,IF(AD101="Media",0.6,IF(AD101="Alta",0.8,IF(AD101="Muy Alta",1,))))))</f>
        <v/>
      </c>
      <c r="AF101" s="176"/>
      <c r="AG101" s="176" t="str">
        <f>IF(OR(AF101=[1]Datos!$C$6,AF101=[1]Datos!$D$6),"Leve",IF(OR(AF101=[1]Datos!$C$7,AF101=[1]Datos!$D$7),"Menor",IF(OR(AF101=[1]Datos!$C$8,AF101=[1]Datos!$D$8),"Moderado",IF(OR(AF101=[1]Datos!$C$9,AF101=[1]Datos!$D$9),"Mayor",IF(OR(AF101=[1]Datos!$C$10,AF101=[1]Datos!$D$10),"Catastrófico","")))))</f>
        <v/>
      </c>
      <c r="AH101" s="182" t="str">
        <f t="shared" ref="AH101" si="468">IF(AG101="","",IF(AG101="Leve",0.2,IF(AG101="Menor",0.4,IF(AG101="Moderado",0.6,IF(AG101="Mayor",0.8,IF(AG101="Catastrófico",1,))))))</f>
        <v/>
      </c>
      <c r="AI101" s="176" t="str">
        <f t="shared" ref="AI101" si="469">IF(OR(AND(AD101="Muy Baja",AG101="Leve"),AND(AD101="Muy Baja",AG101="Menor"),AND(AD101="Baja",AG101="Leve")),"Bajo",IF(OR(AND(AD101="Muy baja",AG101="Moderado"),AND(AD101="Baja",AG101="Menor"),AND(AD101="Baja",AG101="Moderado"),AND(AD101="Media",AG101="Leve"),AND(AD101="Media",AG101="Menor"),AND(AD101="Media",AG101="Moderado"),AND(AD101="Alta",AG101="Leve"),AND(AD101="Alta",AG101="Menor")),"Moderado",IF(OR(AND(AD101="Muy Baja",AG101="Mayor"),AND(AD101="Baja",AG101="Mayor"),AND(AD101="Media",AG101="Mayor"),AND(AD101="Alta",AG101="Moderado"),AND(AD101="Alta",AG101="Mayor"),AND(AD101="Muy Alta",AG101="Leve"),AND(AD101="Muy Alta",AG101="Menor"),AND(AD101="Muy Alta",AG101="Moderado"),AND(AD101="Muy Alta",AG101="Mayor")),"Alto",IF(OR(AND(AD101="Muy Baja",AG101="Catastrófico"),AND(AD101="Baja",AG101="Catastrófico"),AND(AD101="Media",AG101="Catastrófico"),AND(AD101="Alta",AG101="Catastrófico"),AND(AD101="Muy Alta",AG101="Catastrófico")),"Extremo",""))))</f>
        <v/>
      </c>
      <c r="AJ101" s="183" t="e" cm="1">
        <f t="array" ref="AJ101">_xlfn.IFS(AI101="Bajo","Aceptar",AI101="Moderado","Reducir",AI101="Alto","Reducir",AI101="Extremo","Reducir")</f>
        <v>#N/A</v>
      </c>
      <c r="AK101" s="21" t="str">
        <f>CONCATENATE(J101," Control"," 1")</f>
        <v>GEMA  Control 1</v>
      </c>
      <c r="AL101" s="23"/>
      <c r="AM101" s="23"/>
      <c r="AN101" s="23"/>
      <c r="AO101" s="23" t="str">
        <f t="shared" si="430"/>
        <v xml:space="preserve">  a través de </v>
      </c>
      <c r="AP101" s="21"/>
      <c r="AQ101" s="21" t="str">
        <f t="shared" ref="AQ101:AQ108" si="470">IF(OR(AP101="Preventivo",AP101="Detectivo"),"Probabilidad",IF(AP101="Correctivo","Impacto",""))</f>
        <v/>
      </c>
      <c r="AR101" s="21"/>
      <c r="AS101" s="21" t="str">
        <f t="shared" ref="AS101:AS108" si="471">IF(AND(AP101="Preventivo",AR101="Automático"),"50%",IF(AND(AP101="Preventivo",AR101="Manual"),"40%",IF(AND(AP101="Detectivo",AR101="Automático"),"40%",IF(AND(AP101="Detectivo",AR101="Manual"),"30%",IF(AND(AP101="Correctivo",AR101="Automático"),"35%",IF(AND(AP101="Correctivo",AR101="Manual"),"25%",""))))))</f>
        <v/>
      </c>
      <c r="AT101" s="21"/>
      <c r="AU101" s="21"/>
      <c r="AV101" s="21"/>
      <c r="AW101" s="22" t="str">
        <f t="shared" ref="AW101" si="472">+IF(AQ101="Probabilidad",AE101-(AE101*AS101),AE101)</f>
        <v/>
      </c>
      <c r="AX101" s="21" t="str">
        <f t="shared" ref="AX101:AX108" si="473">IFERROR(IF(AW101="","",IF(AW101&lt;=20%,"Muy Baja",IF(AW101&lt;=40%,"Baja",IF(AW101&lt;=60%,"Media",IF(AW101&lt;=80%,"Alta","Muy Alta"))))),"")</f>
        <v/>
      </c>
      <c r="AY101" s="22" t="str">
        <f t="shared" ref="AY101" si="474">+IF(AQ101="Impacto",AH101-(AH101*AS101),AH101)</f>
        <v/>
      </c>
      <c r="AZ101" s="21" t="str">
        <f t="shared" ref="AZ101:AZ108" si="475">IFERROR(IF(AY101="","",IF(AY101&lt;=0.2,"Leve",IF(AY101&lt;=0.4,"Menor",IF(AY101&lt;=0.6,"Moderado",IF(AY101&lt;=0.8,"Mayor","Catastrófico"))))),"")</f>
        <v/>
      </c>
      <c r="BA101" s="165" t="str">
        <f t="shared" ref="BA101" si="476">IF(OR(AND(AX104="Muy Baja",AZ104="Leve"),AND(AX104="Muy Baja",AZ104="Menor"),AND(AX104="Baja",AZ104="Leve")),"Bajo",IF(OR(AND(AX104="Muy baja",AZ104="Moderado"),AND(AX104="Baja",AZ104="Menor"),AND(AX104="Baja",AZ104="Moderado"),AND(AX104="Media",AZ104="Leve"),AND(AX104="Media",AZ104="Menor"),AND(AX104="Media",AZ104="Moderado"),AND(AX104="Alta",AZ104="Leve"),AND(AX104="Alta",AZ104="Menor")),"Moderado",IF(OR(AND(AX104="Muy Baja",AZ104="Mayor"),AND(AX104="Baja",AZ104="Mayor"),AND(AX104="Media",AZ104="Mayor"),AND(AX104="Alta",AZ104="Moderado"),AND(AX104="Alta",AZ104="Mayor"),AND(AX104="Muy Alta",AZ104="Leve"),AND(AX104="Muy Alta",AZ104="Menor"),AND(AX104="Muy Alta",AZ104="Moderado"),AND(AX104="Muy Alta",AZ104="Mayor")),"Alto",IF(OR(AND(AX104="Muy Baja",AZ104="Catastrófico"),AND(AX104="Baja",AZ104="Catastrófico"),AND(AX104="Media",AZ104="Catastrófico"),AND(AX104="Alta",AZ104="Catastrófico"),AND(AX104="Muy Alta",AZ104="Catastrófico")),"Extremo",""))))</f>
        <v/>
      </c>
      <c r="BB101" s="165" t="e" cm="1">
        <f t="array" ref="BB101">_xlfn.IFS(BA101="Bajo","Aceptar",BA101="Moderado","Reducir",BA101="Alto","Reducir",BA101="Extremo","Reducir")</f>
        <v>#N/A</v>
      </c>
      <c r="BC101" s="168" t="e" cm="1">
        <f t="array" ref="BC101">_xlfn.IFS(BB101="Aceptar","No",BB101="Reducir","Si")</f>
        <v>#N/A</v>
      </c>
      <c r="BD101" s="21" t="str">
        <f>CONCATENATE(J101," Acción preventiva"," 1")</f>
        <v>GEMA  Acción preventiva 1</v>
      </c>
      <c r="BE101" s="23"/>
      <c r="BF101" s="23"/>
      <c r="BG101" s="23"/>
      <c r="BH101" s="21">
        <f t="shared" ref="BH101:BH108" si="477">+SUM(BI101:BT101)</f>
        <v>0</v>
      </c>
      <c r="BI101" s="21"/>
      <c r="BJ101" s="21"/>
      <c r="BK101" s="21"/>
      <c r="BL101" s="21"/>
      <c r="BM101" s="21"/>
      <c r="BN101" s="21"/>
      <c r="BO101" s="21"/>
      <c r="BP101" s="21"/>
      <c r="BQ101" s="21"/>
      <c r="BR101" s="21"/>
      <c r="BS101" s="21"/>
      <c r="BT101" s="21"/>
      <c r="BU101" s="171"/>
      <c r="BV101" s="38">
        <v>0</v>
      </c>
      <c r="BW101" s="38">
        <v>0</v>
      </c>
      <c r="BX101" s="38">
        <v>0</v>
      </c>
      <c r="BY101" s="38">
        <v>0</v>
      </c>
      <c r="BZ101" s="38">
        <v>0</v>
      </c>
      <c r="CA101" s="38">
        <v>0</v>
      </c>
      <c r="CB101" s="38">
        <v>0</v>
      </c>
      <c r="CC101" s="38">
        <v>1</v>
      </c>
      <c r="CD101" s="38">
        <v>0</v>
      </c>
      <c r="CE101" s="38">
        <v>0</v>
      </c>
      <c r="CF101" s="38">
        <v>0</v>
      </c>
      <c r="CG101" s="38">
        <v>0</v>
      </c>
      <c r="CH101" s="38">
        <f t="shared" ref="CH101:CH108" si="478">+SUM(BV101:CG101)</f>
        <v>1</v>
      </c>
      <c r="CI101" s="39"/>
      <c r="CJ101" s="24"/>
      <c r="CK101" s="25"/>
      <c r="CL101" s="172">
        <f t="shared" ref="CL101" si="479">+AC101</f>
        <v>0</v>
      </c>
      <c r="CM101" s="26" t="e">
        <f t="shared" ref="CM101" si="480">1-(CK101/CL101)</f>
        <v>#DIV/0!</v>
      </c>
      <c r="CN101" s="24" t="e" cm="1">
        <f t="array" ref="CN101">+_xlfn.IFS(CM101&lt;0.8,"Cambio",CM101&lt;0.9,"Revisión de control",CM101&gt;0.89,"Se mantiene")</f>
        <v>#DIV/0!</v>
      </c>
      <c r="CO101" s="80"/>
      <c r="CP101" s="25"/>
      <c r="CQ101" s="25"/>
      <c r="CR101" s="25"/>
      <c r="CS101" s="26">
        <f t="shared" si="205"/>
        <v>1</v>
      </c>
    </row>
    <row r="102" spans="1:97" ht="60" hidden="1" customHeight="1" x14ac:dyDescent="0.4">
      <c r="B102" s="169"/>
      <c r="C102" s="21" t="s">
        <v>143</v>
      </c>
      <c r="D102" s="188"/>
      <c r="E102" s="191"/>
      <c r="F102" s="188"/>
      <c r="G102" s="238"/>
      <c r="H102" s="176"/>
      <c r="I102" s="182"/>
      <c r="J102" s="176"/>
      <c r="K102" s="166"/>
      <c r="L102" s="197"/>
      <c r="M102" s="199"/>
      <c r="N102" s="202"/>
      <c r="O102" s="205"/>
      <c r="P102" s="202"/>
      <c r="Q102" s="205"/>
      <c r="R102" s="205"/>
      <c r="S102" s="208"/>
      <c r="T102" s="176"/>
      <c r="U102" s="175"/>
      <c r="V102" s="175"/>
      <c r="W102" s="177"/>
      <c r="X102" s="166"/>
      <c r="Y102" s="166"/>
      <c r="Z102" s="179"/>
      <c r="AA102" s="179"/>
      <c r="AB102" s="179"/>
      <c r="AC102" s="181"/>
      <c r="AD102" s="176"/>
      <c r="AE102" s="182"/>
      <c r="AF102" s="176"/>
      <c r="AG102" s="176"/>
      <c r="AH102" s="182"/>
      <c r="AI102" s="176"/>
      <c r="AJ102" s="183"/>
      <c r="AK102" s="21" t="str">
        <f>CONCATENATE(J101," Control"," 2")</f>
        <v>GEMA  Control 2</v>
      </c>
      <c r="AL102" s="23"/>
      <c r="AM102" s="23"/>
      <c r="AN102" s="23"/>
      <c r="AO102" s="23" t="str">
        <f t="shared" si="430"/>
        <v xml:space="preserve">  a través de </v>
      </c>
      <c r="AP102" s="21"/>
      <c r="AQ102" s="21" t="str">
        <f t="shared" si="470"/>
        <v/>
      </c>
      <c r="AR102" s="21"/>
      <c r="AS102" s="21" t="str">
        <f t="shared" si="471"/>
        <v/>
      </c>
      <c r="AT102" s="21"/>
      <c r="AU102" s="21"/>
      <c r="AV102" s="21"/>
      <c r="AW102" s="22" t="str">
        <f t="shared" ref="AW102:AW104" si="481">+IF(AQ102="Probabilidad",AW101-(AW101*AS102),AW101)</f>
        <v/>
      </c>
      <c r="AX102" s="21" t="str">
        <f t="shared" si="473"/>
        <v/>
      </c>
      <c r="AY102" s="22" t="str">
        <f t="shared" ref="AY102:AY104" si="482">+IF(AQ102="Impacto",AY101-(AY101*AS102),AY101)</f>
        <v/>
      </c>
      <c r="AZ102" s="21" t="str">
        <f t="shared" si="475"/>
        <v/>
      </c>
      <c r="BA102" s="166"/>
      <c r="BB102" s="166"/>
      <c r="BC102" s="169"/>
      <c r="BD102" s="21" t="str">
        <f>CONCATENATE(J101," Acción preventiva"," 2")</f>
        <v>GEMA  Acción preventiva 2</v>
      </c>
      <c r="BE102" s="23"/>
      <c r="BF102" s="23"/>
      <c r="BG102" s="23"/>
      <c r="BH102" s="21">
        <f t="shared" si="477"/>
        <v>0</v>
      </c>
      <c r="BI102" s="21"/>
      <c r="BJ102" s="21"/>
      <c r="BK102" s="21"/>
      <c r="BL102" s="21"/>
      <c r="BM102" s="21"/>
      <c r="BN102" s="21"/>
      <c r="BO102" s="21"/>
      <c r="BP102" s="21"/>
      <c r="BQ102" s="21"/>
      <c r="BR102" s="21"/>
      <c r="BS102" s="21"/>
      <c r="BT102" s="21"/>
      <c r="BU102" s="171"/>
      <c r="BV102" s="38">
        <v>0</v>
      </c>
      <c r="BW102" s="38">
        <v>0</v>
      </c>
      <c r="BX102" s="38">
        <v>0</v>
      </c>
      <c r="BY102" s="38">
        <v>0</v>
      </c>
      <c r="BZ102" s="38">
        <v>0</v>
      </c>
      <c r="CA102" s="38">
        <v>0</v>
      </c>
      <c r="CB102" s="38">
        <v>0</v>
      </c>
      <c r="CC102" s="38">
        <v>0</v>
      </c>
      <c r="CD102" s="38">
        <v>0</v>
      </c>
      <c r="CE102" s="38">
        <v>0</v>
      </c>
      <c r="CF102" s="38">
        <v>0</v>
      </c>
      <c r="CG102" s="38">
        <v>0</v>
      </c>
      <c r="CH102" s="38">
        <f t="shared" si="478"/>
        <v>0</v>
      </c>
      <c r="CI102" s="39"/>
      <c r="CJ102" s="24"/>
      <c r="CK102" s="25"/>
      <c r="CL102" s="173"/>
      <c r="CM102" s="26" t="e">
        <f t="shared" ref="CM102" si="483">1-(CK102/CL101)</f>
        <v>#DIV/0!</v>
      </c>
      <c r="CN102" s="24" t="e" cm="1">
        <f t="array" ref="CN102">+_xlfn.IFS(CM102&lt;0.8,"Cambio",CM102&lt;0.9,"Revisión de control",CM102&gt;0.89,"Se mantiene")</f>
        <v>#DIV/0!</v>
      </c>
      <c r="CO102" s="80"/>
      <c r="CP102" s="25"/>
      <c r="CQ102" s="25"/>
      <c r="CR102" s="25"/>
      <c r="CS102" s="26">
        <f t="shared" si="205"/>
        <v>1</v>
      </c>
    </row>
    <row r="103" spans="1:97" ht="60" hidden="1" customHeight="1" x14ac:dyDescent="0.4">
      <c r="B103" s="169"/>
      <c r="C103" s="21" t="s">
        <v>143</v>
      </c>
      <c r="D103" s="188"/>
      <c r="E103" s="191"/>
      <c r="F103" s="188"/>
      <c r="G103" s="238"/>
      <c r="H103" s="176"/>
      <c r="I103" s="182"/>
      <c r="J103" s="176"/>
      <c r="K103" s="166"/>
      <c r="L103" s="197"/>
      <c r="M103" s="199"/>
      <c r="N103" s="202"/>
      <c r="O103" s="205"/>
      <c r="P103" s="202"/>
      <c r="Q103" s="205"/>
      <c r="R103" s="205"/>
      <c r="S103" s="208"/>
      <c r="T103" s="176"/>
      <c r="U103" s="175"/>
      <c r="V103" s="175"/>
      <c r="W103" s="177"/>
      <c r="X103" s="166"/>
      <c r="Y103" s="166"/>
      <c r="Z103" s="179"/>
      <c r="AA103" s="179"/>
      <c r="AB103" s="179"/>
      <c r="AC103" s="181"/>
      <c r="AD103" s="176"/>
      <c r="AE103" s="182"/>
      <c r="AF103" s="176"/>
      <c r="AG103" s="176"/>
      <c r="AH103" s="182"/>
      <c r="AI103" s="176"/>
      <c r="AJ103" s="183"/>
      <c r="AK103" s="21" t="str">
        <f>CONCATENATE(J101," Control"," 3")</f>
        <v>GEMA  Control 3</v>
      </c>
      <c r="AL103" s="23"/>
      <c r="AM103" s="23"/>
      <c r="AN103" s="23"/>
      <c r="AO103" s="23" t="str">
        <f t="shared" si="430"/>
        <v xml:space="preserve">  a través de </v>
      </c>
      <c r="AP103" s="21"/>
      <c r="AQ103" s="21" t="str">
        <f t="shared" si="470"/>
        <v/>
      </c>
      <c r="AR103" s="21"/>
      <c r="AS103" s="21" t="str">
        <f t="shared" si="471"/>
        <v/>
      </c>
      <c r="AT103" s="21"/>
      <c r="AU103" s="21"/>
      <c r="AV103" s="21"/>
      <c r="AW103" s="22" t="str">
        <f t="shared" si="481"/>
        <v/>
      </c>
      <c r="AX103" s="21" t="str">
        <f t="shared" si="473"/>
        <v/>
      </c>
      <c r="AY103" s="22" t="str">
        <f t="shared" si="482"/>
        <v/>
      </c>
      <c r="AZ103" s="21" t="str">
        <f t="shared" si="475"/>
        <v/>
      </c>
      <c r="BA103" s="166"/>
      <c r="BB103" s="166"/>
      <c r="BC103" s="169"/>
      <c r="BD103" s="21" t="str">
        <f>CONCATENATE(J101," Acción preventiva"," 3")</f>
        <v>GEMA  Acción preventiva 3</v>
      </c>
      <c r="BE103" s="23"/>
      <c r="BF103" s="23"/>
      <c r="BG103" s="23"/>
      <c r="BH103" s="21">
        <f t="shared" si="477"/>
        <v>0</v>
      </c>
      <c r="BI103" s="21"/>
      <c r="BJ103" s="21"/>
      <c r="BK103" s="21"/>
      <c r="BL103" s="21"/>
      <c r="BM103" s="21"/>
      <c r="BN103" s="21"/>
      <c r="BO103" s="21"/>
      <c r="BP103" s="21"/>
      <c r="BQ103" s="21"/>
      <c r="BR103" s="21"/>
      <c r="BS103" s="21"/>
      <c r="BT103" s="21"/>
      <c r="BU103" s="171"/>
      <c r="BV103" s="38">
        <v>0</v>
      </c>
      <c r="BW103" s="38">
        <v>0</v>
      </c>
      <c r="BX103" s="38">
        <v>0</v>
      </c>
      <c r="BY103" s="38">
        <v>0</v>
      </c>
      <c r="BZ103" s="38">
        <v>0</v>
      </c>
      <c r="CA103" s="38">
        <v>0</v>
      </c>
      <c r="CB103" s="38">
        <v>0</v>
      </c>
      <c r="CC103" s="38">
        <v>0</v>
      </c>
      <c r="CD103" s="38">
        <v>0</v>
      </c>
      <c r="CE103" s="38">
        <v>0</v>
      </c>
      <c r="CF103" s="38">
        <v>0</v>
      </c>
      <c r="CG103" s="38">
        <v>0</v>
      </c>
      <c r="CH103" s="38">
        <f t="shared" si="478"/>
        <v>0</v>
      </c>
      <c r="CI103" s="39"/>
      <c r="CJ103" s="24"/>
      <c r="CK103" s="25"/>
      <c r="CL103" s="173"/>
      <c r="CM103" s="26" t="e">
        <f t="shared" ref="CM103" si="484">1-(CK103/CL101)</f>
        <v>#DIV/0!</v>
      </c>
      <c r="CN103" s="24" t="e" cm="1">
        <f t="array" ref="CN103">+_xlfn.IFS(CM103&lt;0.8,"Cambio",CM103&lt;0.9,"Revisión de control",CM103&gt;0.89,"Se mantiene")</f>
        <v>#DIV/0!</v>
      </c>
      <c r="CO103" s="80"/>
      <c r="CP103" s="25"/>
      <c r="CQ103" s="25"/>
      <c r="CR103" s="25"/>
      <c r="CS103" s="26">
        <f t="shared" si="205"/>
        <v>1</v>
      </c>
    </row>
    <row r="104" spans="1:97" ht="60" hidden="1" customHeight="1" x14ac:dyDescent="0.4">
      <c r="B104" s="170"/>
      <c r="C104" s="21" t="s">
        <v>143</v>
      </c>
      <c r="D104" s="189"/>
      <c r="E104" s="192"/>
      <c r="F104" s="189"/>
      <c r="G104" s="238"/>
      <c r="H104" s="176"/>
      <c r="I104" s="182"/>
      <c r="J104" s="176"/>
      <c r="K104" s="167"/>
      <c r="L104" s="197"/>
      <c r="M104" s="200"/>
      <c r="N104" s="203"/>
      <c r="O104" s="206"/>
      <c r="P104" s="203"/>
      <c r="Q104" s="206"/>
      <c r="R104" s="206"/>
      <c r="S104" s="209"/>
      <c r="T104" s="176"/>
      <c r="U104" s="175"/>
      <c r="V104" s="175"/>
      <c r="W104" s="177"/>
      <c r="X104" s="167"/>
      <c r="Y104" s="167"/>
      <c r="Z104" s="180"/>
      <c r="AA104" s="180"/>
      <c r="AB104" s="180"/>
      <c r="AC104" s="181"/>
      <c r="AD104" s="176"/>
      <c r="AE104" s="182"/>
      <c r="AF104" s="176"/>
      <c r="AG104" s="176"/>
      <c r="AH104" s="182"/>
      <c r="AI104" s="176"/>
      <c r="AJ104" s="183"/>
      <c r="AK104" s="21" t="str">
        <f>CONCATENATE(J101," Control"," 4")</f>
        <v>GEMA  Control 4</v>
      </c>
      <c r="AL104" s="23"/>
      <c r="AM104" s="23"/>
      <c r="AN104" s="23"/>
      <c r="AO104" s="23" t="str">
        <f t="shared" si="430"/>
        <v xml:space="preserve">  a través de </v>
      </c>
      <c r="AP104" s="21"/>
      <c r="AQ104" s="21" t="str">
        <f t="shared" si="470"/>
        <v/>
      </c>
      <c r="AR104" s="21"/>
      <c r="AS104" s="21" t="str">
        <f t="shared" si="471"/>
        <v/>
      </c>
      <c r="AT104" s="21"/>
      <c r="AU104" s="21"/>
      <c r="AV104" s="21"/>
      <c r="AW104" s="22" t="str">
        <f t="shared" si="481"/>
        <v/>
      </c>
      <c r="AX104" s="21" t="str">
        <f t="shared" si="473"/>
        <v/>
      </c>
      <c r="AY104" s="22" t="str">
        <f t="shared" si="482"/>
        <v/>
      </c>
      <c r="AZ104" s="21" t="str">
        <f t="shared" si="475"/>
        <v/>
      </c>
      <c r="BA104" s="167"/>
      <c r="BB104" s="167"/>
      <c r="BC104" s="170"/>
      <c r="BD104" s="21" t="str">
        <f>CONCATENATE(J101," Acción preventiva"," 4")</f>
        <v>GEMA  Acción preventiva 4</v>
      </c>
      <c r="BE104" s="23"/>
      <c r="BF104" s="23"/>
      <c r="BG104" s="23"/>
      <c r="BH104" s="21">
        <f t="shared" si="477"/>
        <v>0</v>
      </c>
      <c r="BI104" s="21"/>
      <c r="BJ104" s="21"/>
      <c r="BK104" s="21"/>
      <c r="BL104" s="21"/>
      <c r="BM104" s="21"/>
      <c r="BN104" s="21"/>
      <c r="BO104" s="21"/>
      <c r="BP104" s="21"/>
      <c r="BQ104" s="21"/>
      <c r="BR104" s="21"/>
      <c r="BS104" s="21"/>
      <c r="BT104" s="21"/>
      <c r="BU104" s="171"/>
      <c r="BV104" s="38">
        <v>0</v>
      </c>
      <c r="BW104" s="38">
        <v>0</v>
      </c>
      <c r="BX104" s="38">
        <v>0</v>
      </c>
      <c r="BY104" s="38">
        <v>0</v>
      </c>
      <c r="BZ104" s="38">
        <v>0</v>
      </c>
      <c r="CA104" s="38">
        <v>0</v>
      </c>
      <c r="CB104" s="38">
        <v>0</v>
      </c>
      <c r="CC104" s="38">
        <v>0</v>
      </c>
      <c r="CD104" s="38">
        <v>0</v>
      </c>
      <c r="CE104" s="38">
        <v>0</v>
      </c>
      <c r="CF104" s="38">
        <v>0</v>
      </c>
      <c r="CG104" s="38">
        <v>0</v>
      </c>
      <c r="CH104" s="38">
        <f t="shared" si="478"/>
        <v>0</v>
      </c>
      <c r="CI104" s="39"/>
      <c r="CJ104" s="24"/>
      <c r="CK104" s="25"/>
      <c r="CL104" s="174"/>
      <c r="CM104" s="26" t="e">
        <f t="shared" ref="CM104" si="485">1-(CK104/CL101)</f>
        <v>#DIV/0!</v>
      </c>
      <c r="CN104" s="24" t="e" cm="1">
        <f t="array" ref="CN104">+_xlfn.IFS(CM104&lt;0.8,"Cambio",CM104&lt;0.9,"Revisión de control",CM104&gt;0.89,"Se mantiene")</f>
        <v>#DIV/0!</v>
      </c>
      <c r="CO104" s="80"/>
      <c r="CP104" s="25"/>
      <c r="CQ104" s="25"/>
      <c r="CR104" s="25"/>
      <c r="CS104" s="26">
        <f t="shared" si="205"/>
        <v>1</v>
      </c>
    </row>
    <row r="105" spans="1:97" ht="60" hidden="1" customHeight="1" x14ac:dyDescent="0.4">
      <c r="B105" s="168" t="s">
        <v>142</v>
      </c>
      <c r="C105" s="21" t="s">
        <v>143</v>
      </c>
      <c r="D105" s="187" t="str">
        <f>VLOOKUP(B105,Datos!$B$65:$F$80,3,FALSE)</f>
        <v>Asegurar la atención al ciudadano, mediante los modelos de atención por oferta, demanda y descongestión, que permita detectar las necesidades de ordenamiento social de la propiedad rural</v>
      </c>
      <c r="E105" s="190" t="str">
        <f>VLOOKUP(B105,Datos!$B$65:$F$80,5,FALSE)</f>
        <v>La posibilidad de incumplir con la atención al ciudadano, mediante los modelos de atención por oferta, demanda y descongestión</v>
      </c>
      <c r="F105" s="187" t="str">
        <f>VLOOKUP(B105,Datos!$B$65:$F$80,4,FALSE)</f>
        <v>Inicia con la recepción del rezago documental y finaliza con la identificación y respuesta de las Peticiones, Quejas, Reclamos, Denuncias y Felicitaciones que recibe la Agencia Nacional de Tierras</v>
      </c>
      <c r="G105" s="238" t="s">
        <v>1396</v>
      </c>
      <c r="H105" s="176"/>
      <c r="I105" s="182">
        <f t="shared" ref="I105" si="486">IF(K105="",0,1)</f>
        <v>0</v>
      </c>
      <c r="J105" s="176" t="str">
        <f t="shared" ref="J105" si="487">CONCATENATE(C105," ",K105)</f>
        <v xml:space="preserve">GEMA </v>
      </c>
      <c r="K105" s="165"/>
      <c r="L105" s="197"/>
      <c r="M105" s="198">
        <f ca="1">+TODAY()-L105</f>
        <v>46079</v>
      </c>
      <c r="N105" s="201"/>
      <c r="O105" s="204" t="e">
        <f>VLOOKUP(N105,[1]Datos!$B$21:$D$25,3,FALSE)</f>
        <v>#N/A</v>
      </c>
      <c r="P105" s="201"/>
      <c r="Q105" s="204" t="e">
        <f>VLOOKUP(P105,[1]Datos!$C$20:$D$25,2,FALSE)</f>
        <v>#N/A</v>
      </c>
      <c r="R105" s="204" t="e">
        <f t="shared" ref="R105" si="488">+IF(O105="",Q105,IF(Q105="",O105,IF(O105&gt;Q105,O105,Q105)))</f>
        <v>#N/A</v>
      </c>
      <c r="S105" s="207"/>
      <c r="T105" s="176"/>
      <c r="U105" s="175"/>
      <c r="V105" s="175"/>
      <c r="W105" s="177" t="str">
        <f t="shared" ref="W105" si="489">CONCATENATE("Posibilidad de"," ",T105," ",U105," debido ",V105)</f>
        <v xml:space="preserve">Posibilidad de   debido </v>
      </c>
      <c r="X105" s="165"/>
      <c r="Y105" s="165"/>
      <c r="Z105" s="178"/>
      <c r="AA105" s="178"/>
      <c r="AB105" s="178"/>
      <c r="AC105" s="181"/>
      <c r="AD105" s="176" t="str">
        <f t="shared" ref="AD105" si="490">IF(AC105&lt;=0,"",IF(AC105&lt;=2,"Muy Baja",IF(AC105&lt;=24,"Baja",IF(AC105&lt;=500,"Media",IF(AC105&lt;=5000,"Alta","Muy Alta")))))</f>
        <v/>
      </c>
      <c r="AE105" s="182" t="str">
        <f t="shared" ref="AE105" si="491">IF(AD105="","",IF(AD105="Muy Baja",0.2,IF(AD105="Baja",0.4,IF(AD105="Media",0.6,IF(AD105="Alta",0.8,IF(AD105="Muy Alta",1,))))))</f>
        <v/>
      </c>
      <c r="AF105" s="176"/>
      <c r="AG105" s="176" t="str">
        <f>IF(OR(AF105=[1]Datos!$C$6,AF105=[1]Datos!$D$6),"Leve",IF(OR(AF105=[1]Datos!$C$7,AF105=[1]Datos!$D$7),"Menor",IF(OR(AF105=[1]Datos!$C$8,AF105=[1]Datos!$D$8),"Moderado",IF(OR(AF105=[1]Datos!$C$9,AF105=[1]Datos!$D$9),"Mayor",IF(OR(AF105=[1]Datos!$C$10,AF105=[1]Datos!$D$10),"Catastrófico","")))))</f>
        <v/>
      </c>
      <c r="AH105" s="182" t="str">
        <f t="shared" ref="AH105" si="492">IF(AG105="","",IF(AG105="Leve",0.2,IF(AG105="Menor",0.4,IF(AG105="Moderado",0.6,IF(AG105="Mayor",0.8,IF(AG105="Catastrófico",1,))))))</f>
        <v/>
      </c>
      <c r="AI105" s="176" t="str">
        <f t="shared" ref="AI105" si="493">IF(OR(AND(AD105="Muy Baja",AG105="Leve"),AND(AD105="Muy Baja",AG105="Menor"),AND(AD105="Baja",AG105="Leve")),"Bajo",IF(OR(AND(AD105="Muy baja",AG105="Moderado"),AND(AD105="Baja",AG105="Menor"),AND(AD105="Baja",AG105="Moderado"),AND(AD105="Media",AG105="Leve"),AND(AD105="Media",AG105="Menor"),AND(AD105="Media",AG105="Moderado"),AND(AD105="Alta",AG105="Leve"),AND(AD105="Alta",AG105="Menor")),"Moderado",IF(OR(AND(AD105="Muy Baja",AG105="Mayor"),AND(AD105="Baja",AG105="Mayor"),AND(AD105="Media",AG105="Mayor"),AND(AD105="Alta",AG105="Moderado"),AND(AD105="Alta",AG105="Mayor"),AND(AD105="Muy Alta",AG105="Leve"),AND(AD105="Muy Alta",AG105="Menor"),AND(AD105="Muy Alta",AG105="Moderado"),AND(AD105="Muy Alta",AG105="Mayor")),"Alto",IF(OR(AND(AD105="Muy Baja",AG105="Catastrófico"),AND(AD105="Baja",AG105="Catastrófico"),AND(AD105="Media",AG105="Catastrófico"),AND(AD105="Alta",AG105="Catastrófico"),AND(AD105="Muy Alta",AG105="Catastrófico")),"Extremo",""))))</f>
        <v/>
      </c>
      <c r="AJ105" s="183" t="e" cm="1">
        <f t="array" ref="AJ105">_xlfn.IFS(AI105="Bajo","Aceptar",AI105="Moderado","Reducir",AI105="Alto","Reducir",AI105="Extremo","Reducir")</f>
        <v>#N/A</v>
      </c>
      <c r="AK105" s="21" t="str">
        <f>CONCATENATE(J105," Control"," 1")</f>
        <v>GEMA  Control 1</v>
      </c>
      <c r="AL105" s="23"/>
      <c r="AM105" s="23"/>
      <c r="AN105" s="23"/>
      <c r="AO105" s="23" t="str">
        <f t="shared" ref="AO105:AO108" si="494">CONCATENATE(AL105," ",AM105," a través de ",AN105)</f>
        <v xml:space="preserve">  a través de </v>
      </c>
      <c r="AP105" s="21"/>
      <c r="AQ105" s="21" t="str">
        <f t="shared" si="470"/>
        <v/>
      </c>
      <c r="AR105" s="21"/>
      <c r="AS105" s="21" t="str">
        <f t="shared" si="471"/>
        <v/>
      </c>
      <c r="AT105" s="21"/>
      <c r="AU105" s="21"/>
      <c r="AV105" s="21"/>
      <c r="AW105" s="22" t="str">
        <f t="shared" ref="AW105" si="495">+IF(AQ105="Probabilidad",AE105-(AE105*AS105),AE105)</f>
        <v/>
      </c>
      <c r="AX105" s="21" t="str">
        <f t="shared" si="473"/>
        <v/>
      </c>
      <c r="AY105" s="22" t="str">
        <f t="shared" ref="AY105" si="496">+IF(AQ105="Impacto",AH105-(AH105*AS105),AH105)</f>
        <v/>
      </c>
      <c r="AZ105" s="21" t="str">
        <f t="shared" si="475"/>
        <v/>
      </c>
      <c r="BA105" s="165" t="str">
        <f t="shared" ref="BA105" si="497">IF(OR(AND(AX108="Muy Baja",AZ108="Leve"),AND(AX108="Muy Baja",AZ108="Menor"),AND(AX108="Baja",AZ108="Leve")),"Bajo",IF(OR(AND(AX108="Muy baja",AZ108="Moderado"),AND(AX108="Baja",AZ108="Menor"),AND(AX108="Baja",AZ108="Moderado"),AND(AX108="Media",AZ108="Leve"),AND(AX108="Media",AZ108="Menor"),AND(AX108="Media",AZ108="Moderado"),AND(AX108="Alta",AZ108="Leve"),AND(AX108="Alta",AZ108="Menor")),"Moderado",IF(OR(AND(AX108="Muy Baja",AZ108="Mayor"),AND(AX108="Baja",AZ108="Mayor"),AND(AX108="Media",AZ108="Mayor"),AND(AX108="Alta",AZ108="Moderado"),AND(AX108="Alta",AZ108="Mayor"),AND(AX108="Muy Alta",AZ108="Leve"),AND(AX108="Muy Alta",AZ108="Menor"),AND(AX108="Muy Alta",AZ108="Moderado"),AND(AX108="Muy Alta",AZ108="Mayor")),"Alto",IF(OR(AND(AX108="Muy Baja",AZ108="Catastrófico"),AND(AX108="Baja",AZ108="Catastrófico"),AND(AX108="Media",AZ108="Catastrófico"),AND(AX108="Alta",AZ108="Catastrófico"),AND(AX108="Muy Alta",AZ108="Catastrófico")),"Extremo",""))))</f>
        <v/>
      </c>
      <c r="BB105" s="165" t="e" cm="1">
        <f t="array" ref="BB105">_xlfn.IFS(BA105="Bajo","Aceptar",BA105="Moderado","Reducir",BA105="Alto","Reducir",BA105="Extremo","Reducir")</f>
        <v>#N/A</v>
      </c>
      <c r="BC105" s="168" t="e" cm="1">
        <f t="array" ref="BC105">_xlfn.IFS(BB105="Aceptar","No",BB105="Reducir","Si")</f>
        <v>#N/A</v>
      </c>
      <c r="BD105" s="21" t="str">
        <f>CONCATENATE(J105," Acción preventiva"," 1")</f>
        <v>GEMA  Acción preventiva 1</v>
      </c>
      <c r="BE105" s="23"/>
      <c r="BF105" s="23"/>
      <c r="BG105" s="23"/>
      <c r="BH105" s="21">
        <f t="shared" si="477"/>
        <v>0</v>
      </c>
      <c r="BI105" s="21"/>
      <c r="BJ105" s="21"/>
      <c r="BK105" s="21"/>
      <c r="BL105" s="21"/>
      <c r="BM105" s="21"/>
      <c r="BN105" s="21"/>
      <c r="BO105" s="21"/>
      <c r="BP105" s="21"/>
      <c r="BQ105" s="21"/>
      <c r="BR105" s="21"/>
      <c r="BS105" s="21"/>
      <c r="BT105" s="21"/>
      <c r="BU105" s="171"/>
      <c r="BV105" s="38">
        <v>0</v>
      </c>
      <c r="BW105" s="38">
        <v>0</v>
      </c>
      <c r="BX105" s="38">
        <v>0</v>
      </c>
      <c r="BY105" s="38">
        <v>0</v>
      </c>
      <c r="BZ105" s="38">
        <v>0</v>
      </c>
      <c r="CA105" s="38">
        <v>1</v>
      </c>
      <c r="CB105" s="38">
        <v>1</v>
      </c>
      <c r="CC105" s="38">
        <v>1</v>
      </c>
      <c r="CD105" s="38">
        <v>1</v>
      </c>
      <c r="CE105" s="38">
        <v>1</v>
      </c>
      <c r="CF105" s="38">
        <v>1</v>
      </c>
      <c r="CG105" s="38">
        <v>0</v>
      </c>
      <c r="CH105" s="38">
        <f t="shared" si="478"/>
        <v>6</v>
      </c>
      <c r="CI105" s="39"/>
      <c r="CJ105" s="24"/>
      <c r="CK105" s="25"/>
      <c r="CL105" s="172">
        <f t="shared" ref="CL105" si="498">+AC105</f>
        <v>0</v>
      </c>
      <c r="CM105" s="26" t="e">
        <f t="shared" ref="CM105" si="499">1-(CK105/CL105)</f>
        <v>#DIV/0!</v>
      </c>
      <c r="CN105" s="24" t="e" cm="1">
        <f t="array" ref="CN105">+_xlfn.IFS(CM105&lt;0.8,"Cambio",CM105&lt;0.9,"Revisión de control",CM105&gt;0.89,"Se mantiene")</f>
        <v>#DIV/0!</v>
      </c>
      <c r="CO105" s="80"/>
      <c r="CP105" s="25"/>
      <c r="CQ105" s="25"/>
      <c r="CR105" s="25"/>
      <c r="CS105" s="26">
        <f t="shared" ref="CS105:CS127" si="500">(_xlfn.IFS(CJ105="",1,CJ105="SI",0)+_xlfn.IFS(CO105="",1,CO105="SI",1,CO105="NO",0)+_xlfn.IFS(CP105="",1,CP105="SI",1,CP105="NO",0)+_xlfn.IFS(CQ105="",1,CQ105="SI",1,CQ105="NO",0)+_xlfn.IFS(CR105="",1,CR105="SI",1,CR105="NO",0))/5</f>
        <v>1</v>
      </c>
    </row>
    <row r="106" spans="1:97" ht="60" hidden="1" customHeight="1" x14ac:dyDescent="0.4">
      <c r="B106" s="169"/>
      <c r="C106" s="21" t="s">
        <v>143</v>
      </c>
      <c r="D106" s="188"/>
      <c r="E106" s="191"/>
      <c r="F106" s="188"/>
      <c r="G106" s="238"/>
      <c r="H106" s="176"/>
      <c r="I106" s="182"/>
      <c r="J106" s="176"/>
      <c r="K106" s="166"/>
      <c r="L106" s="197"/>
      <c r="M106" s="199"/>
      <c r="N106" s="202"/>
      <c r="O106" s="205"/>
      <c r="P106" s="202"/>
      <c r="Q106" s="205"/>
      <c r="R106" s="205"/>
      <c r="S106" s="208"/>
      <c r="T106" s="176"/>
      <c r="U106" s="175"/>
      <c r="V106" s="175"/>
      <c r="W106" s="177"/>
      <c r="X106" s="166"/>
      <c r="Y106" s="166"/>
      <c r="Z106" s="179"/>
      <c r="AA106" s="179"/>
      <c r="AB106" s="179"/>
      <c r="AC106" s="181"/>
      <c r="AD106" s="176"/>
      <c r="AE106" s="182"/>
      <c r="AF106" s="176"/>
      <c r="AG106" s="176"/>
      <c r="AH106" s="182"/>
      <c r="AI106" s="176"/>
      <c r="AJ106" s="183"/>
      <c r="AK106" s="21" t="str">
        <f>CONCATENATE(J105," Control"," 2")</f>
        <v>GEMA  Control 2</v>
      </c>
      <c r="AL106" s="23"/>
      <c r="AM106" s="23"/>
      <c r="AN106" s="23"/>
      <c r="AO106" s="23" t="str">
        <f t="shared" si="494"/>
        <v xml:space="preserve">  a través de </v>
      </c>
      <c r="AP106" s="21"/>
      <c r="AQ106" s="21" t="str">
        <f t="shared" si="470"/>
        <v/>
      </c>
      <c r="AR106" s="21"/>
      <c r="AS106" s="21" t="str">
        <f t="shared" si="471"/>
        <v/>
      </c>
      <c r="AT106" s="21"/>
      <c r="AU106" s="21"/>
      <c r="AV106" s="21"/>
      <c r="AW106" s="22" t="str">
        <f t="shared" ref="AW106:AW108" si="501">+IF(AQ106="Probabilidad",AW105-(AW105*AS106),AW105)</f>
        <v/>
      </c>
      <c r="AX106" s="21" t="str">
        <f t="shared" si="473"/>
        <v/>
      </c>
      <c r="AY106" s="22" t="str">
        <f t="shared" ref="AY106:AY108" si="502">+IF(AQ106="Impacto",AY105-(AY105*AS106),AY105)</f>
        <v/>
      </c>
      <c r="AZ106" s="21" t="str">
        <f t="shared" si="475"/>
        <v/>
      </c>
      <c r="BA106" s="166"/>
      <c r="BB106" s="166"/>
      <c r="BC106" s="169"/>
      <c r="BD106" s="21" t="str">
        <f>CONCATENATE(J105," Acción preventiva"," 2")</f>
        <v>GEMA  Acción preventiva 2</v>
      </c>
      <c r="BE106" s="23"/>
      <c r="BF106" s="23"/>
      <c r="BG106" s="23"/>
      <c r="BH106" s="21">
        <f t="shared" si="477"/>
        <v>0</v>
      </c>
      <c r="BI106" s="21"/>
      <c r="BJ106" s="21"/>
      <c r="BK106" s="21"/>
      <c r="BL106" s="21"/>
      <c r="BM106" s="21"/>
      <c r="BN106" s="21"/>
      <c r="BO106" s="21"/>
      <c r="BP106" s="21"/>
      <c r="BQ106" s="21"/>
      <c r="BR106" s="21"/>
      <c r="BS106" s="21"/>
      <c r="BT106" s="21"/>
      <c r="BU106" s="171"/>
      <c r="BV106" s="38">
        <v>0</v>
      </c>
      <c r="BW106" s="38">
        <v>0</v>
      </c>
      <c r="BX106" s="38">
        <v>0</v>
      </c>
      <c r="BY106" s="38">
        <v>0</v>
      </c>
      <c r="BZ106" s="38">
        <v>0</v>
      </c>
      <c r="CA106" s="38">
        <v>1</v>
      </c>
      <c r="CB106" s="38">
        <v>1</v>
      </c>
      <c r="CC106" s="38">
        <v>1</v>
      </c>
      <c r="CD106" s="38">
        <v>1</v>
      </c>
      <c r="CE106" s="38">
        <v>1</v>
      </c>
      <c r="CF106" s="38">
        <v>1</v>
      </c>
      <c r="CG106" s="38">
        <v>0</v>
      </c>
      <c r="CH106" s="38">
        <f t="shared" si="478"/>
        <v>6</v>
      </c>
      <c r="CI106" s="39"/>
      <c r="CJ106" s="24"/>
      <c r="CK106" s="25"/>
      <c r="CL106" s="173"/>
      <c r="CM106" s="26" t="e">
        <f t="shared" ref="CM106" si="503">1-(CK106/CL105)</f>
        <v>#DIV/0!</v>
      </c>
      <c r="CN106" s="24" t="e" cm="1">
        <f t="array" ref="CN106">+_xlfn.IFS(CM106&lt;0.8,"Cambio",CM106&lt;0.9,"Revisión de control",CM106&gt;0.89,"Se mantiene")</f>
        <v>#DIV/0!</v>
      </c>
      <c r="CO106" s="80"/>
      <c r="CP106" s="25"/>
      <c r="CQ106" s="25"/>
      <c r="CR106" s="25"/>
      <c r="CS106" s="26">
        <f t="shared" si="500"/>
        <v>1</v>
      </c>
    </row>
    <row r="107" spans="1:97" ht="60" hidden="1" customHeight="1" x14ac:dyDescent="0.4">
      <c r="B107" s="169"/>
      <c r="C107" s="21" t="s">
        <v>143</v>
      </c>
      <c r="D107" s="188"/>
      <c r="E107" s="191"/>
      <c r="F107" s="188"/>
      <c r="G107" s="238"/>
      <c r="H107" s="176"/>
      <c r="I107" s="182"/>
      <c r="J107" s="176"/>
      <c r="K107" s="166"/>
      <c r="L107" s="197"/>
      <c r="M107" s="199"/>
      <c r="N107" s="202"/>
      <c r="O107" s="205"/>
      <c r="P107" s="202"/>
      <c r="Q107" s="205"/>
      <c r="R107" s="205"/>
      <c r="S107" s="208"/>
      <c r="T107" s="176"/>
      <c r="U107" s="175"/>
      <c r="V107" s="175"/>
      <c r="W107" s="177"/>
      <c r="X107" s="166"/>
      <c r="Y107" s="166"/>
      <c r="Z107" s="179"/>
      <c r="AA107" s="179"/>
      <c r="AB107" s="179"/>
      <c r="AC107" s="181"/>
      <c r="AD107" s="176"/>
      <c r="AE107" s="182"/>
      <c r="AF107" s="176"/>
      <c r="AG107" s="176"/>
      <c r="AH107" s="182"/>
      <c r="AI107" s="176"/>
      <c r="AJ107" s="183"/>
      <c r="AK107" s="21" t="str">
        <f>CONCATENATE(J105," Control"," 3")</f>
        <v>GEMA  Control 3</v>
      </c>
      <c r="AL107" s="23"/>
      <c r="AM107" s="23"/>
      <c r="AN107" s="23"/>
      <c r="AO107" s="23" t="str">
        <f t="shared" si="494"/>
        <v xml:space="preserve">  a través de </v>
      </c>
      <c r="AP107" s="21"/>
      <c r="AQ107" s="21" t="str">
        <f t="shared" si="470"/>
        <v/>
      </c>
      <c r="AR107" s="21"/>
      <c r="AS107" s="21" t="str">
        <f t="shared" si="471"/>
        <v/>
      </c>
      <c r="AT107" s="21"/>
      <c r="AU107" s="21"/>
      <c r="AV107" s="21"/>
      <c r="AW107" s="22" t="str">
        <f t="shared" si="501"/>
        <v/>
      </c>
      <c r="AX107" s="21" t="str">
        <f t="shared" si="473"/>
        <v/>
      </c>
      <c r="AY107" s="22" t="str">
        <f t="shared" si="502"/>
        <v/>
      </c>
      <c r="AZ107" s="21" t="str">
        <f t="shared" si="475"/>
        <v/>
      </c>
      <c r="BA107" s="166"/>
      <c r="BB107" s="166"/>
      <c r="BC107" s="169"/>
      <c r="BD107" s="21" t="str">
        <f>CONCATENATE(J105," Acción preventiva"," 3")</f>
        <v>GEMA  Acción preventiva 3</v>
      </c>
      <c r="BE107" s="23"/>
      <c r="BF107" s="23"/>
      <c r="BG107" s="23"/>
      <c r="BH107" s="21">
        <f t="shared" si="477"/>
        <v>0</v>
      </c>
      <c r="BI107" s="21"/>
      <c r="BJ107" s="21"/>
      <c r="BK107" s="21"/>
      <c r="BL107" s="21"/>
      <c r="BM107" s="21"/>
      <c r="BN107" s="21"/>
      <c r="BO107" s="21"/>
      <c r="BP107" s="21"/>
      <c r="BQ107" s="21"/>
      <c r="BR107" s="21"/>
      <c r="BS107" s="21"/>
      <c r="BT107" s="21"/>
      <c r="BU107" s="171"/>
      <c r="BV107" s="38">
        <v>0</v>
      </c>
      <c r="BW107" s="38">
        <v>0</v>
      </c>
      <c r="BX107" s="38">
        <v>0</v>
      </c>
      <c r="BY107" s="38">
        <v>0</v>
      </c>
      <c r="BZ107" s="38">
        <v>0</v>
      </c>
      <c r="CA107" s="38">
        <v>0</v>
      </c>
      <c r="CB107" s="38">
        <v>0</v>
      </c>
      <c r="CC107" s="38">
        <v>0</v>
      </c>
      <c r="CD107" s="38">
        <v>0</v>
      </c>
      <c r="CE107" s="38">
        <v>0</v>
      </c>
      <c r="CF107" s="38">
        <v>0</v>
      </c>
      <c r="CG107" s="38">
        <v>0</v>
      </c>
      <c r="CH107" s="38">
        <f t="shared" si="478"/>
        <v>0</v>
      </c>
      <c r="CI107" s="39"/>
      <c r="CJ107" s="24"/>
      <c r="CK107" s="25"/>
      <c r="CL107" s="173"/>
      <c r="CM107" s="26" t="e">
        <f t="shared" ref="CM107" si="504">1-(CK107/CL105)</f>
        <v>#DIV/0!</v>
      </c>
      <c r="CN107" s="24" t="e" cm="1">
        <f t="array" ref="CN107">+_xlfn.IFS(CM107&lt;0.8,"Cambio",CM107&lt;0.9,"Revisión de control",CM107&gt;0.89,"Se mantiene")</f>
        <v>#DIV/0!</v>
      </c>
      <c r="CO107" s="80"/>
      <c r="CP107" s="25"/>
      <c r="CQ107" s="25"/>
      <c r="CR107" s="25"/>
      <c r="CS107" s="26">
        <f t="shared" si="500"/>
        <v>1</v>
      </c>
    </row>
    <row r="108" spans="1:97" ht="60" hidden="1" customHeight="1" x14ac:dyDescent="0.4">
      <c r="B108" s="170"/>
      <c r="C108" s="21" t="s">
        <v>143</v>
      </c>
      <c r="D108" s="189"/>
      <c r="E108" s="192"/>
      <c r="F108" s="189"/>
      <c r="G108" s="238"/>
      <c r="H108" s="176"/>
      <c r="I108" s="182"/>
      <c r="J108" s="176"/>
      <c r="K108" s="167"/>
      <c r="L108" s="197"/>
      <c r="M108" s="200"/>
      <c r="N108" s="203"/>
      <c r="O108" s="206"/>
      <c r="P108" s="203"/>
      <c r="Q108" s="206"/>
      <c r="R108" s="206"/>
      <c r="S108" s="209"/>
      <c r="T108" s="176"/>
      <c r="U108" s="175"/>
      <c r="V108" s="175"/>
      <c r="W108" s="177"/>
      <c r="X108" s="167"/>
      <c r="Y108" s="167"/>
      <c r="Z108" s="180"/>
      <c r="AA108" s="180"/>
      <c r="AB108" s="180"/>
      <c r="AC108" s="181"/>
      <c r="AD108" s="176"/>
      <c r="AE108" s="182"/>
      <c r="AF108" s="176"/>
      <c r="AG108" s="176"/>
      <c r="AH108" s="182"/>
      <c r="AI108" s="176"/>
      <c r="AJ108" s="183"/>
      <c r="AK108" s="21" t="str">
        <f>CONCATENATE(J105," Control"," 4")</f>
        <v>GEMA  Control 4</v>
      </c>
      <c r="AL108" s="23"/>
      <c r="AM108" s="23"/>
      <c r="AN108" s="23"/>
      <c r="AO108" s="23" t="str">
        <f t="shared" si="494"/>
        <v xml:space="preserve">  a través de </v>
      </c>
      <c r="AP108" s="21"/>
      <c r="AQ108" s="21" t="str">
        <f t="shared" si="470"/>
        <v/>
      </c>
      <c r="AR108" s="21"/>
      <c r="AS108" s="21" t="str">
        <f t="shared" si="471"/>
        <v/>
      </c>
      <c r="AT108" s="21"/>
      <c r="AU108" s="21"/>
      <c r="AV108" s="21"/>
      <c r="AW108" s="22" t="str">
        <f t="shared" si="501"/>
        <v/>
      </c>
      <c r="AX108" s="21" t="str">
        <f t="shared" si="473"/>
        <v/>
      </c>
      <c r="AY108" s="22" t="str">
        <f t="shared" si="502"/>
        <v/>
      </c>
      <c r="AZ108" s="21" t="str">
        <f t="shared" si="475"/>
        <v/>
      </c>
      <c r="BA108" s="167"/>
      <c r="BB108" s="167"/>
      <c r="BC108" s="170"/>
      <c r="BD108" s="21" t="str">
        <f>CONCATENATE(J105," Acción preventiva"," 4")</f>
        <v>GEMA  Acción preventiva 4</v>
      </c>
      <c r="BE108" s="23"/>
      <c r="BF108" s="23"/>
      <c r="BG108" s="23"/>
      <c r="BH108" s="21">
        <f t="shared" si="477"/>
        <v>0</v>
      </c>
      <c r="BI108" s="21"/>
      <c r="BJ108" s="21"/>
      <c r="BK108" s="21"/>
      <c r="BL108" s="21"/>
      <c r="BM108" s="21"/>
      <c r="BN108" s="21"/>
      <c r="BO108" s="21"/>
      <c r="BP108" s="21"/>
      <c r="BQ108" s="21"/>
      <c r="BR108" s="21"/>
      <c r="BS108" s="21"/>
      <c r="BT108" s="21"/>
      <c r="BU108" s="171"/>
      <c r="BV108" s="38">
        <v>0</v>
      </c>
      <c r="BW108" s="38">
        <v>0</v>
      </c>
      <c r="BX108" s="38">
        <v>0</v>
      </c>
      <c r="BY108" s="38">
        <v>0</v>
      </c>
      <c r="BZ108" s="38">
        <v>0</v>
      </c>
      <c r="CA108" s="38">
        <v>0</v>
      </c>
      <c r="CB108" s="38">
        <v>0</v>
      </c>
      <c r="CC108" s="38">
        <v>0</v>
      </c>
      <c r="CD108" s="38">
        <v>0</v>
      </c>
      <c r="CE108" s="38">
        <v>0</v>
      </c>
      <c r="CF108" s="38">
        <v>0</v>
      </c>
      <c r="CG108" s="38">
        <v>0</v>
      </c>
      <c r="CH108" s="38">
        <f t="shared" si="478"/>
        <v>0</v>
      </c>
      <c r="CI108" s="39"/>
      <c r="CJ108" s="24"/>
      <c r="CK108" s="25"/>
      <c r="CL108" s="174"/>
      <c r="CM108" s="26" t="e">
        <f t="shared" ref="CM108" si="505">1-(CK108/CL105)</f>
        <v>#DIV/0!</v>
      </c>
      <c r="CN108" s="24" t="e" cm="1">
        <f t="array" ref="CN108">+_xlfn.IFS(CM108&lt;0.8,"Cambio",CM108&lt;0.9,"Revisión de control",CM108&gt;0.89,"Se mantiene")</f>
        <v>#DIV/0!</v>
      </c>
      <c r="CO108" s="80"/>
      <c r="CP108" s="25"/>
      <c r="CQ108" s="25"/>
      <c r="CR108" s="25"/>
      <c r="CS108" s="26">
        <f t="shared" si="500"/>
        <v>1</v>
      </c>
    </row>
    <row r="109" spans="1:97" ht="60" customHeight="1" x14ac:dyDescent="0.4">
      <c r="A109" s="7" t="s">
        <v>965</v>
      </c>
      <c r="B109" s="226" t="s">
        <v>144</v>
      </c>
      <c r="C109" s="21" t="s">
        <v>145</v>
      </c>
      <c r="D109" s="187" t="str">
        <f>VLOOKUP(B109,Datos!$B$65:$F$80,3,FALSE)</f>
        <v>Determinar las acciones necesarias a cargo de la Entidad para consolidar el Ordenamiento Social de la Propiedad Rural considerando los modelos de atención por oferta, demanda y descongestión</v>
      </c>
      <c r="E109" s="190" t="str">
        <f>VLOOKUP(B109,Datos!$B$65:$F$80,5,FALSE)</f>
        <v>La posibilidad de incumplir con las acciones necesarias a cargo de la Entidad para consolidar el Ordenamiento Social de la Propiedad Rural considerando los modelos de atención por oferta, demanda y descongestión</v>
      </c>
      <c r="F109" s="187" t="str">
        <f>VLOOKUP(B109,Datos!$B$65:$F$80,4,FALSE)</f>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v>
      </c>
      <c r="G109" s="196" t="s">
        <v>1016</v>
      </c>
      <c r="H109" s="176" t="s">
        <v>1004</v>
      </c>
      <c r="I109" s="182">
        <f t="shared" si="211"/>
        <v>1</v>
      </c>
      <c r="J109" s="176" t="str">
        <f t="shared" ref="J109" si="506">CONCATENATE(C109," ",K109)</f>
        <v>POSPR 20</v>
      </c>
      <c r="K109" s="165">
        <v>20</v>
      </c>
      <c r="L109" s="197">
        <v>45839</v>
      </c>
      <c r="M109" s="198">
        <f ca="1">+TODAY()-L109</f>
        <v>240</v>
      </c>
      <c r="N109" s="201" t="s">
        <v>31</v>
      </c>
      <c r="O109" s="204">
        <f>VLOOKUP(N109,[5]Datos!$B$21:$D$25,3,FALSE)</f>
        <v>0.8</v>
      </c>
      <c r="P109" s="201" t="s">
        <v>20</v>
      </c>
      <c r="Q109" s="204">
        <f>VLOOKUP(P109,[5]Datos!$C$20:$D$25,2,FALSE)</f>
        <v>0.2</v>
      </c>
      <c r="R109" s="204">
        <f t="shared" ref="R109" si="507">+IF(O109="",Q109,IF(Q109="",O109,IF(O109&gt;Q109,O109,Q109)))</f>
        <v>0.8</v>
      </c>
      <c r="S109" s="207" t="s">
        <v>1017</v>
      </c>
      <c r="T109" s="176" t="s">
        <v>0</v>
      </c>
      <c r="U109" s="175" t="s">
        <v>1018</v>
      </c>
      <c r="V109" s="175" t="s">
        <v>1019</v>
      </c>
      <c r="W109" s="177" t="str">
        <f t="shared" ref="W109" si="508">CONCATENATE("Posibilidad de"," ",T109," ",U109," debido ",V109)</f>
        <v>Posibilidad de afectación económica o presupuestal  por sobrecostos de la operación debido a los reprocesos de calidad técnicos, ausencia de herramientas y/o escenarios de monitoreo y seguimiento al desarrollo de las actividades de formulación de los POSPR</v>
      </c>
      <c r="X109" s="165" t="s">
        <v>221</v>
      </c>
      <c r="Y109" s="165" t="s">
        <v>227</v>
      </c>
      <c r="Z109" s="178" t="s">
        <v>286</v>
      </c>
      <c r="AA109" s="178" t="s">
        <v>412</v>
      </c>
      <c r="AB109" s="178" t="s">
        <v>1008</v>
      </c>
      <c r="AC109" s="181">
        <v>35</v>
      </c>
      <c r="AD109" s="176" t="str">
        <f t="shared" ref="AD109" si="509">IF(AC109&lt;=0,"",IF(AC109&lt;=2,"Muy Baja",IF(AC109&lt;=24,"Baja",IF(AC109&lt;=500,"Media",IF(AC109&lt;=5000,"Alta","Muy Alta")))))</f>
        <v>Media</v>
      </c>
      <c r="AE109" s="182">
        <f t="shared" ref="AE109" si="510">IF(AD109="","",IF(AD109="Muy Baja",0.2,IF(AD109="Baja",0.4,IF(AD109="Media",0.6,IF(AD109="Alta",0.8,IF(AD109="Muy Alta",1,))))))</f>
        <v>0.6</v>
      </c>
      <c r="AF109" s="176" t="s">
        <v>31</v>
      </c>
      <c r="AG109" s="176" t="str">
        <f>IF(OR(AF109=[5]Datos!$C$6,AF109=[5]Datos!$D$6),"Leve",IF(OR(AF109=[5]Datos!$C$7,AF109=[5]Datos!$D$7),"Menor",IF(OR(AF109=[5]Datos!$C$8,AF109=[5]Datos!$D$8),"Moderado",IF(OR(AF109=[5]Datos!$C$9,AF109=[5]Datos!$D$9),"Mayor",IF(OR(AF109=[5]Datos!$C$10,AF109=[5]Datos!$D$10),"Catastrófico","")))))</f>
        <v>Mayor</v>
      </c>
      <c r="AH109" s="182">
        <f t="shared" ref="AH109" si="511">IF(AG109="","",IF(AG109="Leve",0.2,IF(AG109="Menor",0.4,IF(AG109="Moderado",0.6,IF(AG109="Mayor",0.8,IF(AG109="Catastrófico",1,))))))</f>
        <v>0.8</v>
      </c>
      <c r="AI109" s="176" t="str">
        <f t="shared" ref="AI109" si="512">IF(OR(AND(AD109="Muy Baja",AG109="Leve"),AND(AD109="Muy Baja",AG109="Menor"),AND(AD109="Baja",AG109="Leve")),"Bajo",IF(OR(AND(AD109="Muy baja",AG109="Moderado"),AND(AD109="Baja",AG109="Menor"),AND(AD109="Baja",AG109="Moderado"),AND(AD109="Media",AG109="Leve"),AND(AD109="Media",AG109="Menor"),AND(AD109="Media",AG109="Moderado"),AND(AD109="Alta",AG109="Leve"),AND(AD109="Alta",AG109="Menor")),"Moderado",IF(OR(AND(AD109="Muy Baja",AG109="Mayor"),AND(AD109="Baja",AG109="Mayor"),AND(AD109="Media",AG109="Mayor"),AND(AD109="Alta",AG109="Moderado"),AND(AD109="Alta",AG109="Mayor"),AND(AD109="Muy Alta",AG109="Leve"),AND(AD109="Muy Alta",AG109="Menor"),AND(AD109="Muy Alta",AG109="Moderado"),AND(AD109="Muy Alta",AG109="Mayor")),"Alto",IF(OR(AND(AD109="Muy Baja",AG109="Catastrófico"),AND(AD109="Baja",AG109="Catastrófico"),AND(AD109="Media",AG109="Catastrófico"),AND(AD109="Alta",AG109="Catastrófico"),AND(AD109="Muy Alta",AG109="Catastrófico")),"Extremo",""))))</f>
        <v>Alto</v>
      </c>
      <c r="AJ109" s="183" t="str" cm="1">
        <f t="array" ref="AJ109">_xlfn.IFS(AI109="Bajo","Aceptar",AI109="Moderado","Reducir",AI109="Alto","Reducir",AI109="Extremo","Reducir")</f>
        <v>Reducir</v>
      </c>
      <c r="AK109" s="21" t="str">
        <f>CONCATENATE(J109," Control"," 1")</f>
        <v>POSPR 20 Control 1</v>
      </c>
      <c r="AL109" s="23" t="s">
        <v>1020</v>
      </c>
      <c r="AM109" s="23" t="s">
        <v>1021</v>
      </c>
      <c r="AN109" s="23" t="s">
        <v>1022</v>
      </c>
      <c r="AO109" s="23" t="str">
        <f t="shared" si="430"/>
        <v>La SUBDIRECCIÓN DE PLANEACIÓN OPERATIVA verifica la oportuna consecución de los insumos y ejecución de las etapas de formulación de los POSPR a través de diligenciamiento de matriz de seguimiento</v>
      </c>
      <c r="AP109" s="21" t="s">
        <v>53</v>
      </c>
      <c r="AQ109" s="21" t="str">
        <f t="shared" si="407"/>
        <v>Probabilidad</v>
      </c>
      <c r="AR109" s="21" t="s">
        <v>56</v>
      </c>
      <c r="AS109" s="21" t="str">
        <f t="shared" si="408"/>
        <v>40%</v>
      </c>
      <c r="AT109" s="21" t="s">
        <v>1</v>
      </c>
      <c r="AU109" s="21" t="s">
        <v>2</v>
      </c>
      <c r="AV109" s="21" t="s">
        <v>3</v>
      </c>
      <c r="AW109" s="22">
        <f>+IF(AQ109="Probabilidad",AE109-(AE109*AS109),AE109)</f>
        <v>0.36</v>
      </c>
      <c r="AX109" s="21" t="str">
        <f t="shared" si="409"/>
        <v>Baja</v>
      </c>
      <c r="AY109" s="22">
        <f>+IF(AQ109="Impacto",AH109-(AH109*AS109),AH109)</f>
        <v>0.8</v>
      </c>
      <c r="AZ109" s="21" t="str">
        <f t="shared" si="410"/>
        <v>Mayor</v>
      </c>
      <c r="BA109" s="165" t="str">
        <f t="shared" ref="BA109" si="513">IF(OR(AND(AX112="Muy Baja",AZ112="Leve"),AND(AX112="Muy Baja",AZ112="Menor"),AND(AX112="Baja",AZ112="Leve")),"Bajo",IF(OR(AND(AX112="Muy baja",AZ112="Moderado"),AND(AX112="Baja",AZ112="Menor"),AND(AX112="Baja",AZ112="Moderado"),AND(AX112="Media",AZ112="Leve"),AND(AX112="Media",AZ112="Menor"),AND(AX112="Media",AZ112="Moderado"),AND(AX112="Alta",AZ112="Leve"),AND(AX112="Alta",AZ112="Menor")),"Moderado",IF(OR(AND(AX112="Muy Baja",AZ112="Mayor"),AND(AX112="Baja",AZ112="Mayor"),AND(AX112="Media",AZ112="Mayor"),AND(AX112="Alta",AZ112="Moderado"),AND(AX112="Alta",AZ112="Mayor"),AND(AX112="Muy Alta",AZ112="Leve"),AND(AX112="Muy Alta",AZ112="Menor"),AND(AX112="Muy Alta",AZ112="Moderado"),AND(AX112="Muy Alta",AZ112="Mayor")),"Alto",IF(OR(AND(AX112="Muy Baja",AZ112="Catastrófico"),AND(AX112="Baja",AZ112="Catastrófico"),AND(AX112="Media",AZ112="Catastrófico"),AND(AX112="Alta",AZ112="Catastrófico"),AND(AX112="Muy Alta",AZ112="Catastrófico")),"Extremo",""))))</f>
        <v>Moderado</v>
      </c>
      <c r="BB109" s="165" t="str" cm="1">
        <f t="array" ref="BB109">_xlfn.IFS(BA109="Bajo","Aceptar",BA109="Moderado","Reducir",BA109="Alto","Reducir",BA109="Extremo","Reducir")</f>
        <v>Reducir</v>
      </c>
      <c r="BC109" s="168" t="str" cm="1">
        <f t="array" ref="BC109">_xlfn.IFS(BB109="Aceptar","No",BB109="Reducir","Si")</f>
        <v>Si</v>
      </c>
      <c r="BD109" s="21" t="str">
        <f>CONCATENATE(J109," Acción preventiva"," 1")</f>
        <v>POSPR 20 Acción preventiva 1</v>
      </c>
      <c r="BE109" s="23" t="s">
        <v>1023</v>
      </c>
      <c r="BF109" s="23" t="s">
        <v>1024</v>
      </c>
      <c r="BG109" s="23" t="s">
        <v>1025</v>
      </c>
      <c r="BH109" s="21">
        <f t="shared" si="412"/>
        <v>3</v>
      </c>
      <c r="BI109" s="21"/>
      <c r="BJ109" s="21"/>
      <c r="BK109" s="21"/>
      <c r="BL109" s="21"/>
      <c r="BM109" s="21"/>
      <c r="BN109" s="21"/>
      <c r="BO109" s="21">
        <v>1</v>
      </c>
      <c r="BP109" s="21"/>
      <c r="BQ109" s="21">
        <v>1</v>
      </c>
      <c r="BR109" s="21"/>
      <c r="BS109" s="21">
        <v>1</v>
      </c>
      <c r="BT109" s="21"/>
      <c r="BU109" s="171">
        <f t="shared" ref="BU109" si="514">+AVERAGE(CH109:CH112)/AVERAGE(BH109:BH112)</f>
        <v>0.4</v>
      </c>
      <c r="BV109" s="38">
        <v>0</v>
      </c>
      <c r="BW109" s="38">
        <v>0</v>
      </c>
      <c r="BX109" s="38">
        <v>0</v>
      </c>
      <c r="BY109" s="38">
        <v>0</v>
      </c>
      <c r="BZ109" s="38">
        <v>0</v>
      </c>
      <c r="CA109" s="38">
        <v>0</v>
      </c>
      <c r="CB109" s="38">
        <v>1</v>
      </c>
      <c r="CC109" s="38">
        <v>0</v>
      </c>
      <c r="CD109" s="38">
        <v>1</v>
      </c>
      <c r="CE109" s="38">
        <v>0</v>
      </c>
      <c r="CF109" s="38">
        <v>0</v>
      </c>
      <c r="CG109" s="38">
        <v>0</v>
      </c>
      <c r="CH109" s="38">
        <f t="shared" si="394"/>
        <v>2</v>
      </c>
      <c r="CI109" s="39"/>
      <c r="CJ109" s="24"/>
      <c r="CK109" s="25"/>
      <c r="CL109" s="172">
        <f t="shared" ref="CL109" si="515">+AC109</f>
        <v>35</v>
      </c>
      <c r="CM109" s="26">
        <f t="shared" ref="CM109" si="516">1-(CK109/CL109)</f>
        <v>1</v>
      </c>
      <c r="CN109" s="24" t="str" cm="1">
        <f t="array" ref="CN109">+_xlfn.IFS(CM109&lt;0.8,"Cambio",CM109&lt;0.9,"Revisión de control",CM109&gt;0.89,"Se mantiene")</f>
        <v>Se mantiene</v>
      </c>
      <c r="CO109" s="80"/>
      <c r="CP109" s="25"/>
      <c r="CQ109" s="25"/>
      <c r="CR109" s="25"/>
      <c r="CS109" s="26">
        <f t="shared" si="500"/>
        <v>1</v>
      </c>
    </row>
    <row r="110" spans="1:97" ht="60" customHeight="1" x14ac:dyDescent="0.4">
      <c r="A110" s="7" t="s">
        <v>965</v>
      </c>
      <c r="B110" s="227"/>
      <c r="C110" s="21" t="s">
        <v>145</v>
      </c>
      <c r="D110" s="188"/>
      <c r="E110" s="191"/>
      <c r="F110" s="188"/>
      <c r="G110" s="196"/>
      <c r="H110" s="176"/>
      <c r="I110" s="182"/>
      <c r="J110" s="176"/>
      <c r="K110" s="166"/>
      <c r="L110" s="197"/>
      <c r="M110" s="199"/>
      <c r="N110" s="202"/>
      <c r="O110" s="205"/>
      <c r="P110" s="202"/>
      <c r="Q110" s="205"/>
      <c r="R110" s="205"/>
      <c r="S110" s="208"/>
      <c r="T110" s="176"/>
      <c r="U110" s="175"/>
      <c r="V110" s="175"/>
      <c r="W110" s="177"/>
      <c r="X110" s="166"/>
      <c r="Y110" s="166"/>
      <c r="Z110" s="179"/>
      <c r="AA110" s="179"/>
      <c r="AB110" s="179"/>
      <c r="AC110" s="181"/>
      <c r="AD110" s="176"/>
      <c r="AE110" s="182"/>
      <c r="AF110" s="176"/>
      <c r="AG110" s="176"/>
      <c r="AH110" s="182"/>
      <c r="AI110" s="176"/>
      <c r="AJ110" s="183"/>
      <c r="AK110" s="21" t="str">
        <f>CONCATENATE(J109," Control"," 2")</f>
        <v>POSPR 20 Control 2</v>
      </c>
      <c r="AL110" s="23" t="s">
        <v>1026</v>
      </c>
      <c r="AM110" s="23" t="s">
        <v>1027</v>
      </c>
      <c r="AN110" s="23" t="s">
        <v>1028</v>
      </c>
      <c r="AO110" s="23" t="str">
        <f t="shared" si="430"/>
        <v>la SUBDIRECCIÓN DE PLANEACIÓN OPERATIVA remite los documentos finales con las observaciones técnicas y jurídicas que haya a lugar  para ajuste a través de de correos electrónicos a los profesionales encargados de la formulación de los POSPR</v>
      </c>
      <c r="AP110" s="21" t="s">
        <v>54</v>
      </c>
      <c r="AQ110" s="21" t="str">
        <f t="shared" si="407"/>
        <v>Probabilidad</v>
      </c>
      <c r="AR110" s="21" t="s">
        <v>56</v>
      </c>
      <c r="AS110" s="21" t="str">
        <f t="shared" si="408"/>
        <v>30%</v>
      </c>
      <c r="AT110" s="21" t="s">
        <v>1</v>
      </c>
      <c r="AU110" s="21" t="s">
        <v>2</v>
      </c>
      <c r="AV110" s="21" t="s">
        <v>3</v>
      </c>
      <c r="AW110" s="22">
        <f>+IF(AQ110="Probabilidad",AW109-(AW109*AS110),AW109)</f>
        <v>0.252</v>
      </c>
      <c r="AX110" s="21" t="str">
        <f t="shared" si="409"/>
        <v>Baja</v>
      </c>
      <c r="AY110" s="22">
        <f>+IF(AQ110="Impacto",AY109-(AY109*AS110),AY109)</f>
        <v>0.8</v>
      </c>
      <c r="AZ110" s="21" t="str">
        <f t="shared" si="410"/>
        <v>Mayor</v>
      </c>
      <c r="BA110" s="166"/>
      <c r="BB110" s="166"/>
      <c r="BC110" s="169"/>
      <c r="BD110" s="21" t="str">
        <f>CONCATENATE(J109," Acción preventiva"," 2")</f>
        <v>POSPR 20 Acción preventiva 2</v>
      </c>
      <c r="BE110" s="23" t="s">
        <v>1023</v>
      </c>
      <c r="BF110" s="23" t="s">
        <v>1029</v>
      </c>
      <c r="BG110" s="23" t="s">
        <v>1030</v>
      </c>
      <c r="BH110" s="21">
        <f t="shared" si="412"/>
        <v>2</v>
      </c>
      <c r="BI110" s="21"/>
      <c r="BJ110" s="21"/>
      <c r="BK110" s="21"/>
      <c r="BL110" s="21"/>
      <c r="BM110" s="21"/>
      <c r="BN110" s="21"/>
      <c r="BO110" s="21"/>
      <c r="BP110" s="21">
        <v>1</v>
      </c>
      <c r="BQ110" s="21"/>
      <c r="BR110" s="21"/>
      <c r="BS110" s="21">
        <v>1</v>
      </c>
      <c r="BT110" s="21"/>
      <c r="BU110" s="171"/>
      <c r="BV110" s="38">
        <v>0</v>
      </c>
      <c r="BW110" s="38">
        <v>0</v>
      </c>
      <c r="BX110" s="38">
        <v>0</v>
      </c>
      <c r="BY110" s="38">
        <v>0</v>
      </c>
      <c r="BZ110" s="38">
        <v>0</v>
      </c>
      <c r="CA110" s="38">
        <v>0</v>
      </c>
      <c r="CB110" s="38">
        <v>0</v>
      </c>
      <c r="CC110" s="38">
        <v>0</v>
      </c>
      <c r="CD110" s="38">
        <v>0</v>
      </c>
      <c r="CE110" s="38">
        <v>0</v>
      </c>
      <c r="CF110" s="38">
        <v>0</v>
      </c>
      <c r="CG110" s="38">
        <v>0</v>
      </c>
      <c r="CH110" s="38">
        <f t="shared" si="394"/>
        <v>0</v>
      </c>
      <c r="CI110" s="39"/>
      <c r="CJ110" s="24"/>
      <c r="CK110" s="25"/>
      <c r="CL110" s="173"/>
      <c r="CM110" s="26">
        <f t="shared" ref="CM110" si="517">1-(CK110/CL109)</f>
        <v>1</v>
      </c>
      <c r="CN110" s="24" t="str" cm="1">
        <f t="array" ref="CN110">+_xlfn.IFS(CM110&lt;0.8,"Cambio",CM110&lt;0.9,"Revisión de control",CM110&gt;0.89,"Se mantiene")</f>
        <v>Se mantiene</v>
      </c>
      <c r="CO110" s="80"/>
      <c r="CP110" s="25"/>
      <c r="CQ110" s="25"/>
      <c r="CR110" s="25"/>
      <c r="CS110" s="26">
        <f t="shared" si="500"/>
        <v>1</v>
      </c>
    </row>
    <row r="111" spans="1:97" ht="60" customHeight="1" x14ac:dyDescent="0.4">
      <c r="A111" s="7" t="s">
        <v>965</v>
      </c>
      <c r="B111" s="227"/>
      <c r="C111" s="21" t="s">
        <v>145</v>
      </c>
      <c r="D111" s="188"/>
      <c r="E111" s="191"/>
      <c r="F111" s="188"/>
      <c r="G111" s="196"/>
      <c r="H111" s="176"/>
      <c r="I111" s="182"/>
      <c r="J111" s="176"/>
      <c r="K111" s="166"/>
      <c r="L111" s="197"/>
      <c r="M111" s="199"/>
      <c r="N111" s="202"/>
      <c r="O111" s="205"/>
      <c r="P111" s="202"/>
      <c r="Q111" s="205"/>
      <c r="R111" s="205"/>
      <c r="S111" s="208"/>
      <c r="T111" s="176"/>
      <c r="U111" s="175"/>
      <c r="V111" s="175"/>
      <c r="W111" s="177"/>
      <c r="X111" s="166"/>
      <c r="Y111" s="166"/>
      <c r="Z111" s="179"/>
      <c r="AA111" s="179"/>
      <c r="AB111" s="179"/>
      <c r="AC111" s="181"/>
      <c r="AD111" s="176"/>
      <c r="AE111" s="182"/>
      <c r="AF111" s="176"/>
      <c r="AG111" s="176"/>
      <c r="AH111" s="182"/>
      <c r="AI111" s="176"/>
      <c r="AJ111" s="183"/>
      <c r="AK111" s="21" t="str">
        <f>CONCATENATE(J109," Control"," 3")</f>
        <v>POSPR 20 Control 3</v>
      </c>
      <c r="AL111" s="23" t="s">
        <v>1031</v>
      </c>
      <c r="AM111" s="23" t="s">
        <v>1032</v>
      </c>
      <c r="AN111" s="23" t="s">
        <v>1033</v>
      </c>
      <c r="AO111" s="23" t="str">
        <f t="shared" si="430"/>
        <v>la DIRECCIÓN DE GESTION DEL ORDENAMIENTO SOCIAL DE PROPIEDAD actualiza las fuentes interinstitucional y los cronogramas de operación en el municipio programado a través de la realización de los prediagnósticos para ajustar el desarrollo de la operación</v>
      </c>
      <c r="AP111" s="21" t="s">
        <v>55</v>
      </c>
      <c r="AQ111" s="21" t="str">
        <f t="shared" si="407"/>
        <v>Impacto</v>
      </c>
      <c r="AR111" s="21" t="s">
        <v>56</v>
      </c>
      <c r="AS111" s="21" t="str">
        <f t="shared" si="408"/>
        <v>25%</v>
      </c>
      <c r="AT111" s="21" t="s">
        <v>1</v>
      </c>
      <c r="AU111" s="21" t="s">
        <v>2</v>
      </c>
      <c r="AV111" s="21" t="s">
        <v>3</v>
      </c>
      <c r="AW111" s="22">
        <f>+IF(AQ111="Probabilidad",AW110-(AW110*AS111),AW110)</f>
        <v>0.252</v>
      </c>
      <c r="AX111" s="21" t="str">
        <f t="shared" si="409"/>
        <v>Baja</v>
      </c>
      <c r="AY111" s="22">
        <f>+IF(AQ111="Impacto",AY110-(AY110*AS111),AY110)</f>
        <v>0.60000000000000009</v>
      </c>
      <c r="AZ111" s="21" t="str">
        <f t="shared" si="410"/>
        <v>Moderado</v>
      </c>
      <c r="BA111" s="166"/>
      <c r="BB111" s="166"/>
      <c r="BC111" s="169"/>
      <c r="BD111" s="21" t="str">
        <f>CONCATENATE(J109," Acción preventiva"," 3")</f>
        <v>POSPR 20 Acción preventiva 3</v>
      </c>
      <c r="BE111" s="23"/>
      <c r="BF111" s="23"/>
      <c r="BG111" s="23"/>
      <c r="BH111" s="21">
        <f t="shared" si="412"/>
        <v>0</v>
      </c>
      <c r="BI111" s="21"/>
      <c r="BJ111" s="21"/>
      <c r="BK111" s="21"/>
      <c r="BL111" s="21"/>
      <c r="BM111" s="21"/>
      <c r="BN111" s="21"/>
      <c r="BO111" s="21"/>
      <c r="BP111" s="21"/>
      <c r="BQ111" s="21"/>
      <c r="BR111" s="21"/>
      <c r="BS111" s="21"/>
      <c r="BT111" s="21"/>
      <c r="BU111" s="171"/>
      <c r="BV111" s="38">
        <v>0</v>
      </c>
      <c r="BW111" s="38">
        <v>0</v>
      </c>
      <c r="BX111" s="38">
        <v>0</v>
      </c>
      <c r="BY111" s="38">
        <v>0</v>
      </c>
      <c r="BZ111" s="38">
        <v>0</v>
      </c>
      <c r="CA111" s="38">
        <v>0</v>
      </c>
      <c r="CB111" s="38">
        <v>0</v>
      </c>
      <c r="CC111" s="38">
        <v>0</v>
      </c>
      <c r="CD111" s="38">
        <v>0</v>
      </c>
      <c r="CE111" s="38">
        <v>0</v>
      </c>
      <c r="CF111" s="38">
        <v>0</v>
      </c>
      <c r="CG111" s="38">
        <v>0</v>
      </c>
      <c r="CH111" s="38">
        <f t="shared" si="394"/>
        <v>0</v>
      </c>
      <c r="CI111" s="39"/>
      <c r="CJ111" s="24"/>
      <c r="CK111" s="25"/>
      <c r="CL111" s="173"/>
      <c r="CM111" s="26">
        <f t="shared" ref="CM111" si="518">1-(CK111/CL109)</f>
        <v>1</v>
      </c>
      <c r="CN111" s="24" t="str" cm="1">
        <f t="array" ref="CN111">+_xlfn.IFS(CM111&lt;0.8,"Cambio",CM111&lt;0.9,"Revisión de control",CM111&gt;0.89,"Se mantiene")</f>
        <v>Se mantiene</v>
      </c>
      <c r="CO111" s="80"/>
      <c r="CP111" s="25"/>
      <c r="CQ111" s="25"/>
      <c r="CR111" s="25"/>
      <c r="CS111" s="26">
        <f t="shared" si="500"/>
        <v>1</v>
      </c>
    </row>
    <row r="112" spans="1:97" ht="60" customHeight="1" x14ac:dyDescent="0.4">
      <c r="A112" s="7" t="s">
        <v>965</v>
      </c>
      <c r="B112" s="228"/>
      <c r="C112" s="21" t="s">
        <v>145</v>
      </c>
      <c r="D112" s="189"/>
      <c r="E112" s="192"/>
      <c r="F112" s="189"/>
      <c r="G112" s="196"/>
      <c r="H112" s="176"/>
      <c r="I112" s="182"/>
      <c r="J112" s="176"/>
      <c r="K112" s="167"/>
      <c r="L112" s="197"/>
      <c r="M112" s="200"/>
      <c r="N112" s="203"/>
      <c r="O112" s="206"/>
      <c r="P112" s="203"/>
      <c r="Q112" s="206"/>
      <c r="R112" s="206"/>
      <c r="S112" s="209"/>
      <c r="T112" s="176"/>
      <c r="U112" s="175"/>
      <c r="V112" s="175"/>
      <c r="W112" s="177"/>
      <c r="X112" s="167"/>
      <c r="Y112" s="167"/>
      <c r="Z112" s="180"/>
      <c r="AA112" s="180"/>
      <c r="AB112" s="180"/>
      <c r="AC112" s="181"/>
      <c r="AD112" s="176"/>
      <c r="AE112" s="182"/>
      <c r="AF112" s="176"/>
      <c r="AG112" s="176"/>
      <c r="AH112" s="182"/>
      <c r="AI112" s="176"/>
      <c r="AJ112" s="183"/>
      <c r="AK112" s="21" t="str">
        <f>CONCATENATE(J109," Control"," 4")</f>
        <v>POSPR 20 Control 4</v>
      </c>
      <c r="AL112" s="23"/>
      <c r="AM112" s="23"/>
      <c r="AN112" s="23"/>
      <c r="AO112" s="23" t="str">
        <f t="shared" si="430"/>
        <v xml:space="preserve">  a través de </v>
      </c>
      <c r="AP112" s="21"/>
      <c r="AQ112" s="21" t="str">
        <f t="shared" si="407"/>
        <v/>
      </c>
      <c r="AR112" s="21"/>
      <c r="AS112" s="21" t="str">
        <f t="shared" si="408"/>
        <v/>
      </c>
      <c r="AT112" s="21"/>
      <c r="AU112" s="21"/>
      <c r="AV112" s="21"/>
      <c r="AW112" s="22">
        <f>+IF(AQ112="Probabilidad",AW111-(AW111*AS112),AW111)</f>
        <v>0.252</v>
      </c>
      <c r="AX112" s="21" t="str">
        <f t="shared" si="409"/>
        <v>Baja</v>
      </c>
      <c r="AY112" s="22">
        <f>+IF(AQ112="Impacto",AY111-(AY111*AS112),AY111)</f>
        <v>0.60000000000000009</v>
      </c>
      <c r="AZ112" s="21" t="str">
        <f t="shared" si="410"/>
        <v>Moderado</v>
      </c>
      <c r="BA112" s="167"/>
      <c r="BB112" s="167"/>
      <c r="BC112" s="170"/>
      <c r="BD112" s="21" t="str">
        <f>CONCATENATE(J109," Acción preventiva"," 4")</f>
        <v>POSPR 20 Acción preventiva 4</v>
      </c>
      <c r="BE112" s="23"/>
      <c r="BF112" s="23"/>
      <c r="BG112" s="23"/>
      <c r="BH112" s="21">
        <f t="shared" si="412"/>
        <v>0</v>
      </c>
      <c r="BI112" s="21"/>
      <c r="BJ112" s="21"/>
      <c r="BK112" s="21"/>
      <c r="BL112" s="21"/>
      <c r="BM112" s="21"/>
      <c r="BN112" s="21"/>
      <c r="BO112" s="21"/>
      <c r="BP112" s="21"/>
      <c r="BQ112" s="21"/>
      <c r="BR112" s="21"/>
      <c r="BS112" s="21"/>
      <c r="BT112" s="21"/>
      <c r="BU112" s="171"/>
      <c r="BV112" s="38">
        <v>0</v>
      </c>
      <c r="BW112" s="38">
        <v>0</v>
      </c>
      <c r="BX112" s="38">
        <v>0</v>
      </c>
      <c r="BY112" s="38">
        <v>0</v>
      </c>
      <c r="BZ112" s="38">
        <v>0</v>
      </c>
      <c r="CA112" s="38">
        <v>0</v>
      </c>
      <c r="CB112" s="38">
        <v>0</v>
      </c>
      <c r="CC112" s="38">
        <v>0</v>
      </c>
      <c r="CD112" s="38">
        <v>0</v>
      </c>
      <c r="CE112" s="38">
        <v>0</v>
      </c>
      <c r="CF112" s="38">
        <v>0</v>
      </c>
      <c r="CG112" s="38">
        <v>0</v>
      </c>
      <c r="CH112" s="38">
        <f t="shared" ref="CH112:CH199" si="519">+SUM(BV112:CG112)</f>
        <v>0</v>
      </c>
      <c r="CI112" s="39"/>
      <c r="CJ112" s="24"/>
      <c r="CK112" s="25"/>
      <c r="CL112" s="174"/>
      <c r="CM112" s="26">
        <f t="shared" ref="CM112" si="520">1-(CK112/CL109)</f>
        <v>1</v>
      </c>
      <c r="CN112" s="24" t="str" cm="1">
        <f t="array" ref="CN112">+_xlfn.IFS(CM112&lt;0.8,"Cambio",CM112&lt;0.9,"Revisión de control",CM112&gt;0.89,"Se mantiene")</f>
        <v>Se mantiene</v>
      </c>
      <c r="CO112" s="80"/>
      <c r="CP112" s="25"/>
      <c r="CQ112" s="25"/>
      <c r="CR112" s="25"/>
      <c r="CS112" s="26">
        <f t="shared" si="500"/>
        <v>1</v>
      </c>
    </row>
    <row r="113" spans="1:97" ht="60" customHeight="1" x14ac:dyDescent="0.4">
      <c r="A113" s="7" t="s">
        <v>965</v>
      </c>
      <c r="B113" s="226" t="s">
        <v>144</v>
      </c>
      <c r="C113" s="21" t="s">
        <v>145</v>
      </c>
      <c r="D113" s="187" t="str">
        <f>VLOOKUP(B113,Datos!$B$65:$F$80,3,FALSE)</f>
        <v>Determinar las acciones necesarias a cargo de la Entidad para consolidar el Ordenamiento Social de la Propiedad Rural considerando los modelos de atención por oferta, demanda y descongestión</v>
      </c>
      <c r="E113" s="190" t="str">
        <f>VLOOKUP(B113,Datos!$B$65:$F$80,5,FALSE)</f>
        <v>La posibilidad de incumplir con las acciones necesarias a cargo de la Entidad para consolidar el Ordenamiento Social de la Propiedad Rural considerando los modelos de atención por oferta, demanda y descongestión</v>
      </c>
      <c r="F113" s="187" t="str">
        <f>VLOOKUP(B113,Datos!$B$65:$F$80,4,FALSE)</f>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v>
      </c>
      <c r="G113" s="196" t="s">
        <v>1034</v>
      </c>
      <c r="H113" s="176" t="s">
        <v>1035</v>
      </c>
      <c r="I113" s="182">
        <f t="shared" si="211"/>
        <v>1</v>
      </c>
      <c r="J113" s="176" t="str">
        <f t="shared" ref="J113" si="521">CONCATENATE(C113," ",K113)</f>
        <v>POSPR 21</v>
      </c>
      <c r="K113" s="165">
        <v>21</v>
      </c>
      <c r="L113" s="197">
        <v>45839</v>
      </c>
      <c r="M113" s="198">
        <f ca="1">+TODAY()-L113</f>
        <v>240</v>
      </c>
      <c r="N113" s="201" t="s">
        <v>34</v>
      </c>
      <c r="O113" s="204">
        <f>VLOOKUP(N113,[5]Datos!$B$21:$D$25,3,FALSE)</f>
        <v>1</v>
      </c>
      <c r="P113" s="201" t="s">
        <v>20</v>
      </c>
      <c r="Q113" s="204">
        <f>VLOOKUP(P113,[5]Datos!$C$20:$D$25,2,FALSE)</f>
        <v>0.2</v>
      </c>
      <c r="R113" s="204">
        <f t="shared" ref="R113" si="522">+IF(O113="",Q113,IF(Q113="",O113,IF(O113&gt;Q113,O113,Q113)))</f>
        <v>1</v>
      </c>
      <c r="S113" s="207" t="s">
        <v>1036</v>
      </c>
      <c r="T113" s="176" t="s">
        <v>0</v>
      </c>
      <c r="U113" s="175" t="s">
        <v>1037</v>
      </c>
      <c r="V113" s="175" t="s">
        <v>1038</v>
      </c>
      <c r="W113" s="177" t="str">
        <f t="shared" ref="W113" si="523">CONCATENATE("Posibilidad de"," ",T113," ",U113," debido ",V113)</f>
        <v>Posibilidad de afectación económica o presupuestal por sobrecostos de operación en la implementación de los POSPR debido a insumos desactualizados y  productos derivados que no cumplen con los parámetros de calidad exigidos, limitada capacidad técnica y operativa y dificultad en la operación logística.​</v>
      </c>
      <c r="X113" s="165" t="s">
        <v>221</v>
      </c>
      <c r="Y113" s="165" t="s">
        <v>227</v>
      </c>
      <c r="Z113" s="178" t="s">
        <v>286</v>
      </c>
      <c r="AA113" s="178" t="s">
        <v>412</v>
      </c>
      <c r="AB113" s="178" t="s">
        <v>1008</v>
      </c>
      <c r="AC113" s="181">
        <v>35</v>
      </c>
      <c r="AD113" s="176" t="str">
        <f t="shared" ref="AD113" si="524">IF(AC113&lt;=0,"",IF(AC113&lt;=2,"Muy Baja",IF(AC113&lt;=24,"Baja",IF(AC113&lt;=500,"Media",IF(AC113&lt;=5000,"Alta","Muy Alta")))))</f>
        <v>Media</v>
      </c>
      <c r="AE113" s="182">
        <f t="shared" ref="AE113" si="525">IF(AD113="","",IF(AD113="Muy Baja",0.2,IF(AD113="Baja",0.4,IF(AD113="Media",0.6,IF(AD113="Alta",0.8,IF(AD113="Muy Alta",1,))))))</f>
        <v>0.6</v>
      </c>
      <c r="AF113" s="176" t="s">
        <v>34</v>
      </c>
      <c r="AG113" s="176" t="str">
        <f>IF(OR(AF113=[5]Datos!$C$6,AF113=[5]Datos!$D$6),"Leve",IF(OR(AF113=[5]Datos!$C$7,AF113=[5]Datos!$D$7),"Menor",IF(OR(AF113=[5]Datos!$C$8,AF113=[5]Datos!$D$8),"Moderado",IF(OR(AF113=[5]Datos!$C$9,AF113=[5]Datos!$D$9),"Mayor",IF(OR(AF113=[5]Datos!$C$10,AF113=[5]Datos!$D$10),"Catastrófico","")))))</f>
        <v>Catastrófico</v>
      </c>
      <c r="AH113" s="182">
        <f t="shared" ref="AH113" si="526">IF(AG113="","",IF(AG113="Leve",0.2,IF(AG113="Menor",0.4,IF(AG113="Moderado",0.6,IF(AG113="Mayor",0.8,IF(AG113="Catastrófico",1,))))))</f>
        <v>1</v>
      </c>
      <c r="AI113" s="176" t="str">
        <f t="shared" ref="AI113" si="527">IF(OR(AND(AD113="Muy Baja",AG113="Leve"),AND(AD113="Muy Baja",AG113="Menor"),AND(AD113="Baja",AG113="Leve")),"Bajo",IF(OR(AND(AD113="Muy baja",AG113="Moderado"),AND(AD113="Baja",AG113="Menor"),AND(AD113="Baja",AG113="Moderado"),AND(AD113="Media",AG113="Leve"),AND(AD113="Media",AG113="Menor"),AND(AD113="Media",AG113="Moderado"),AND(AD113="Alta",AG113="Leve"),AND(AD113="Alta",AG113="Menor")),"Moderado",IF(OR(AND(AD113="Muy Baja",AG113="Mayor"),AND(AD113="Baja",AG113="Mayor"),AND(AD113="Media",AG113="Mayor"),AND(AD113="Alta",AG113="Moderado"),AND(AD113="Alta",AG113="Mayor"),AND(AD113="Muy Alta",AG113="Leve"),AND(AD113="Muy Alta",AG113="Menor"),AND(AD113="Muy Alta",AG113="Moderado"),AND(AD113="Muy Alta",AG113="Mayor")),"Alto",IF(OR(AND(AD113="Muy Baja",AG113="Catastrófico"),AND(AD113="Baja",AG113="Catastrófico"),AND(AD113="Media",AG113="Catastrófico"),AND(AD113="Alta",AG113="Catastrófico"),AND(AD113="Muy Alta",AG113="Catastrófico")),"Extremo",""))))</f>
        <v>Extremo</v>
      </c>
      <c r="AJ113" s="183" t="str" cm="1">
        <f t="array" ref="AJ113">_xlfn.IFS(AI113="Bajo","Aceptar",AI113="Moderado","Reducir",AI113="Alto","Reducir",AI113="Extremo","Reducir")</f>
        <v>Reducir</v>
      </c>
      <c r="AK113" s="21" t="str">
        <f>CONCATENATE(J113," Control"," 1")</f>
        <v>POSPR 21 Control 1</v>
      </c>
      <c r="AL113" s="23" t="s">
        <v>1026</v>
      </c>
      <c r="AM113" s="23" t="s">
        <v>1039</v>
      </c>
      <c r="AN113" s="23" t="s">
        <v>1040</v>
      </c>
      <c r="AO113" s="23" t="str">
        <f t="shared" si="430"/>
        <v>la SUBDIRECCIÓN DE PLANEACIÓN OPERATIVA verifica la información secundaria de entidades como el IGAC, SNR y entidades territoriales previo al barrido predial  a través de de la actualización de los análisis prediales integrales incluidos en los prediagnósticos, los cuales proporcionan una visión sobre la naturaleza jurídica de los predios objeto de intervención y definen la metodología para el levantamiento planimétrico predial.</v>
      </c>
      <c r="AP113" s="21" t="s">
        <v>53</v>
      </c>
      <c r="AQ113" s="21" t="str">
        <f t="shared" si="407"/>
        <v>Probabilidad</v>
      </c>
      <c r="AR113" s="21" t="s">
        <v>56</v>
      </c>
      <c r="AS113" s="21" t="str">
        <f t="shared" si="408"/>
        <v>40%</v>
      </c>
      <c r="AT113" s="21" t="s">
        <v>1</v>
      </c>
      <c r="AU113" s="21" t="s">
        <v>2</v>
      </c>
      <c r="AV113" s="21" t="s">
        <v>3</v>
      </c>
      <c r="AW113" s="22">
        <f>+IF(AQ113="Probabilidad",AE113-(AE113*AS113),AE113)</f>
        <v>0.36</v>
      </c>
      <c r="AX113" s="21" t="str">
        <f t="shared" si="409"/>
        <v>Baja</v>
      </c>
      <c r="AY113" s="22">
        <f>+IF(AQ113="Impacto",AH113-(AH113*AS113),AH113)</f>
        <v>1</v>
      </c>
      <c r="AZ113" s="21" t="str">
        <f t="shared" si="410"/>
        <v>Catastrófico</v>
      </c>
      <c r="BA113" s="165" t="str">
        <f t="shared" ref="BA113" si="528">IF(OR(AND(AX116="Muy Baja",AZ116="Leve"),AND(AX116="Muy Baja",AZ116="Menor"),AND(AX116="Baja",AZ116="Leve")),"Bajo",IF(OR(AND(AX116="Muy baja",AZ116="Moderado"),AND(AX116="Baja",AZ116="Menor"),AND(AX116="Baja",AZ116="Moderado"),AND(AX116="Media",AZ116="Leve"),AND(AX116="Media",AZ116="Menor"),AND(AX116="Media",AZ116="Moderado"),AND(AX116="Alta",AZ116="Leve"),AND(AX116="Alta",AZ116="Menor")),"Moderado",IF(OR(AND(AX116="Muy Baja",AZ116="Mayor"),AND(AX116="Baja",AZ116="Mayor"),AND(AX116="Media",AZ116="Mayor"),AND(AX116="Alta",AZ116="Moderado"),AND(AX116="Alta",AZ116="Mayor"),AND(AX116="Muy Alta",AZ116="Leve"),AND(AX116="Muy Alta",AZ116="Menor"),AND(AX116="Muy Alta",AZ116="Moderado"),AND(AX116="Muy Alta",AZ116="Mayor")),"Alto",IF(OR(AND(AX116="Muy Baja",AZ116="Catastrófico"),AND(AX116="Baja",AZ116="Catastrófico"),AND(AX116="Media",AZ116="Catastrófico"),AND(AX116="Alta",AZ116="Catastrófico"),AND(AX116="Muy Alta",AZ116="Catastrófico")),"Extremo",""))))</f>
        <v>Alto</v>
      </c>
      <c r="BB113" s="165" t="str" cm="1">
        <f t="array" ref="BB113">_xlfn.IFS(BA113="Bajo","Aceptar",BA113="Moderado","Reducir",BA113="Alto","Reducir",BA113="Extremo","Reducir")</f>
        <v>Reducir</v>
      </c>
      <c r="BC113" s="168" t="str" cm="1">
        <f t="array" ref="BC113">_xlfn.IFS(BB113="Aceptar","No",BB113="Reducir","Si")</f>
        <v>Si</v>
      </c>
      <c r="BD113" s="21" t="str">
        <f>CONCATENATE(J113," Acción preventiva"," 1")</f>
        <v>POSPR 21 Acción preventiva 1</v>
      </c>
      <c r="BE113" s="23" t="s">
        <v>1023</v>
      </c>
      <c r="BF113" s="23" t="s">
        <v>1041</v>
      </c>
      <c r="BG113" s="23" t="s">
        <v>1042</v>
      </c>
      <c r="BH113" s="21">
        <f t="shared" si="412"/>
        <v>10</v>
      </c>
      <c r="BI113" s="21"/>
      <c r="BJ113" s="21">
        <v>1</v>
      </c>
      <c r="BK113" s="21">
        <v>1</v>
      </c>
      <c r="BL113" s="21">
        <v>1</v>
      </c>
      <c r="BM113" s="21">
        <v>1</v>
      </c>
      <c r="BN113" s="21">
        <v>1</v>
      </c>
      <c r="BO113" s="21">
        <v>1</v>
      </c>
      <c r="BP113" s="21">
        <v>1</v>
      </c>
      <c r="BQ113" s="21">
        <v>1</v>
      </c>
      <c r="BR113" s="21">
        <v>1</v>
      </c>
      <c r="BS113" s="21">
        <v>1</v>
      </c>
      <c r="BT113" s="21"/>
      <c r="BU113" s="171">
        <f t="shared" ref="BU113" si="529">+AVERAGE(CH113:CH116)/AVERAGE(BH113:BH116)</f>
        <v>0.9</v>
      </c>
      <c r="BV113" s="38">
        <v>0</v>
      </c>
      <c r="BW113" s="38">
        <v>1</v>
      </c>
      <c r="BX113" s="38">
        <v>1</v>
      </c>
      <c r="BY113" s="38">
        <v>1</v>
      </c>
      <c r="BZ113" s="38">
        <v>1</v>
      </c>
      <c r="CA113" s="38">
        <v>1</v>
      </c>
      <c r="CB113" s="38">
        <v>1</v>
      </c>
      <c r="CC113" s="38">
        <v>1</v>
      </c>
      <c r="CD113" s="38">
        <v>1</v>
      </c>
      <c r="CE113" s="38">
        <v>1</v>
      </c>
      <c r="CF113" s="38">
        <v>0</v>
      </c>
      <c r="CG113" s="38">
        <v>0</v>
      </c>
      <c r="CH113" s="38">
        <f t="shared" si="519"/>
        <v>9</v>
      </c>
      <c r="CI113" s="39"/>
      <c r="CJ113" s="24"/>
      <c r="CK113" s="25"/>
      <c r="CL113" s="172">
        <f t="shared" ref="CL113" si="530">+AC113</f>
        <v>35</v>
      </c>
      <c r="CM113" s="26">
        <f t="shared" ref="CM113" si="531">1-(CK113/CL113)</f>
        <v>1</v>
      </c>
      <c r="CN113" s="24" t="str" cm="1">
        <f t="array" ref="CN113">+_xlfn.IFS(CM113&lt;0.8,"Cambio",CM113&lt;0.9,"Revisión de control",CM113&gt;0.89,"Se mantiene")</f>
        <v>Se mantiene</v>
      </c>
      <c r="CO113" s="80"/>
      <c r="CP113" s="25"/>
      <c r="CQ113" s="25"/>
      <c r="CR113" s="25"/>
      <c r="CS113" s="26">
        <f t="shared" si="500"/>
        <v>1</v>
      </c>
    </row>
    <row r="114" spans="1:97" ht="60" customHeight="1" x14ac:dyDescent="0.4">
      <c r="A114" s="7" t="s">
        <v>965</v>
      </c>
      <c r="B114" s="227"/>
      <c r="C114" s="21" t="s">
        <v>145</v>
      </c>
      <c r="D114" s="188"/>
      <c r="E114" s="191"/>
      <c r="F114" s="188"/>
      <c r="G114" s="196"/>
      <c r="H114" s="176"/>
      <c r="I114" s="182"/>
      <c r="J114" s="176"/>
      <c r="K114" s="166"/>
      <c r="L114" s="197"/>
      <c r="M114" s="199"/>
      <c r="N114" s="202"/>
      <c r="O114" s="205"/>
      <c r="P114" s="202"/>
      <c r="Q114" s="205"/>
      <c r="R114" s="205"/>
      <c r="S114" s="208"/>
      <c r="T114" s="176"/>
      <c r="U114" s="175"/>
      <c r="V114" s="175"/>
      <c r="W114" s="177"/>
      <c r="X114" s="166"/>
      <c r="Y114" s="166"/>
      <c r="Z114" s="179"/>
      <c r="AA114" s="179"/>
      <c r="AB114" s="179"/>
      <c r="AC114" s="181"/>
      <c r="AD114" s="176"/>
      <c r="AE114" s="182"/>
      <c r="AF114" s="176"/>
      <c r="AG114" s="176"/>
      <c r="AH114" s="182"/>
      <c r="AI114" s="176"/>
      <c r="AJ114" s="183"/>
      <c r="AK114" s="21" t="str">
        <f>CONCATENATE(J113," Control"," 2")</f>
        <v>POSPR 21 Control 2</v>
      </c>
      <c r="AL114" s="23" t="s">
        <v>1026</v>
      </c>
      <c r="AM114" s="23" t="s">
        <v>1043</v>
      </c>
      <c r="AN114" s="23" t="s">
        <v>1044</v>
      </c>
      <c r="AO114" s="23" t="str">
        <f t="shared" si="430"/>
        <v>la SUBDIRECCIÓN DE PLANEACIÓN OPERATIVA revisa las condiciones de riesgo en situaciones irregulares de orden público y/o desastres naturales a través de de la evaluación de variables de seguridad y la articulación con autoridades del sector defensa, soportada en actas de reuniones e informes en materia de seguridad.</v>
      </c>
      <c r="AP114" s="21" t="s">
        <v>53</v>
      </c>
      <c r="AQ114" s="21" t="str">
        <f t="shared" si="407"/>
        <v>Probabilidad</v>
      </c>
      <c r="AR114" s="21" t="s">
        <v>56</v>
      </c>
      <c r="AS114" s="21" t="str">
        <f t="shared" si="408"/>
        <v>40%</v>
      </c>
      <c r="AT114" s="21" t="s">
        <v>1</v>
      </c>
      <c r="AU114" s="21" t="s">
        <v>2</v>
      </c>
      <c r="AV114" s="21" t="s">
        <v>3</v>
      </c>
      <c r="AW114" s="22">
        <f>+IF(AQ114="Probabilidad",AW113-(AW113*AS114),AW113)</f>
        <v>0.216</v>
      </c>
      <c r="AX114" s="21" t="str">
        <f t="shared" si="409"/>
        <v>Baja</v>
      </c>
      <c r="AY114" s="22">
        <f>+IF(AQ114="Impacto",AY113-(AY113*AS114),AY113)</f>
        <v>1</v>
      </c>
      <c r="AZ114" s="21" t="str">
        <f t="shared" si="410"/>
        <v>Catastrófico</v>
      </c>
      <c r="BA114" s="166"/>
      <c r="BB114" s="166"/>
      <c r="BC114" s="169"/>
      <c r="BD114" s="21" t="str">
        <f>CONCATENATE(J113," Acción preventiva"," 2")</f>
        <v>POSPR 21 Acción preventiva 2</v>
      </c>
      <c r="BE114" s="23" t="s">
        <v>1023</v>
      </c>
      <c r="BF114" s="23" t="s">
        <v>1045</v>
      </c>
      <c r="BG114" s="23" t="s">
        <v>1046</v>
      </c>
      <c r="BH114" s="21">
        <f t="shared" si="412"/>
        <v>10</v>
      </c>
      <c r="BI114" s="21"/>
      <c r="BJ114" s="21">
        <v>1</v>
      </c>
      <c r="BK114" s="21">
        <v>1</v>
      </c>
      <c r="BL114" s="21">
        <v>1</v>
      </c>
      <c r="BM114" s="21">
        <v>1</v>
      </c>
      <c r="BN114" s="21">
        <v>1</v>
      </c>
      <c r="BO114" s="21">
        <v>1</v>
      </c>
      <c r="BP114" s="21">
        <v>1</v>
      </c>
      <c r="BQ114" s="21">
        <v>1</v>
      </c>
      <c r="BR114" s="21">
        <v>1</v>
      </c>
      <c r="BS114" s="21">
        <v>1</v>
      </c>
      <c r="BT114" s="21"/>
      <c r="BU114" s="171"/>
      <c r="BV114" s="38">
        <v>0</v>
      </c>
      <c r="BW114" s="38">
        <v>1</v>
      </c>
      <c r="BX114" s="38">
        <v>1</v>
      </c>
      <c r="BY114" s="38">
        <v>1</v>
      </c>
      <c r="BZ114" s="38">
        <v>1</v>
      </c>
      <c r="CA114" s="38">
        <v>1</v>
      </c>
      <c r="CB114" s="38">
        <v>1</v>
      </c>
      <c r="CC114" s="38">
        <v>1</v>
      </c>
      <c r="CD114" s="38">
        <v>1</v>
      </c>
      <c r="CE114" s="38">
        <v>1</v>
      </c>
      <c r="CF114" s="38">
        <v>0</v>
      </c>
      <c r="CG114" s="38">
        <v>0</v>
      </c>
      <c r="CH114" s="38">
        <f t="shared" si="519"/>
        <v>9</v>
      </c>
      <c r="CI114" s="39"/>
      <c r="CJ114" s="24"/>
      <c r="CK114" s="25"/>
      <c r="CL114" s="173"/>
      <c r="CM114" s="26">
        <f t="shared" ref="CM114" si="532">1-(CK114/CL113)</f>
        <v>1</v>
      </c>
      <c r="CN114" s="24" t="str" cm="1">
        <f t="array" ref="CN114">+_xlfn.IFS(CM114&lt;0.8,"Cambio",CM114&lt;0.9,"Revisión de control",CM114&gt;0.89,"Se mantiene")</f>
        <v>Se mantiene</v>
      </c>
      <c r="CO114" s="80"/>
      <c r="CP114" s="25"/>
      <c r="CQ114" s="25"/>
      <c r="CR114" s="25"/>
      <c r="CS114" s="26">
        <f t="shared" si="500"/>
        <v>1</v>
      </c>
    </row>
    <row r="115" spans="1:97" ht="60" customHeight="1" x14ac:dyDescent="0.4">
      <c r="A115" s="7" t="s">
        <v>965</v>
      </c>
      <c r="B115" s="227"/>
      <c r="C115" s="21" t="s">
        <v>145</v>
      </c>
      <c r="D115" s="188"/>
      <c r="E115" s="191"/>
      <c r="F115" s="188"/>
      <c r="G115" s="196"/>
      <c r="H115" s="176"/>
      <c r="I115" s="182"/>
      <c r="J115" s="176"/>
      <c r="K115" s="166"/>
      <c r="L115" s="197"/>
      <c r="M115" s="199"/>
      <c r="N115" s="202"/>
      <c r="O115" s="205"/>
      <c r="P115" s="202"/>
      <c r="Q115" s="205"/>
      <c r="R115" s="205"/>
      <c r="S115" s="208"/>
      <c r="T115" s="176"/>
      <c r="U115" s="175"/>
      <c r="V115" s="175"/>
      <c r="W115" s="177"/>
      <c r="X115" s="166"/>
      <c r="Y115" s="166"/>
      <c r="Z115" s="179"/>
      <c r="AA115" s="179"/>
      <c r="AB115" s="179"/>
      <c r="AC115" s="181"/>
      <c r="AD115" s="176"/>
      <c r="AE115" s="182"/>
      <c r="AF115" s="176"/>
      <c r="AG115" s="176"/>
      <c r="AH115" s="182"/>
      <c r="AI115" s="176"/>
      <c r="AJ115" s="183"/>
      <c r="AK115" s="21" t="str">
        <f>CONCATENATE(J113," Control"," 3")</f>
        <v>POSPR 21 Control 3</v>
      </c>
      <c r="AL115" s="23" t="s">
        <v>1026</v>
      </c>
      <c r="AM115" s="23" t="s">
        <v>1047</v>
      </c>
      <c r="AN115" s="23" t="s">
        <v>1048</v>
      </c>
      <c r="AO115" s="23" t="str">
        <f t="shared" si="430"/>
        <v>la SUBDIRECCIÓN DE PLANEACIÓN OPERATIVA valida que los predios, objeto de levantamiento, cuenten con posprocesamiento y cumplan con los requerimientos técnicos y jurídicos para definir su ruta jurídica preliminar a través de de matrices de seguimiento de validación de información física y jurídica</v>
      </c>
      <c r="AP115" s="21" t="s">
        <v>54</v>
      </c>
      <c r="AQ115" s="21" t="str">
        <f t="shared" si="407"/>
        <v>Probabilidad</v>
      </c>
      <c r="AR115" s="21" t="s">
        <v>56</v>
      </c>
      <c r="AS115" s="21" t="str">
        <f t="shared" si="408"/>
        <v>30%</v>
      </c>
      <c r="AT115" s="21" t="s">
        <v>1</v>
      </c>
      <c r="AU115" s="21" t="s">
        <v>2</v>
      </c>
      <c r="AV115" s="21" t="s">
        <v>3</v>
      </c>
      <c r="AW115" s="22">
        <f>+IF(AQ115="Probabilidad",AW114-(AW114*AS115),AW114)</f>
        <v>0.1512</v>
      </c>
      <c r="AX115" s="21" t="str">
        <f t="shared" si="409"/>
        <v>Muy Baja</v>
      </c>
      <c r="AY115" s="22">
        <f>+IF(AQ115="Impacto",AY114-(AY114*AS115),AY114)</f>
        <v>1</v>
      </c>
      <c r="AZ115" s="21" t="str">
        <f t="shared" si="410"/>
        <v>Catastrófico</v>
      </c>
      <c r="BA115" s="166"/>
      <c r="BB115" s="166"/>
      <c r="BC115" s="169"/>
      <c r="BD115" s="21" t="str">
        <f>CONCATENATE(J113," Acción preventiva"," 3")</f>
        <v>POSPR 21 Acción preventiva 3</v>
      </c>
      <c r="BE115" s="23"/>
      <c r="BF115" s="23"/>
      <c r="BG115" s="23"/>
      <c r="BH115" s="21">
        <f t="shared" si="412"/>
        <v>0</v>
      </c>
      <c r="BI115" s="21"/>
      <c r="BJ115" s="21"/>
      <c r="BK115" s="21"/>
      <c r="BL115" s="21"/>
      <c r="BM115" s="21"/>
      <c r="BN115" s="21"/>
      <c r="BO115" s="21"/>
      <c r="BP115" s="21"/>
      <c r="BQ115" s="21"/>
      <c r="BR115" s="21"/>
      <c r="BS115" s="21"/>
      <c r="BT115" s="21"/>
      <c r="BU115" s="171"/>
      <c r="BV115" s="38">
        <v>0</v>
      </c>
      <c r="BW115" s="38">
        <v>0</v>
      </c>
      <c r="BX115" s="38">
        <v>0</v>
      </c>
      <c r="BY115" s="38">
        <v>0</v>
      </c>
      <c r="BZ115" s="38">
        <v>0</v>
      </c>
      <c r="CA115" s="38">
        <v>0</v>
      </c>
      <c r="CB115" s="38">
        <v>0</v>
      </c>
      <c r="CC115" s="38">
        <v>0</v>
      </c>
      <c r="CD115" s="38">
        <v>0</v>
      </c>
      <c r="CE115" s="38">
        <v>0</v>
      </c>
      <c r="CF115" s="38">
        <v>0</v>
      </c>
      <c r="CG115" s="38">
        <v>0</v>
      </c>
      <c r="CH115" s="38">
        <f t="shared" si="519"/>
        <v>0</v>
      </c>
      <c r="CI115" s="39"/>
      <c r="CJ115" s="24"/>
      <c r="CK115" s="25"/>
      <c r="CL115" s="173"/>
      <c r="CM115" s="26">
        <f t="shared" ref="CM115" si="533">1-(CK115/CL113)</f>
        <v>1</v>
      </c>
      <c r="CN115" s="24" t="str" cm="1">
        <f t="array" ref="CN115">+_xlfn.IFS(CM115&lt;0.8,"Cambio",CM115&lt;0.9,"Revisión de control",CM115&gt;0.89,"Se mantiene")</f>
        <v>Se mantiene</v>
      </c>
      <c r="CO115" s="80"/>
      <c r="CP115" s="25"/>
      <c r="CQ115" s="25"/>
      <c r="CR115" s="25"/>
      <c r="CS115" s="26">
        <f t="shared" si="500"/>
        <v>1</v>
      </c>
    </row>
    <row r="116" spans="1:97" ht="60" customHeight="1" x14ac:dyDescent="0.4">
      <c r="A116" s="7" t="s">
        <v>965</v>
      </c>
      <c r="B116" s="228"/>
      <c r="C116" s="21" t="s">
        <v>145</v>
      </c>
      <c r="D116" s="189"/>
      <c r="E116" s="192"/>
      <c r="F116" s="189"/>
      <c r="G116" s="196"/>
      <c r="H116" s="176"/>
      <c r="I116" s="182"/>
      <c r="J116" s="176"/>
      <c r="K116" s="167"/>
      <c r="L116" s="197"/>
      <c r="M116" s="200"/>
      <c r="N116" s="203"/>
      <c r="O116" s="206"/>
      <c r="P116" s="203"/>
      <c r="Q116" s="206"/>
      <c r="R116" s="206"/>
      <c r="S116" s="209"/>
      <c r="T116" s="176"/>
      <c r="U116" s="175"/>
      <c r="V116" s="175"/>
      <c r="W116" s="177"/>
      <c r="X116" s="167"/>
      <c r="Y116" s="167"/>
      <c r="Z116" s="180"/>
      <c r="AA116" s="180"/>
      <c r="AB116" s="180"/>
      <c r="AC116" s="181"/>
      <c r="AD116" s="176"/>
      <c r="AE116" s="182"/>
      <c r="AF116" s="176"/>
      <c r="AG116" s="176"/>
      <c r="AH116" s="182"/>
      <c r="AI116" s="176"/>
      <c r="AJ116" s="183"/>
      <c r="AK116" s="21" t="str">
        <f>CONCATENATE(J113," Control"," 4")</f>
        <v>POSPR 21 Control 4</v>
      </c>
      <c r="AL116" s="23" t="s">
        <v>1026</v>
      </c>
      <c r="AM116" s="23" t="s">
        <v>1049</v>
      </c>
      <c r="AN116" s="23" t="s">
        <v>1050</v>
      </c>
      <c r="AO116" s="23" t="str">
        <f t="shared" si="430"/>
        <v>la SUBDIRECCIÓN DE PLANEACIÓN OPERATIVA se suspende (posibilidad de cancelación) o reprograma la implementación del POSPR a través de del informe que justifica las situaciones irregulares de orden público y/o desastres naturales que afectan la operación.  En caso de suspensión, se elaborará la resolución de suspensión para la firma del(a) Director(a) de Ordenamiento Social de la Propiedad</v>
      </c>
      <c r="AP116" s="21" t="s">
        <v>55</v>
      </c>
      <c r="AQ116" s="21" t="str">
        <f t="shared" si="407"/>
        <v>Impacto</v>
      </c>
      <c r="AR116" s="21" t="s">
        <v>56</v>
      </c>
      <c r="AS116" s="21" t="str">
        <f t="shared" si="408"/>
        <v>25%</v>
      </c>
      <c r="AT116" s="21" t="s">
        <v>1</v>
      </c>
      <c r="AU116" s="21" t="s">
        <v>2</v>
      </c>
      <c r="AV116" s="21" t="s">
        <v>3</v>
      </c>
      <c r="AW116" s="22">
        <f>+IF(AQ116="Probabilidad",AW115-(AW115*AS116),AW115)</f>
        <v>0.1512</v>
      </c>
      <c r="AX116" s="21" t="str">
        <f t="shared" si="409"/>
        <v>Muy Baja</v>
      </c>
      <c r="AY116" s="22">
        <f>+IF(AQ116="Impacto",AY115-(AY115*AS116),AY115)</f>
        <v>0.75</v>
      </c>
      <c r="AZ116" s="21" t="str">
        <f t="shared" si="410"/>
        <v>Mayor</v>
      </c>
      <c r="BA116" s="167"/>
      <c r="BB116" s="167"/>
      <c r="BC116" s="170"/>
      <c r="BD116" s="21" t="str">
        <f>CONCATENATE(J113," Acción preventiva"," 4")</f>
        <v>POSPR 21 Acción preventiva 4</v>
      </c>
      <c r="BE116" s="23"/>
      <c r="BF116" s="23"/>
      <c r="BG116" s="23"/>
      <c r="BH116" s="21">
        <f t="shared" si="412"/>
        <v>0</v>
      </c>
      <c r="BI116" s="21"/>
      <c r="BJ116" s="21"/>
      <c r="BK116" s="21"/>
      <c r="BL116" s="21"/>
      <c r="BM116" s="21"/>
      <c r="BN116" s="21"/>
      <c r="BO116" s="21"/>
      <c r="BP116" s="21"/>
      <c r="BQ116" s="21"/>
      <c r="BR116" s="21"/>
      <c r="BS116" s="21"/>
      <c r="BT116" s="21"/>
      <c r="BU116" s="171"/>
      <c r="BV116" s="38">
        <v>0</v>
      </c>
      <c r="BW116" s="38">
        <v>0</v>
      </c>
      <c r="BX116" s="38">
        <v>0</v>
      </c>
      <c r="BY116" s="38">
        <v>0</v>
      </c>
      <c r="BZ116" s="38">
        <v>0</v>
      </c>
      <c r="CA116" s="38">
        <v>0</v>
      </c>
      <c r="CB116" s="38">
        <v>0</v>
      </c>
      <c r="CC116" s="38">
        <v>0</v>
      </c>
      <c r="CD116" s="38">
        <v>0</v>
      </c>
      <c r="CE116" s="38">
        <v>0</v>
      </c>
      <c r="CF116" s="38">
        <v>0</v>
      </c>
      <c r="CG116" s="38">
        <v>0</v>
      </c>
      <c r="CH116" s="38">
        <f t="shared" si="519"/>
        <v>0</v>
      </c>
      <c r="CI116" s="39"/>
      <c r="CJ116" s="24"/>
      <c r="CK116" s="25"/>
      <c r="CL116" s="174"/>
      <c r="CM116" s="26">
        <f t="shared" ref="CM116" si="534">1-(CK116/CL113)</f>
        <v>1</v>
      </c>
      <c r="CN116" s="24" t="str" cm="1">
        <f t="array" ref="CN116">+_xlfn.IFS(CM116&lt;0.8,"Cambio",CM116&lt;0.9,"Revisión de control",CM116&gt;0.89,"Se mantiene")</f>
        <v>Se mantiene</v>
      </c>
      <c r="CO116" s="80"/>
      <c r="CP116" s="25"/>
      <c r="CQ116" s="25"/>
      <c r="CR116" s="25"/>
      <c r="CS116" s="26">
        <f t="shared" si="500"/>
        <v>1</v>
      </c>
    </row>
    <row r="117" spans="1:97" ht="60" customHeight="1" x14ac:dyDescent="0.4">
      <c r="A117" s="7" t="s">
        <v>965</v>
      </c>
      <c r="B117" s="226" t="s">
        <v>144</v>
      </c>
      <c r="C117" s="21" t="s">
        <v>145</v>
      </c>
      <c r="D117" s="187" t="str">
        <f>VLOOKUP(B117,Datos!$B$65:$F$80,3,FALSE)</f>
        <v>Determinar las acciones necesarias a cargo de la Entidad para consolidar el Ordenamiento Social de la Propiedad Rural considerando los modelos de atención por oferta, demanda y descongestión</v>
      </c>
      <c r="E117" s="190" t="str">
        <f>VLOOKUP(B117,Datos!$B$65:$F$80,5,FALSE)</f>
        <v>La posibilidad de incumplir con las acciones necesarias a cargo de la Entidad para consolidar el Ordenamiento Social de la Propiedad Rural considerando los modelos de atención por oferta, demanda y descongestión</v>
      </c>
      <c r="F117" s="187" t="str">
        <f>VLOOKUP(B117,Datos!$B$65:$F$80,4,FALSE)</f>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v>
      </c>
      <c r="G117" s="196" t="s">
        <v>1051</v>
      </c>
      <c r="H117" s="176" t="s">
        <v>1035</v>
      </c>
      <c r="I117" s="182">
        <f t="shared" si="211"/>
        <v>1</v>
      </c>
      <c r="J117" s="176" t="str">
        <f t="shared" ref="J117" si="535">CONCATENATE(C117," ",K117)</f>
        <v>POSPR 22</v>
      </c>
      <c r="K117" s="165">
        <v>22</v>
      </c>
      <c r="L117" s="197">
        <v>45839</v>
      </c>
      <c r="M117" s="198">
        <f ca="1">+TODAY()-L117</f>
        <v>240</v>
      </c>
      <c r="N117" s="201" t="s">
        <v>19</v>
      </c>
      <c r="O117" s="204">
        <f>VLOOKUP(N117,[5]Datos!$B$21:$D$25,3,FALSE)</f>
        <v>0.2</v>
      </c>
      <c r="P117" s="201" t="s">
        <v>32</v>
      </c>
      <c r="Q117" s="204">
        <f>VLOOKUP(P117,[5]Datos!$C$20:$D$25,2,FALSE)</f>
        <v>0.8</v>
      </c>
      <c r="R117" s="204">
        <f t="shared" ref="R117" si="536">+IF(O117="",Q117,IF(Q117="",O117,IF(O117&gt;Q117,O117,Q117)))</f>
        <v>0.8</v>
      </c>
      <c r="S117" s="207" t="s">
        <v>1052</v>
      </c>
      <c r="T117" s="176" t="s">
        <v>4</v>
      </c>
      <c r="U117" s="175" t="s">
        <v>1053</v>
      </c>
      <c r="V117" s="175" t="s">
        <v>1054</v>
      </c>
      <c r="W117" s="177" t="str">
        <f t="shared" ref="W117" si="537">CONCATENATE("Posibilidad de"," ",T117," ",U117," debido ",V117)</f>
        <v>Posibilidad de pérdida reputacional por insatisfacción de los grupos de interés debido a la entrega de información inexacta en los reportes y en la evaluación de indicadores</v>
      </c>
      <c r="X117" s="165" t="s">
        <v>221</v>
      </c>
      <c r="Y117" s="165" t="s">
        <v>227</v>
      </c>
      <c r="Z117" s="178" t="s">
        <v>286</v>
      </c>
      <c r="AA117" s="178" t="s">
        <v>412</v>
      </c>
      <c r="AB117" s="178" t="s">
        <v>1008</v>
      </c>
      <c r="AC117" s="181">
        <v>35</v>
      </c>
      <c r="AD117" s="176" t="str">
        <f t="shared" ref="AD117" si="538">IF(AC117&lt;=0,"",IF(AC117&lt;=2,"Muy Baja",IF(AC117&lt;=24,"Baja",IF(AC117&lt;=500,"Media",IF(AC117&lt;=5000,"Alta","Muy Alta")))))</f>
        <v>Media</v>
      </c>
      <c r="AE117" s="182">
        <f t="shared" ref="AE117" si="539">IF(AD117="","",IF(AD117="Muy Baja",0.2,IF(AD117="Baja",0.4,IF(AD117="Media",0.6,IF(AD117="Alta",0.8,IF(AD117="Muy Alta",1,))))))</f>
        <v>0.6</v>
      </c>
      <c r="AF117" s="176" t="s">
        <v>32</v>
      </c>
      <c r="AG117" s="176" t="str">
        <f>IF(OR(AF117=[5]Datos!$C$6,AF117=[5]Datos!$D$6),"Leve",IF(OR(AF117=[5]Datos!$C$7,AF117=[5]Datos!$D$7),"Menor",IF(OR(AF117=[5]Datos!$C$8,AF117=[5]Datos!$D$8),"Moderado",IF(OR(AF117=[5]Datos!$C$9,AF117=[5]Datos!$D$9),"Mayor",IF(OR(AF117=[5]Datos!$C$10,AF117=[5]Datos!$D$10),"Catastrófico","")))))</f>
        <v>Mayor</v>
      </c>
      <c r="AH117" s="182">
        <f t="shared" ref="AH117" si="540">IF(AG117="","",IF(AG117="Leve",0.2,IF(AG117="Menor",0.4,IF(AG117="Moderado",0.6,IF(AG117="Mayor",0.8,IF(AG117="Catastrófico",1,))))))</f>
        <v>0.8</v>
      </c>
      <c r="AI117" s="176" t="str">
        <f t="shared" ref="AI117" si="541">IF(OR(AND(AD117="Muy Baja",AG117="Leve"),AND(AD117="Muy Baja",AG117="Menor"),AND(AD117="Baja",AG117="Leve")),"Bajo",IF(OR(AND(AD117="Muy baja",AG117="Moderado"),AND(AD117="Baja",AG117="Menor"),AND(AD117="Baja",AG117="Moderado"),AND(AD117="Media",AG117="Leve"),AND(AD117="Media",AG117="Menor"),AND(AD117="Media",AG117="Moderado"),AND(AD117="Alta",AG117="Leve"),AND(AD117="Alta",AG117="Menor")),"Moderado",IF(OR(AND(AD117="Muy Baja",AG117="Mayor"),AND(AD117="Baja",AG117="Mayor"),AND(AD117="Media",AG117="Mayor"),AND(AD117="Alta",AG117="Moderado"),AND(AD117="Alta",AG117="Mayor"),AND(AD117="Muy Alta",AG117="Leve"),AND(AD117="Muy Alta",AG117="Menor"),AND(AD117="Muy Alta",AG117="Moderado"),AND(AD117="Muy Alta",AG117="Mayor")),"Alto",IF(OR(AND(AD117="Muy Baja",AG117="Catastrófico"),AND(AD117="Baja",AG117="Catastrófico"),AND(AD117="Media",AG117="Catastrófico"),AND(AD117="Alta",AG117="Catastrófico"),AND(AD117="Muy Alta",AG117="Catastrófico")),"Extremo",""))))</f>
        <v>Alto</v>
      </c>
      <c r="AJ117" s="183" t="str" cm="1">
        <f t="array" ref="AJ117">_xlfn.IFS(AI117="Bajo","Aceptar",AI117="Moderado","Reducir",AI117="Alto","Reducir",AI117="Extremo","Reducir")</f>
        <v>Reducir</v>
      </c>
      <c r="AK117" s="21" t="str">
        <f>CONCATENATE(J117," Control"," 1")</f>
        <v>POSPR 22 Control 1</v>
      </c>
      <c r="AL117" s="23" t="s">
        <v>1055</v>
      </c>
      <c r="AM117" s="23" t="s">
        <v>1056</v>
      </c>
      <c r="AN117" s="23" t="s">
        <v>1057</v>
      </c>
      <c r="AO117" s="23" t="str">
        <f t="shared" si="430"/>
        <v xml:space="preserve">La DIRECCIÓN DE GESTION DEL ORDENAMIENTO SOCIAL DE PROPIEDAD verifica que la información proporcionada en el plan de acción interno por los equipos técnicos, cumpla con los requisitos establecidos y sea consistente con la ficha de indicadores de formulación e implementación del POSPR a través de de correos de reporte de seguimiento y observaciones al Plan de Acción
</v>
      </c>
      <c r="AP117" s="21" t="s">
        <v>54</v>
      </c>
      <c r="AQ117" s="21" t="str">
        <f t="shared" si="407"/>
        <v>Probabilidad</v>
      </c>
      <c r="AR117" s="21" t="s">
        <v>56</v>
      </c>
      <c r="AS117" s="21" t="str">
        <f t="shared" si="408"/>
        <v>30%</v>
      </c>
      <c r="AT117" s="21" t="s">
        <v>1</v>
      </c>
      <c r="AU117" s="21" t="s">
        <v>2</v>
      </c>
      <c r="AV117" s="21" t="s">
        <v>3</v>
      </c>
      <c r="AW117" s="22">
        <f>+IF(AQ117="Probabilidad",AE117-(AE117*AS117),AE117)</f>
        <v>0.42</v>
      </c>
      <c r="AX117" s="21" t="str">
        <f t="shared" si="409"/>
        <v>Media</v>
      </c>
      <c r="AY117" s="22">
        <f>+IF(AQ117="Impacto",AH117-(AH117*AS117),AH117)</f>
        <v>0.8</v>
      </c>
      <c r="AZ117" s="21" t="str">
        <f t="shared" si="410"/>
        <v>Mayor</v>
      </c>
      <c r="BA117" s="165" t="str">
        <f t="shared" ref="BA117" si="542">IF(OR(AND(AX120="Muy Baja",AZ120="Leve"),AND(AX120="Muy Baja",AZ120="Menor"),AND(AX120="Baja",AZ120="Leve")),"Bajo",IF(OR(AND(AX120="Muy baja",AZ120="Moderado"),AND(AX120="Baja",AZ120="Menor"),AND(AX120="Baja",AZ120="Moderado"),AND(AX120="Media",AZ120="Leve"),AND(AX120="Media",AZ120="Menor"),AND(AX120="Media",AZ120="Moderado"),AND(AX120="Alta",AZ120="Leve"),AND(AX120="Alta",AZ120="Menor")),"Moderado",IF(OR(AND(AX120="Muy Baja",AZ120="Mayor"),AND(AX120="Baja",AZ120="Mayor"),AND(AX120="Media",AZ120="Mayor"),AND(AX120="Alta",AZ120="Moderado"),AND(AX120="Alta",AZ120="Mayor"),AND(AX120="Muy Alta",AZ120="Leve"),AND(AX120="Muy Alta",AZ120="Menor"),AND(AX120="Muy Alta",AZ120="Moderado"),AND(AX120="Muy Alta",AZ120="Mayor")),"Alto",IF(OR(AND(AX120="Muy Baja",AZ120="Catastrófico"),AND(AX120="Baja",AZ120="Catastrófico"),AND(AX120="Media",AZ120="Catastrófico"),AND(AX120="Alta",AZ120="Catastrófico"),AND(AX120="Muy Alta",AZ120="Catastrófico")),"Extremo",""))))</f>
        <v>Moderado</v>
      </c>
      <c r="BB117" s="165" t="str" cm="1">
        <f t="array" ref="BB117">_xlfn.IFS(BA117="Bajo","Aceptar",BA117="Moderado","Reducir",BA117="Alto","Reducir",BA117="Extremo","Reducir")</f>
        <v>Reducir</v>
      </c>
      <c r="BC117" s="168" t="str" cm="1">
        <f t="array" ref="BC117">_xlfn.IFS(BB117="Aceptar","No",BB117="Reducir","Si")</f>
        <v>Si</v>
      </c>
      <c r="BD117" s="21" t="str">
        <f>CONCATENATE(J117," Acción preventiva"," 1")</f>
        <v>POSPR 22 Acción preventiva 1</v>
      </c>
      <c r="BE117" s="23" t="s">
        <v>1058</v>
      </c>
      <c r="BF117" s="23" t="s">
        <v>1059</v>
      </c>
      <c r="BG117" s="23" t="s">
        <v>1060</v>
      </c>
      <c r="BH117" s="21">
        <f t="shared" si="412"/>
        <v>10</v>
      </c>
      <c r="BI117" s="21"/>
      <c r="BJ117" s="21">
        <v>1</v>
      </c>
      <c r="BK117" s="21">
        <v>1</v>
      </c>
      <c r="BL117" s="21">
        <v>1</v>
      </c>
      <c r="BM117" s="21">
        <v>1</v>
      </c>
      <c r="BN117" s="21">
        <v>1</v>
      </c>
      <c r="BO117" s="21">
        <v>1</v>
      </c>
      <c r="BP117" s="21">
        <v>1</v>
      </c>
      <c r="BQ117" s="21">
        <v>1</v>
      </c>
      <c r="BR117" s="21">
        <v>1</v>
      </c>
      <c r="BS117" s="21">
        <v>1</v>
      </c>
      <c r="BT117" s="21"/>
      <c r="BU117" s="171">
        <f t="shared" ref="BU117" si="543">+AVERAGE(CH117:CH120)/AVERAGE(BH117:BH120)</f>
        <v>0.9</v>
      </c>
      <c r="BV117" s="38">
        <v>0</v>
      </c>
      <c r="BW117" s="38">
        <v>1</v>
      </c>
      <c r="BX117" s="38">
        <v>1</v>
      </c>
      <c r="BY117" s="38">
        <v>1</v>
      </c>
      <c r="BZ117" s="38">
        <v>1</v>
      </c>
      <c r="CA117" s="38">
        <v>1</v>
      </c>
      <c r="CB117" s="38">
        <v>1</v>
      </c>
      <c r="CC117" s="38">
        <v>1</v>
      </c>
      <c r="CD117" s="38">
        <v>1</v>
      </c>
      <c r="CE117" s="38">
        <v>1</v>
      </c>
      <c r="CF117" s="38">
        <v>0</v>
      </c>
      <c r="CG117" s="38">
        <v>0</v>
      </c>
      <c r="CH117" s="38">
        <f t="shared" si="519"/>
        <v>9</v>
      </c>
      <c r="CI117" s="39"/>
      <c r="CJ117" s="24"/>
      <c r="CK117" s="25"/>
      <c r="CL117" s="172">
        <f t="shared" ref="CL117" si="544">+AC117</f>
        <v>35</v>
      </c>
      <c r="CM117" s="26">
        <f t="shared" ref="CM117" si="545">1-(CK117/CL117)</f>
        <v>1</v>
      </c>
      <c r="CN117" s="24" t="str" cm="1">
        <f t="array" ref="CN117">+_xlfn.IFS(CM117&lt;0.8,"Cambio",CM117&lt;0.9,"Revisión de control",CM117&gt;0.89,"Se mantiene")</f>
        <v>Se mantiene</v>
      </c>
      <c r="CO117" s="80"/>
      <c r="CP117" s="25"/>
      <c r="CQ117" s="25"/>
      <c r="CR117" s="25"/>
      <c r="CS117" s="26">
        <f t="shared" si="500"/>
        <v>1</v>
      </c>
    </row>
    <row r="118" spans="1:97" ht="60" customHeight="1" x14ac:dyDescent="0.4">
      <c r="A118" s="7" t="s">
        <v>965</v>
      </c>
      <c r="B118" s="227"/>
      <c r="C118" s="21" t="s">
        <v>145</v>
      </c>
      <c r="D118" s="188"/>
      <c r="E118" s="191"/>
      <c r="F118" s="188"/>
      <c r="G118" s="196"/>
      <c r="H118" s="176"/>
      <c r="I118" s="182"/>
      <c r="J118" s="176"/>
      <c r="K118" s="166"/>
      <c r="L118" s="197"/>
      <c r="M118" s="199"/>
      <c r="N118" s="202"/>
      <c r="O118" s="205"/>
      <c r="P118" s="202"/>
      <c r="Q118" s="205"/>
      <c r="R118" s="205"/>
      <c r="S118" s="208"/>
      <c r="T118" s="176"/>
      <c r="U118" s="175"/>
      <c r="V118" s="175"/>
      <c r="W118" s="177"/>
      <c r="X118" s="166"/>
      <c r="Y118" s="166"/>
      <c r="Z118" s="179"/>
      <c r="AA118" s="179"/>
      <c r="AB118" s="179"/>
      <c r="AC118" s="181"/>
      <c r="AD118" s="176"/>
      <c r="AE118" s="182"/>
      <c r="AF118" s="176"/>
      <c r="AG118" s="176"/>
      <c r="AH118" s="182"/>
      <c r="AI118" s="176"/>
      <c r="AJ118" s="183"/>
      <c r="AK118" s="21" t="str">
        <f>CONCATENATE(J117," Control"," 2")</f>
        <v>POSPR 22 Control 2</v>
      </c>
      <c r="AL118" s="23" t="s">
        <v>1020</v>
      </c>
      <c r="AM118" s="23" t="s">
        <v>1061</v>
      </c>
      <c r="AN118" s="23" t="s">
        <v>1062</v>
      </c>
      <c r="AO118" s="23" t="str">
        <f t="shared" si="430"/>
        <v xml:space="preserve">La SUBDIRECCIÓN DE PLANEACIÓN OPERATIVA remite la solicitud de ajuste del reporte de indicadores de formulación e implementación del POSPR dentro del Plan de Acción Institucional  a través de de un memorando dirigido a la Oficina de Planeación acompañado del análisis y la justificación correspondiente.
</v>
      </c>
      <c r="AP118" s="21" t="s">
        <v>55</v>
      </c>
      <c r="AQ118" s="21" t="str">
        <f t="shared" si="407"/>
        <v>Impacto</v>
      </c>
      <c r="AR118" s="21" t="s">
        <v>56</v>
      </c>
      <c r="AS118" s="21" t="str">
        <f t="shared" si="408"/>
        <v>25%</v>
      </c>
      <c r="AT118" s="21" t="s">
        <v>1</v>
      </c>
      <c r="AU118" s="21" t="s">
        <v>2</v>
      </c>
      <c r="AV118" s="21" t="s">
        <v>3</v>
      </c>
      <c r="AW118" s="22">
        <f>+IF(AQ118="Probabilidad",AW117-(AW117*AS118),AW117)</f>
        <v>0.42</v>
      </c>
      <c r="AX118" s="21" t="str">
        <f t="shared" si="409"/>
        <v>Media</v>
      </c>
      <c r="AY118" s="22">
        <f>+IF(AQ118="Impacto",AY117-(AY117*AS118),AY117)</f>
        <v>0.60000000000000009</v>
      </c>
      <c r="AZ118" s="21" t="str">
        <f t="shared" si="410"/>
        <v>Moderado</v>
      </c>
      <c r="BA118" s="166"/>
      <c r="BB118" s="166"/>
      <c r="BC118" s="169"/>
      <c r="BD118" s="21" t="str">
        <f>CONCATENATE(J117," Acción preventiva"," 2")</f>
        <v>POSPR 22 Acción preventiva 2</v>
      </c>
      <c r="BE118" s="23"/>
      <c r="BF118" s="23"/>
      <c r="BG118" s="23"/>
      <c r="BH118" s="21">
        <f t="shared" si="412"/>
        <v>0</v>
      </c>
      <c r="BI118" s="21"/>
      <c r="BJ118" s="21"/>
      <c r="BK118" s="21"/>
      <c r="BL118" s="21"/>
      <c r="BM118" s="21"/>
      <c r="BN118" s="21"/>
      <c r="BO118" s="21"/>
      <c r="BP118" s="21"/>
      <c r="BQ118" s="21"/>
      <c r="BR118" s="21"/>
      <c r="BS118" s="21"/>
      <c r="BT118" s="21"/>
      <c r="BU118" s="171"/>
      <c r="BV118" s="38">
        <v>0</v>
      </c>
      <c r="BW118" s="38">
        <v>0</v>
      </c>
      <c r="BX118" s="38">
        <v>0</v>
      </c>
      <c r="BY118" s="38">
        <v>0</v>
      </c>
      <c r="BZ118" s="38">
        <v>0</v>
      </c>
      <c r="CA118" s="38">
        <v>0</v>
      </c>
      <c r="CB118" s="38">
        <v>0</v>
      </c>
      <c r="CC118" s="38">
        <v>0</v>
      </c>
      <c r="CD118" s="38">
        <v>0</v>
      </c>
      <c r="CE118" s="38">
        <v>0</v>
      </c>
      <c r="CF118" s="38">
        <v>0</v>
      </c>
      <c r="CG118" s="38">
        <v>0</v>
      </c>
      <c r="CH118" s="38">
        <f t="shared" si="519"/>
        <v>0</v>
      </c>
      <c r="CI118" s="39"/>
      <c r="CJ118" s="24"/>
      <c r="CK118" s="25"/>
      <c r="CL118" s="173"/>
      <c r="CM118" s="26">
        <f t="shared" ref="CM118" si="546">1-(CK118/CL117)</f>
        <v>1</v>
      </c>
      <c r="CN118" s="24" t="str" cm="1">
        <f t="array" ref="CN118">+_xlfn.IFS(CM118&lt;0.8,"Cambio",CM118&lt;0.9,"Revisión de control",CM118&gt;0.89,"Se mantiene")</f>
        <v>Se mantiene</v>
      </c>
      <c r="CO118" s="80"/>
      <c r="CP118" s="25"/>
      <c r="CQ118" s="25"/>
      <c r="CR118" s="25"/>
      <c r="CS118" s="26">
        <f t="shared" si="500"/>
        <v>1</v>
      </c>
    </row>
    <row r="119" spans="1:97" ht="60" customHeight="1" x14ac:dyDescent="0.4">
      <c r="A119" s="7" t="s">
        <v>965</v>
      </c>
      <c r="B119" s="227"/>
      <c r="C119" s="21" t="s">
        <v>145</v>
      </c>
      <c r="D119" s="188"/>
      <c r="E119" s="191"/>
      <c r="F119" s="188"/>
      <c r="G119" s="196"/>
      <c r="H119" s="176"/>
      <c r="I119" s="182"/>
      <c r="J119" s="176"/>
      <c r="K119" s="166"/>
      <c r="L119" s="197"/>
      <c r="M119" s="199"/>
      <c r="N119" s="202"/>
      <c r="O119" s="205"/>
      <c r="P119" s="202"/>
      <c r="Q119" s="205"/>
      <c r="R119" s="205"/>
      <c r="S119" s="208"/>
      <c r="T119" s="176"/>
      <c r="U119" s="175"/>
      <c r="V119" s="175"/>
      <c r="W119" s="177"/>
      <c r="X119" s="166"/>
      <c r="Y119" s="166"/>
      <c r="Z119" s="179"/>
      <c r="AA119" s="179"/>
      <c r="AB119" s="179"/>
      <c r="AC119" s="181"/>
      <c r="AD119" s="176"/>
      <c r="AE119" s="182"/>
      <c r="AF119" s="176"/>
      <c r="AG119" s="176"/>
      <c r="AH119" s="182"/>
      <c r="AI119" s="176"/>
      <c r="AJ119" s="183"/>
      <c r="AK119" s="21" t="str">
        <f>CONCATENATE(J117," Control"," 3")</f>
        <v>POSPR 22 Control 3</v>
      </c>
      <c r="AL119" s="23"/>
      <c r="AM119" s="23"/>
      <c r="AN119" s="23"/>
      <c r="AO119" s="23" t="str">
        <f t="shared" si="430"/>
        <v xml:space="preserve">  a través de </v>
      </c>
      <c r="AP119" s="21"/>
      <c r="AQ119" s="21" t="str">
        <f t="shared" si="407"/>
        <v/>
      </c>
      <c r="AR119" s="21"/>
      <c r="AS119" s="21" t="str">
        <f t="shared" si="408"/>
        <v/>
      </c>
      <c r="AT119" s="21"/>
      <c r="AU119" s="21"/>
      <c r="AV119" s="21"/>
      <c r="AW119" s="22">
        <f>+IF(AQ119="Probabilidad",AW118-(AW118*AS119),AW118)</f>
        <v>0.42</v>
      </c>
      <c r="AX119" s="21" t="str">
        <f t="shared" si="409"/>
        <v>Media</v>
      </c>
      <c r="AY119" s="22">
        <f>+IF(AQ119="Impacto",AY118-(AY118*AS119),AY118)</f>
        <v>0.60000000000000009</v>
      </c>
      <c r="AZ119" s="21" t="str">
        <f t="shared" si="410"/>
        <v>Moderado</v>
      </c>
      <c r="BA119" s="166"/>
      <c r="BB119" s="166"/>
      <c r="BC119" s="169"/>
      <c r="BD119" s="21" t="str">
        <f>CONCATENATE(J117," Acción preventiva"," 3")</f>
        <v>POSPR 22 Acción preventiva 3</v>
      </c>
      <c r="BE119" s="23"/>
      <c r="BF119" s="23"/>
      <c r="BG119" s="23"/>
      <c r="BH119" s="21">
        <f t="shared" si="412"/>
        <v>0</v>
      </c>
      <c r="BI119" s="21"/>
      <c r="BJ119" s="21"/>
      <c r="BK119" s="21"/>
      <c r="BL119" s="21"/>
      <c r="BM119" s="21"/>
      <c r="BN119" s="21"/>
      <c r="BO119" s="21"/>
      <c r="BP119" s="21"/>
      <c r="BQ119" s="21"/>
      <c r="BR119" s="21"/>
      <c r="BS119" s="21"/>
      <c r="BT119" s="21"/>
      <c r="BU119" s="171"/>
      <c r="BV119" s="38">
        <v>0</v>
      </c>
      <c r="BW119" s="38">
        <v>0</v>
      </c>
      <c r="BX119" s="38">
        <v>0</v>
      </c>
      <c r="BY119" s="38">
        <v>0</v>
      </c>
      <c r="BZ119" s="38">
        <v>0</v>
      </c>
      <c r="CA119" s="38">
        <v>0</v>
      </c>
      <c r="CB119" s="38">
        <v>0</v>
      </c>
      <c r="CC119" s="38">
        <v>0</v>
      </c>
      <c r="CD119" s="38">
        <v>0</v>
      </c>
      <c r="CE119" s="38">
        <v>0</v>
      </c>
      <c r="CF119" s="38">
        <v>0</v>
      </c>
      <c r="CG119" s="38">
        <v>0</v>
      </c>
      <c r="CH119" s="38">
        <f t="shared" si="519"/>
        <v>0</v>
      </c>
      <c r="CI119" s="39"/>
      <c r="CJ119" s="24"/>
      <c r="CK119" s="25"/>
      <c r="CL119" s="173"/>
      <c r="CM119" s="26">
        <f t="shared" ref="CM119" si="547">1-(CK119/CL117)</f>
        <v>1</v>
      </c>
      <c r="CN119" s="24" t="str" cm="1">
        <f t="array" ref="CN119">+_xlfn.IFS(CM119&lt;0.8,"Cambio",CM119&lt;0.9,"Revisión de control",CM119&gt;0.89,"Se mantiene")</f>
        <v>Se mantiene</v>
      </c>
      <c r="CO119" s="80"/>
      <c r="CP119" s="25"/>
      <c r="CQ119" s="25"/>
      <c r="CR119" s="25"/>
      <c r="CS119" s="26">
        <f t="shared" si="500"/>
        <v>1</v>
      </c>
    </row>
    <row r="120" spans="1:97" ht="60" customHeight="1" x14ac:dyDescent="0.4">
      <c r="A120" s="7" t="s">
        <v>965</v>
      </c>
      <c r="B120" s="228"/>
      <c r="C120" s="21" t="s">
        <v>145</v>
      </c>
      <c r="D120" s="189"/>
      <c r="E120" s="192"/>
      <c r="F120" s="189"/>
      <c r="G120" s="196"/>
      <c r="H120" s="176"/>
      <c r="I120" s="182"/>
      <c r="J120" s="176"/>
      <c r="K120" s="167"/>
      <c r="L120" s="197"/>
      <c r="M120" s="200"/>
      <c r="N120" s="203"/>
      <c r="O120" s="206"/>
      <c r="P120" s="203"/>
      <c r="Q120" s="206"/>
      <c r="R120" s="206"/>
      <c r="S120" s="209"/>
      <c r="T120" s="176"/>
      <c r="U120" s="175"/>
      <c r="V120" s="175"/>
      <c r="W120" s="177"/>
      <c r="X120" s="167"/>
      <c r="Y120" s="167"/>
      <c r="Z120" s="180"/>
      <c r="AA120" s="180"/>
      <c r="AB120" s="180"/>
      <c r="AC120" s="181"/>
      <c r="AD120" s="176"/>
      <c r="AE120" s="182"/>
      <c r="AF120" s="176"/>
      <c r="AG120" s="176"/>
      <c r="AH120" s="182"/>
      <c r="AI120" s="176"/>
      <c r="AJ120" s="183"/>
      <c r="AK120" s="21" t="str">
        <f>CONCATENATE(J117," Control"," 4")</f>
        <v>POSPR 22 Control 4</v>
      </c>
      <c r="AL120" s="23"/>
      <c r="AM120" s="23"/>
      <c r="AN120" s="23"/>
      <c r="AO120" s="23" t="str">
        <f t="shared" si="430"/>
        <v xml:space="preserve">  a través de </v>
      </c>
      <c r="AP120" s="21"/>
      <c r="AQ120" s="21" t="str">
        <f t="shared" si="407"/>
        <v/>
      </c>
      <c r="AR120" s="21"/>
      <c r="AS120" s="21" t="str">
        <f t="shared" si="408"/>
        <v/>
      </c>
      <c r="AT120" s="21"/>
      <c r="AU120" s="21"/>
      <c r="AV120" s="21"/>
      <c r="AW120" s="22">
        <f>+IF(AQ120="Probabilidad",AW119-(AW119*AS120),AW119)</f>
        <v>0.42</v>
      </c>
      <c r="AX120" s="21" t="str">
        <f t="shared" si="409"/>
        <v>Media</v>
      </c>
      <c r="AY120" s="22">
        <f>+IF(AQ120="Impacto",AY119-(AY119*AS120),AY119)</f>
        <v>0.60000000000000009</v>
      </c>
      <c r="AZ120" s="21" t="str">
        <f t="shared" si="410"/>
        <v>Moderado</v>
      </c>
      <c r="BA120" s="167"/>
      <c r="BB120" s="167"/>
      <c r="BC120" s="170"/>
      <c r="BD120" s="21" t="str">
        <f>CONCATENATE(J117," Acción preventiva"," 4")</f>
        <v>POSPR 22 Acción preventiva 4</v>
      </c>
      <c r="BE120" s="23"/>
      <c r="BF120" s="23"/>
      <c r="BG120" s="23"/>
      <c r="BH120" s="21">
        <f t="shared" si="412"/>
        <v>0</v>
      </c>
      <c r="BI120" s="21"/>
      <c r="BJ120" s="21"/>
      <c r="BK120" s="21"/>
      <c r="BL120" s="21"/>
      <c r="BM120" s="21"/>
      <c r="BN120" s="21"/>
      <c r="BO120" s="21"/>
      <c r="BP120" s="21"/>
      <c r="BQ120" s="21"/>
      <c r="BR120" s="21"/>
      <c r="BS120" s="21"/>
      <c r="BT120" s="21"/>
      <c r="BU120" s="171"/>
      <c r="BV120" s="38">
        <v>0</v>
      </c>
      <c r="BW120" s="38">
        <v>0</v>
      </c>
      <c r="BX120" s="38">
        <v>0</v>
      </c>
      <c r="BY120" s="38">
        <v>0</v>
      </c>
      <c r="BZ120" s="38">
        <v>0</v>
      </c>
      <c r="CA120" s="38">
        <v>0</v>
      </c>
      <c r="CB120" s="38">
        <v>0</v>
      </c>
      <c r="CC120" s="38">
        <v>0</v>
      </c>
      <c r="CD120" s="38">
        <v>0</v>
      </c>
      <c r="CE120" s="38">
        <v>0</v>
      </c>
      <c r="CF120" s="38">
        <v>0</v>
      </c>
      <c r="CG120" s="38">
        <v>0</v>
      </c>
      <c r="CH120" s="38">
        <f t="shared" si="519"/>
        <v>0</v>
      </c>
      <c r="CI120" s="39"/>
      <c r="CJ120" s="24"/>
      <c r="CK120" s="25"/>
      <c r="CL120" s="174"/>
      <c r="CM120" s="26">
        <f t="shared" ref="CM120" si="548">1-(CK120/CL117)</f>
        <v>1</v>
      </c>
      <c r="CN120" s="24" t="str" cm="1">
        <f t="array" ref="CN120">+_xlfn.IFS(CM120&lt;0.8,"Cambio",CM120&lt;0.9,"Revisión de control",CM120&gt;0.89,"Se mantiene")</f>
        <v>Se mantiene</v>
      </c>
      <c r="CO120" s="80"/>
      <c r="CP120" s="25"/>
      <c r="CQ120" s="25"/>
      <c r="CR120" s="25"/>
      <c r="CS120" s="26">
        <f t="shared" si="500"/>
        <v>1</v>
      </c>
    </row>
    <row r="121" spans="1:97" ht="60" customHeight="1" x14ac:dyDescent="0.4">
      <c r="A121" s="7" t="s">
        <v>965</v>
      </c>
      <c r="B121" s="226" t="s">
        <v>144</v>
      </c>
      <c r="C121" s="21" t="s">
        <v>145</v>
      </c>
      <c r="D121" s="187" t="str">
        <f>VLOOKUP(B121,Datos!$B$65:$F$80,3,FALSE)</f>
        <v>Determinar las acciones necesarias a cargo de la Entidad para consolidar el Ordenamiento Social de la Propiedad Rural considerando los modelos de atención por oferta, demanda y descongestión</v>
      </c>
      <c r="E121" s="190" t="str">
        <f>VLOOKUP(B121,Datos!$B$65:$F$80,5,FALSE)</f>
        <v>La posibilidad de incumplir con las acciones necesarias a cargo de la Entidad para consolidar el Ordenamiento Social de la Propiedad Rural considerando los modelos de atención por oferta, demanda y descongestión</v>
      </c>
      <c r="F121" s="187" t="str">
        <f>VLOOKUP(B121,Datos!$B$65:$F$80,4,FALSE)</f>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v>
      </c>
      <c r="G121" s="196" t="s">
        <v>1051</v>
      </c>
      <c r="H121" s="176" t="s">
        <v>1035</v>
      </c>
      <c r="I121" s="182">
        <f t="shared" si="211"/>
        <v>1</v>
      </c>
      <c r="J121" s="176" t="str">
        <f t="shared" ref="J121" si="549">CONCATENATE(C121," ",K121)</f>
        <v>POSPR 23</v>
      </c>
      <c r="K121" s="165">
        <v>23</v>
      </c>
      <c r="L121" s="197">
        <v>45839</v>
      </c>
      <c r="M121" s="198">
        <f ca="1">+TODAY()-L121</f>
        <v>240</v>
      </c>
      <c r="N121" s="201" t="s">
        <v>34</v>
      </c>
      <c r="O121" s="204">
        <f>VLOOKUP(N121,[5]Datos!$B$21:$D$25,3,FALSE)</f>
        <v>1</v>
      </c>
      <c r="P121" s="201" t="s">
        <v>20</v>
      </c>
      <c r="Q121" s="204">
        <f>VLOOKUP(P121,[5]Datos!$C$20:$D$25,2,FALSE)</f>
        <v>0.2</v>
      </c>
      <c r="R121" s="204">
        <f t="shared" ref="R121" si="550">+IF(O121="",Q121,IF(Q121="",O121,IF(O121&gt;Q121,O121,Q121)))</f>
        <v>1</v>
      </c>
      <c r="S121" s="207" t="s">
        <v>1063</v>
      </c>
      <c r="T121" s="176" t="s">
        <v>0</v>
      </c>
      <c r="U121" s="175" t="s">
        <v>1064</v>
      </c>
      <c r="V121" s="175" t="s">
        <v>1065</v>
      </c>
      <c r="W121" s="177" t="str">
        <f t="shared" ref="W121" si="551">CONCATENATE("Posibilidad de"," ",T121," ",U121," debido ",V121)</f>
        <v>Posibilidad de afectación económica o presupuestal por multa y sanción del ente regulador debido al inadecuado seguimiento a la ejecución de las actividades desarrolladas por los socios estratégicos y/o contratos con personas jurídicas para la formulación e implementación de POSPR</v>
      </c>
      <c r="X121" s="165" t="s">
        <v>221</v>
      </c>
      <c r="Y121" s="165" t="s">
        <v>227</v>
      </c>
      <c r="Z121" s="178" t="s">
        <v>286</v>
      </c>
      <c r="AA121" s="178" t="s">
        <v>412</v>
      </c>
      <c r="AB121" s="178" t="s">
        <v>1008</v>
      </c>
      <c r="AC121" s="181">
        <v>35</v>
      </c>
      <c r="AD121" s="176" t="str">
        <f t="shared" ref="AD121" si="552">IF(AC121&lt;=0,"",IF(AC121&lt;=2,"Muy Baja",IF(AC121&lt;=24,"Baja",IF(AC121&lt;=500,"Media",IF(AC121&lt;=5000,"Alta","Muy Alta")))))</f>
        <v>Media</v>
      </c>
      <c r="AE121" s="182">
        <f t="shared" ref="AE121" si="553">IF(AD121="","",IF(AD121="Muy Baja",0.2,IF(AD121="Baja",0.4,IF(AD121="Media",0.6,IF(AD121="Alta",0.8,IF(AD121="Muy Alta",1,))))))</f>
        <v>0.6</v>
      </c>
      <c r="AF121" s="176" t="s">
        <v>34</v>
      </c>
      <c r="AG121" s="176" t="str">
        <f>IF(OR(AF121=[5]Datos!$C$6,AF121=[5]Datos!$D$6),"Leve",IF(OR(AF121=[5]Datos!$C$7,AF121=[5]Datos!$D$7),"Menor",IF(OR(AF121=[5]Datos!$C$8,AF121=[5]Datos!$D$8),"Moderado",IF(OR(AF121=[5]Datos!$C$9,AF121=[5]Datos!$D$9),"Mayor",IF(OR(AF121=[5]Datos!$C$10,AF121=[5]Datos!$D$10),"Catastrófico","")))))</f>
        <v>Catastrófico</v>
      </c>
      <c r="AH121" s="182">
        <f t="shared" ref="AH121" si="554">IF(AG121="","",IF(AG121="Leve",0.2,IF(AG121="Menor",0.4,IF(AG121="Moderado",0.6,IF(AG121="Mayor",0.8,IF(AG121="Catastrófico",1,))))))</f>
        <v>1</v>
      </c>
      <c r="AI121" s="176" t="str">
        <f t="shared" ref="AI121" si="555">IF(OR(AND(AD121="Muy Baja",AG121="Leve"),AND(AD121="Muy Baja",AG121="Menor"),AND(AD121="Baja",AG121="Leve")),"Bajo",IF(OR(AND(AD121="Muy baja",AG121="Moderado"),AND(AD121="Baja",AG121="Menor"),AND(AD121="Baja",AG121="Moderado"),AND(AD121="Media",AG121="Leve"),AND(AD121="Media",AG121="Menor"),AND(AD121="Media",AG121="Moderado"),AND(AD121="Alta",AG121="Leve"),AND(AD121="Alta",AG121="Menor")),"Moderado",IF(OR(AND(AD121="Muy Baja",AG121="Mayor"),AND(AD121="Baja",AG121="Mayor"),AND(AD121="Media",AG121="Mayor"),AND(AD121="Alta",AG121="Moderado"),AND(AD121="Alta",AG121="Mayor"),AND(AD121="Muy Alta",AG121="Leve"),AND(AD121="Muy Alta",AG121="Menor"),AND(AD121="Muy Alta",AG121="Moderado"),AND(AD121="Muy Alta",AG121="Mayor")),"Alto",IF(OR(AND(AD121="Muy Baja",AG121="Catastrófico"),AND(AD121="Baja",AG121="Catastrófico"),AND(AD121="Media",AG121="Catastrófico"),AND(AD121="Alta",AG121="Catastrófico"),AND(AD121="Muy Alta",AG121="Catastrófico")),"Extremo",""))))</f>
        <v>Extremo</v>
      </c>
      <c r="AJ121" s="183" t="str" cm="1">
        <f t="array" ref="AJ121">_xlfn.IFS(AI121="Bajo","Aceptar",AI121="Moderado","Reducir",AI121="Alto","Reducir",AI121="Extremo","Reducir")</f>
        <v>Reducir</v>
      </c>
      <c r="AK121" s="21" t="str">
        <f>CONCATENATE(J121," Control"," 1")</f>
        <v>POSPR 23 Control 1</v>
      </c>
      <c r="AL121" s="23" t="s">
        <v>1055</v>
      </c>
      <c r="AM121" s="23" t="s">
        <v>1066</v>
      </c>
      <c r="AN121" s="23" t="s">
        <v>1067</v>
      </c>
      <c r="AO121" s="23" t="str">
        <f t="shared" si="430"/>
        <v>La DIRECCIÓN DE GESTION DEL ORDENAMIENTO SOCIAL DE PROPIEDAD verifica la conformación de los expedientes de la documentación precontractual, contractual, financiera, ejecución y liquidación  a través de de actas mensuales de monitoreo y seguimiento a la supervisión de los convenios y/o contratos con personas jurídicas relacionados con la formulación e implementación de POSPR</v>
      </c>
      <c r="AP121" s="21" t="s">
        <v>54</v>
      </c>
      <c r="AQ121" s="21" t="str">
        <f t="shared" si="407"/>
        <v>Probabilidad</v>
      </c>
      <c r="AR121" s="21" t="s">
        <v>56</v>
      </c>
      <c r="AS121" s="21" t="str">
        <f t="shared" si="408"/>
        <v>30%</v>
      </c>
      <c r="AT121" s="21" t="s">
        <v>1</v>
      </c>
      <c r="AU121" s="21" t="s">
        <v>2</v>
      </c>
      <c r="AV121" s="21" t="s">
        <v>3</v>
      </c>
      <c r="AW121" s="22">
        <f>+IF(AQ121="Probabilidad",AE121-(AE121*AS121),AE121)</f>
        <v>0.42</v>
      </c>
      <c r="AX121" s="21" t="str">
        <f t="shared" si="409"/>
        <v>Media</v>
      </c>
      <c r="AY121" s="22">
        <f>+IF(AQ121="Impacto",AH121-(AH121*AS121),AH121)</f>
        <v>1</v>
      </c>
      <c r="AZ121" s="21" t="str">
        <f t="shared" si="410"/>
        <v>Catastrófico</v>
      </c>
      <c r="BA121" s="165" t="str">
        <f t="shared" ref="BA121" si="556">IF(OR(AND(AX124="Muy Baja",AZ124="Leve"),AND(AX124="Muy Baja",AZ124="Menor"),AND(AX124="Baja",AZ124="Leve")),"Bajo",IF(OR(AND(AX124="Muy baja",AZ124="Moderado"),AND(AX124="Baja",AZ124="Menor"),AND(AX124="Baja",AZ124="Moderado"),AND(AX124="Media",AZ124="Leve"),AND(AX124="Media",AZ124="Menor"),AND(AX124="Media",AZ124="Moderado"),AND(AX124="Alta",AZ124="Leve"),AND(AX124="Alta",AZ124="Menor")),"Moderado",IF(OR(AND(AX124="Muy Baja",AZ124="Mayor"),AND(AX124="Baja",AZ124="Mayor"),AND(AX124="Media",AZ124="Mayor"),AND(AX124="Alta",AZ124="Moderado"),AND(AX124="Alta",AZ124="Mayor"),AND(AX124="Muy Alta",AZ124="Leve"),AND(AX124="Muy Alta",AZ124="Menor"),AND(AX124="Muy Alta",AZ124="Moderado"),AND(AX124="Muy Alta",AZ124="Mayor")),"Alto",IF(OR(AND(AX124="Muy Baja",AZ124="Catastrófico"),AND(AX124="Baja",AZ124="Catastrófico"),AND(AX124="Media",AZ124="Catastrófico"),AND(AX124="Alta",AZ124="Catastrófico"),AND(AX124="Muy Alta",AZ124="Catastrófico")),"Extremo",""))))</f>
        <v>Alto</v>
      </c>
      <c r="BB121" s="165" t="str" cm="1">
        <f t="array" ref="BB121">_xlfn.IFS(BA121="Bajo","Aceptar",BA121="Moderado","Reducir",BA121="Alto","Reducir",BA121="Extremo","Reducir")</f>
        <v>Reducir</v>
      </c>
      <c r="BC121" s="168" t="str" cm="1">
        <f t="array" ref="BC121">_xlfn.IFS(BB121="Aceptar","No",BB121="Reducir","Si")</f>
        <v>Si</v>
      </c>
      <c r="BD121" s="21" t="str">
        <f>CONCATENATE(J121," Acción preventiva"," 1")</f>
        <v>POSPR 23 Acción preventiva 1</v>
      </c>
      <c r="BE121" s="23" t="s">
        <v>1058</v>
      </c>
      <c r="BF121" s="23" t="s">
        <v>1068</v>
      </c>
      <c r="BG121" s="23" t="s">
        <v>1069</v>
      </c>
      <c r="BH121" s="21">
        <f t="shared" si="412"/>
        <v>10</v>
      </c>
      <c r="BI121" s="21"/>
      <c r="BJ121" s="21">
        <v>1</v>
      </c>
      <c r="BK121" s="21">
        <v>1</v>
      </c>
      <c r="BL121" s="21">
        <v>1</v>
      </c>
      <c r="BM121" s="21">
        <v>1</v>
      </c>
      <c r="BN121" s="21">
        <v>1</v>
      </c>
      <c r="BO121" s="21">
        <v>1</v>
      </c>
      <c r="BP121" s="21">
        <v>1</v>
      </c>
      <c r="BQ121" s="21">
        <v>1</v>
      </c>
      <c r="BR121" s="21">
        <v>1</v>
      </c>
      <c r="BS121" s="21">
        <v>1</v>
      </c>
      <c r="BT121" s="21"/>
      <c r="BU121" s="171">
        <f t="shared" ref="BU121" si="557">+AVERAGE(CH121:CH124)/AVERAGE(BH121:BH124)</f>
        <v>0.9</v>
      </c>
      <c r="BV121" s="38">
        <v>0</v>
      </c>
      <c r="BW121" s="38">
        <v>1</v>
      </c>
      <c r="BX121" s="38">
        <v>1</v>
      </c>
      <c r="BY121" s="38">
        <v>1</v>
      </c>
      <c r="BZ121" s="38">
        <v>1</v>
      </c>
      <c r="CA121" s="38">
        <v>1</v>
      </c>
      <c r="CB121" s="38">
        <v>1</v>
      </c>
      <c r="CC121" s="38">
        <v>1</v>
      </c>
      <c r="CD121" s="38">
        <v>1</v>
      </c>
      <c r="CE121" s="38">
        <v>1</v>
      </c>
      <c r="CF121" s="38">
        <v>0</v>
      </c>
      <c r="CG121" s="38">
        <v>0</v>
      </c>
      <c r="CH121" s="38">
        <f t="shared" si="519"/>
        <v>9</v>
      </c>
      <c r="CI121" s="39"/>
      <c r="CJ121" s="24"/>
      <c r="CK121" s="25"/>
      <c r="CL121" s="172">
        <f t="shared" ref="CL121" si="558">+AC121</f>
        <v>35</v>
      </c>
      <c r="CM121" s="26">
        <f t="shared" ref="CM121" si="559">1-(CK121/CL121)</f>
        <v>1</v>
      </c>
      <c r="CN121" s="24" t="str" cm="1">
        <f t="array" ref="CN121">+_xlfn.IFS(CM121&lt;0.8,"Cambio",CM121&lt;0.9,"Revisión de control",CM121&gt;0.89,"Se mantiene")</f>
        <v>Se mantiene</v>
      </c>
      <c r="CO121" s="80"/>
      <c r="CP121" s="25"/>
      <c r="CQ121" s="25"/>
      <c r="CR121" s="25"/>
      <c r="CS121" s="26">
        <f t="shared" si="500"/>
        <v>1</v>
      </c>
    </row>
    <row r="122" spans="1:97" ht="60" customHeight="1" x14ac:dyDescent="0.4">
      <c r="A122" s="7" t="s">
        <v>965</v>
      </c>
      <c r="B122" s="227"/>
      <c r="C122" s="21" t="s">
        <v>145</v>
      </c>
      <c r="D122" s="188"/>
      <c r="E122" s="191"/>
      <c r="F122" s="188"/>
      <c r="G122" s="196"/>
      <c r="H122" s="176"/>
      <c r="I122" s="182"/>
      <c r="J122" s="176"/>
      <c r="K122" s="166"/>
      <c r="L122" s="197"/>
      <c r="M122" s="199"/>
      <c r="N122" s="202"/>
      <c r="O122" s="205"/>
      <c r="P122" s="202"/>
      <c r="Q122" s="205"/>
      <c r="R122" s="205"/>
      <c r="S122" s="208"/>
      <c r="T122" s="176"/>
      <c r="U122" s="175"/>
      <c r="V122" s="175"/>
      <c r="W122" s="177"/>
      <c r="X122" s="166"/>
      <c r="Y122" s="166"/>
      <c r="Z122" s="179"/>
      <c r="AA122" s="179"/>
      <c r="AB122" s="179"/>
      <c r="AC122" s="181"/>
      <c r="AD122" s="176"/>
      <c r="AE122" s="182"/>
      <c r="AF122" s="176"/>
      <c r="AG122" s="176"/>
      <c r="AH122" s="182"/>
      <c r="AI122" s="176"/>
      <c r="AJ122" s="183"/>
      <c r="AK122" s="21" t="str">
        <f>CONCATENATE(J121," Control"," 2")</f>
        <v>POSPR 23 Control 2</v>
      </c>
      <c r="AL122" s="23" t="s">
        <v>1055</v>
      </c>
      <c r="AM122" s="23" t="s">
        <v>1070</v>
      </c>
      <c r="AN122" s="23" t="s">
        <v>1071</v>
      </c>
      <c r="AO122" s="23" t="str">
        <f t="shared" si="430"/>
        <v>La DIRECCIÓN DE GESTION DEL ORDENAMIENTO SOCIAL DE PROPIEDAD gestiona la completitud de los expedientes de los convenios y contratos, vinculados a la formulación e implementación del POSPR a través de del cargue de documentos faltantes o requeridos y el diligenciamiento de la matriz de seguimiento.</v>
      </c>
      <c r="AP122" s="21" t="s">
        <v>55</v>
      </c>
      <c r="AQ122" s="21" t="str">
        <f t="shared" si="407"/>
        <v>Impacto</v>
      </c>
      <c r="AR122" s="21" t="s">
        <v>56</v>
      </c>
      <c r="AS122" s="21" t="str">
        <f t="shared" si="408"/>
        <v>25%</v>
      </c>
      <c r="AT122" s="21" t="s">
        <v>1</v>
      </c>
      <c r="AU122" s="21" t="s">
        <v>2</v>
      </c>
      <c r="AV122" s="21" t="s">
        <v>3</v>
      </c>
      <c r="AW122" s="22">
        <f>+IF(AQ122="Probabilidad",AW121-(AW121*AS122),AW121)</f>
        <v>0.42</v>
      </c>
      <c r="AX122" s="21" t="str">
        <f t="shared" si="409"/>
        <v>Media</v>
      </c>
      <c r="AY122" s="22">
        <f>+IF(AQ122="Impacto",AY121-(AY121*AS122),AY121)</f>
        <v>0.75</v>
      </c>
      <c r="AZ122" s="21" t="str">
        <f t="shared" si="410"/>
        <v>Mayor</v>
      </c>
      <c r="BA122" s="166"/>
      <c r="BB122" s="166"/>
      <c r="BC122" s="169"/>
      <c r="BD122" s="21" t="str">
        <f>CONCATENATE(J121," Acción preventiva"," 2")</f>
        <v>POSPR 23 Acción preventiva 2</v>
      </c>
      <c r="BE122" s="23"/>
      <c r="BF122" s="23"/>
      <c r="BG122" s="23"/>
      <c r="BH122" s="21">
        <f t="shared" si="412"/>
        <v>0</v>
      </c>
      <c r="BI122" s="21"/>
      <c r="BJ122" s="21"/>
      <c r="BK122" s="21"/>
      <c r="BL122" s="21"/>
      <c r="BM122" s="21"/>
      <c r="BN122" s="21"/>
      <c r="BO122" s="21"/>
      <c r="BP122" s="21"/>
      <c r="BQ122" s="21"/>
      <c r="BR122" s="21"/>
      <c r="BS122" s="21"/>
      <c r="BT122" s="21"/>
      <c r="BU122" s="171"/>
      <c r="BV122" s="38">
        <v>0</v>
      </c>
      <c r="BW122" s="38">
        <v>0</v>
      </c>
      <c r="BX122" s="38">
        <v>0</v>
      </c>
      <c r="BY122" s="38">
        <v>0</v>
      </c>
      <c r="BZ122" s="38">
        <v>0</v>
      </c>
      <c r="CA122" s="38">
        <v>0</v>
      </c>
      <c r="CB122" s="38">
        <v>0</v>
      </c>
      <c r="CC122" s="38">
        <v>0</v>
      </c>
      <c r="CD122" s="38">
        <v>0</v>
      </c>
      <c r="CE122" s="38">
        <v>0</v>
      </c>
      <c r="CF122" s="38">
        <v>0</v>
      </c>
      <c r="CG122" s="38">
        <v>0</v>
      </c>
      <c r="CH122" s="38">
        <f t="shared" si="519"/>
        <v>0</v>
      </c>
      <c r="CI122" s="39"/>
      <c r="CJ122" s="24"/>
      <c r="CK122" s="25"/>
      <c r="CL122" s="173"/>
      <c r="CM122" s="26">
        <f t="shared" ref="CM122" si="560">1-(CK122/CL121)</f>
        <v>1</v>
      </c>
      <c r="CN122" s="24" t="str" cm="1">
        <f t="array" ref="CN122">+_xlfn.IFS(CM122&lt;0.8,"Cambio",CM122&lt;0.9,"Revisión de control",CM122&gt;0.89,"Se mantiene")</f>
        <v>Se mantiene</v>
      </c>
      <c r="CO122" s="80"/>
      <c r="CP122" s="25"/>
      <c r="CQ122" s="25"/>
      <c r="CR122" s="25"/>
      <c r="CS122" s="26">
        <f t="shared" si="500"/>
        <v>1</v>
      </c>
    </row>
    <row r="123" spans="1:97" ht="60" customHeight="1" x14ac:dyDescent="0.4">
      <c r="A123" s="7" t="s">
        <v>965</v>
      </c>
      <c r="B123" s="227"/>
      <c r="C123" s="21" t="s">
        <v>145</v>
      </c>
      <c r="D123" s="188"/>
      <c r="E123" s="191"/>
      <c r="F123" s="188"/>
      <c r="G123" s="196"/>
      <c r="H123" s="176"/>
      <c r="I123" s="182"/>
      <c r="J123" s="176"/>
      <c r="K123" s="166"/>
      <c r="L123" s="197"/>
      <c r="M123" s="199"/>
      <c r="N123" s="202"/>
      <c r="O123" s="205"/>
      <c r="P123" s="202"/>
      <c r="Q123" s="205"/>
      <c r="R123" s="205"/>
      <c r="S123" s="208"/>
      <c r="T123" s="176"/>
      <c r="U123" s="175"/>
      <c r="V123" s="175"/>
      <c r="W123" s="177"/>
      <c r="X123" s="166"/>
      <c r="Y123" s="166"/>
      <c r="Z123" s="179"/>
      <c r="AA123" s="179"/>
      <c r="AB123" s="179"/>
      <c r="AC123" s="181"/>
      <c r="AD123" s="176"/>
      <c r="AE123" s="182"/>
      <c r="AF123" s="176"/>
      <c r="AG123" s="176"/>
      <c r="AH123" s="182"/>
      <c r="AI123" s="176"/>
      <c r="AJ123" s="183"/>
      <c r="AK123" s="21" t="str">
        <f>CONCATENATE(J121," Control"," 3")</f>
        <v>POSPR 23 Control 3</v>
      </c>
      <c r="AL123" s="23"/>
      <c r="AM123" s="23"/>
      <c r="AN123" s="23"/>
      <c r="AO123" s="23" t="str">
        <f t="shared" si="430"/>
        <v xml:space="preserve">  a través de </v>
      </c>
      <c r="AP123" s="21"/>
      <c r="AQ123" s="21" t="str">
        <f t="shared" si="407"/>
        <v/>
      </c>
      <c r="AR123" s="21"/>
      <c r="AS123" s="21" t="str">
        <f t="shared" si="408"/>
        <v/>
      </c>
      <c r="AT123" s="21"/>
      <c r="AU123" s="21"/>
      <c r="AV123" s="21"/>
      <c r="AW123" s="22">
        <f>+IF(AQ123="Probabilidad",AW122-(AW122*AS123),AW122)</f>
        <v>0.42</v>
      </c>
      <c r="AX123" s="21" t="str">
        <f t="shared" si="409"/>
        <v>Media</v>
      </c>
      <c r="AY123" s="22">
        <f>+IF(AQ123="Impacto",AY122-(AY122*AS123),AY122)</f>
        <v>0.75</v>
      </c>
      <c r="AZ123" s="21" t="str">
        <f t="shared" si="410"/>
        <v>Mayor</v>
      </c>
      <c r="BA123" s="166"/>
      <c r="BB123" s="166"/>
      <c r="BC123" s="169"/>
      <c r="BD123" s="21" t="str">
        <f>CONCATENATE(J121," Acción preventiva"," 3")</f>
        <v>POSPR 23 Acción preventiva 3</v>
      </c>
      <c r="BE123" s="23"/>
      <c r="BF123" s="23"/>
      <c r="BG123" s="23"/>
      <c r="BH123" s="21">
        <f t="shared" si="412"/>
        <v>0</v>
      </c>
      <c r="BI123" s="21"/>
      <c r="BJ123" s="21"/>
      <c r="BK123" s="21"/>
      <c r="BL123" s="21"/>
      <c r="BM123" s="21"/>
      <c r="BN123" s="21"/>
      <c r="BO123" s="21"/>
      <c r="BP123" s="21"/>
      <c r="BQ123" s="21"/>
      <c r="BR123" s="21"/>
      <c r="BS123" s="21"/>
      <c r="BT123" s="21"/>
      <c r="BU123" s="171"/>
      <c r="BV123" s="38">
        <v>0</v>
      </c>
      <c r="BW123" s="38">
        <v>0</v>
      </c>
      <c r="BX123" s="38">
        <v>0</v>
      </c>
      <c r="BY123" s="38">
        <v>0</v>
      </c>
      <c r="BZ123" s="38">
        <v>0</v>
      </c>
      <c r="CA123" s="38">
        <v>0</v>
      </c>
      <c r="CB123" s="38">
        <v>0</v>
      </c>
      <c r="CC123" s="38">
        <v>0</v>
      </c>
      <c r="CD123" s="38">
        <v>0</v>
      </c>
      <c r="CE123" s="38">
        <v>0</v>
      </c>
      <c r="CF123" s="38">
        <v>0</v>
      </c>
      <c r="CG123" s="38">
        <v>0</v>
      </c>
      <c r="CH123" s="38">
        <f t="shared" si="519"/>
        <v>0</v>
      </c>
      <c r="CI123" s="39"/>
      <c r="CJ123" s="24"/>
      <c r="CK123" s="25"/>
      <c r="CL123" s="173"/>
      <c r="CM123" s="26">
        <f t="shared" ref="CM123" si="561">1-(CK123/CL121)</f>
        <v>1</v>
      </c>
      <c r="CN123" s="24" t="str" cm="1">
        <f t="array" ref="CN123">+_xlfn.IFS(CM123&lt;0.8,"Cambio",CM123&lt;0.9,"Revisión de control",CM123&gt;0.89,"Se mantiene")</f>
        <v>Se mantiene</v>
      </c>
      <c r="CO123" s="80"/>
      <c r="CP123" s="25"/>
      <c r="CQ123" s="25"/>
      <c r="CR123" s="25"/>
      <c r="CS123" s="26">
        <f t="shared" si="500"/>
        <v>1</v>
      </c>
    </row>
    <row r="124" spans="1:97" ht="60" customHeight="1" x14ac:dyDescent="0.4">
      <c r="A124" s="7" t="s">
        <v>965</v>
      </c>
      <c r="B124" s="228"/>
      <c r="C124" s="21" t="s">
        <v>145</v>
      </c>
      <c r="D124" s="189"/>
      <c r="E124" s="192"/>
      <c r="F124" s="189"/>
      <c r="G124" s="196"/>
      <c r="H124" s="176"/>
      <c r="I124" s="182"/>
      <c r="J124" s="176"/>
      <c r="K124" s="167"/>
      <c r="L124" s="197"/>
      <c r="M124" s="200"/>
      <c r="N124" s="203"/>
      <c r="O124" s="206"/>
      <c r="P124" s="203"/>
      <c r="Q124" s="206"/>
      <c r="R124" s="206"/>
      <c r="S124" s="209"/>
      <c r="T124" s="176"/>
      <c r="U124" s="175"/>
      <c r="V124" s="175"/>
      <c r="W124" s="177"/>
      <c r="X124" s="167"/>
      <c r="Y124" s="167"/>
      <c r="Z124" s="180"/>
      <c r="AA124" s="180"/>
      <c r="AB124" s="180"/>
      <c r="AC124" s="181"/>
      <c r="AD124" s="176"/>
      <c r="AE124" s="182"/>
      <c r="AF124" s="176"/>
      <c r="AG124" s="176"/>
      <c r="AH124" s="182"/>
      <c r="AI124" s="176"/>
      <c r="AJ124" s="183"/>
      <c r="AK124" s="21" t="str">
        <f>CONCATENATE(J121," Control"," 4")</f>
        <v>POSPR 23 Control 4</v>
      </c>
      <c r="AL124" s="23"/>
      <c r="AM124" s="23"/>
      <c r="AN124" s="23"/>
      <c r="AO124" s="23" t="str">
        <f t="shared" si="430"/>
        <v xml:space="preserve">  a través de </v>
      </c>
      <c r="AP124" s="21"/>
      <c r="AQ124" s="21" t="str">
        <f t="shared" si="407"/>
        <v/>
      </c>
      <c r="AR124" s="21"/>
      <c r="AS124" s="21" t="str">
        <f t="shared" si="408"/>
        <v/>
      </c>
      <c r="AT124" s="21"/>
      <c r="AU124" s="21"/>
      <c r="AV124" s="21"/>
      <c r="AW124" s="22">
        <f>+IF(AQ124="Probabilidad",AW123-(AW123*AS124),AW123)</f>
        <v>0.42</v>
      </c>
      <c r="AX124" s="21" t="str">
        <f t="shared" si="409"/>
        <v>Media</v>
      </c>
      <c r="AY124" s="22">
        <f>+IF(AQ124="Impacto",AY123-(AY123*AS124),AY123)</f>
        <v>0.75</v>
      </c>
      <c r="AZ124" s="21" t="str">
        <f t="shared" si="410"/>
        <v>Mayor</v>
      </c>
      <c r="BA124" s="167"/>
      <c r="BB124" s="167"/>
      <c r="BC124" s="170"/>
      <c r="BD124" s="21" t="str">
        <f>CONCATENATE(J121," Acción preventiva"," 4")</f>
        <v>POSPR 23 Acción preventiva 4</v>
      </c>
      <c r="BE124" s="23"/>
      <c r="BF124" s="23"/>
      <c r="BG124" s="23"/>
      <c r="BH124" s="21">
        <f t="shared" si="412"/>
        <v>0</v>
      </c>
      <c r="BI124" s="21"/>
      <c r="BJ124" s="21"/>
      <c r="BK124" s="21"/>
      <c r="BL124" s="21"/>
      <c r="BM124" s="21"/>
      <c r="BN124" s="21"/>
      <c r="BO124" s="21"/>
      <c r="BP124" s="21"/>
      <c r="BQ124" s="21"/>
      <c r="BR124" s="21"/>
      <c r="BS124" s="21"/>
      <c r="BT124" s="21"/>
      <c r="BU124" s="171"/>
      <c r="BV124" s="38">
        <v>0</v>
      </c>
      <c r="BW124" s="38">
        <v>0</v>
      </c>
      <c r="BX124" s="38">
        <v>0</v>
      </c>
      <c r="BY124" s="38">
        <v>0</v>
      </c>
      <c r="BZ124" s="38">
        <v>0</v>
      </c>
      <c r="CA124" s="38">
        <v>0</v>
      </c>
      <c r="CB124" s="38">
        <v>0</v>
      </c>
      <c r="CC124" s="38">
        <v>0</v>
      </c>
      <c r="CD124" s="38">
        <v>0</v>
      </c>
      <c r="CE124" s="38">
        <v>0</v>
      </c>
      <c r="CF124" s="38">
        <v>0</v>
      </c>
      <c r="CG124" s="38">
        <v>0</v>
      </c>
      <c r="CH124" s="38">
        <f t="shared" si="519"/>
        <v>0</v>
      </c>
      <c r="CI124" s="39"/>
      <c r="CJ124" s="24"/>
      <c r="CK124" s="25"/>
      <c r="CL124" s="174"/>
      <c r="CM124" s="26">
        <f t="shared" ref="CM124" si="562">1-(CK124/CL121)</f>
        <v>1</v>
      </c>
      <c r="CN124" s="24" t="str" cm="1">
        <f t="array" ref="CN124">+_xlfn.IFS(CM124&lt;0.8,"Cambio",CM124&lt;0.9,"Revisión de control",CM124&gt;0.89,"Se mantiene")</f>
        <v>Se mantiene</v>
      </c>
      <c r="CO124" s="80"/>
      <c r="CP124" s="25"/>
      <c r="CQ124" s="25"/>
      <c r="CR124" s="25"/>
      <c r="CS124" s="26">
        <f t="shared" si="500"/>
        <v>1</v>
      </c>
    </row>
    <row r="125" spans="1:97" ht="60" customHeight="1" x14ac:dyDescent="0.4">
      <c r="A125" s="7" t="s">
        <v>965</v>
      </c>
      <c r="B125" s="226" t="s">
        <v>144</v>
      </c>
      <c r="C125" s="21" t="s">
        <v>145</v>
      </c>
      <c r="D125" s="187" t="str">
        <f>VLOOKUP(B125,Datos!$B$65:$F$80,3,FALSE)</f>
        <v>Determinar las acciones necesarias a cargo de la Entidad para consolidar el Ordenamiento Social de la Propiedad Rural considerando los modelos de atención por oferta, demanda y descongestión</v>
      </c>
      <c r="E125" s="190" t="str">
        <f>VLOOKUP(B125,Datos!$B$65:$F$80,5,FALSE)</f>
        <v>La posibilidad de incumplir con las acciones necesarias a cargo de la Entidad para consolidar el Ordenamiento Social de la Propiedad Rural considerando los modelos de atención por oferta, demanda y descongestión</v>
      </c>
      <c r="F125" s="187" t="str">
        <f>VLOOKUP(B125,Datos!$B$65:$F$80,4,FALSE)</f>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v>
      </c>
      <c r="G125" s="196" t="s">
        <v>1072</v>
      </c>
      <c r="H125" s="176" t="s">
        <v>967</v>
      </c>
      <c r="I125" s="182">
        <f t="shared" ref="I125:I209" si="563">IF(K125="",0,1)</f>
        <v>1</v>
      </c>
      <c r="J125" s="176" t="str">
        <f t="shared" ref="J125" si="564">CONCATENATE(C125," ",K125)</f>
        <v>POSPR 24</v>
      </c>
      <c r="K125" s="165">
        <v>24</v>
      </c>
      <c r="L125" s="197">
        <v>45839</v>
      </c>
      <c r="M125" s="198">
        <f ca="1">+TODAY()-L125</f>
        <v>240</v>
      </c>
      <c r="N125" s="201" t="s">
        <v>19</v>
      </c>
      <c r="O125" s="204">
        <f>VLOOKUP(N125,[5]Datos!$B$21:$D$25,3,FALSE)</f>
        <v>0.2</v>
      </c>
      <c r="P125" s="201" t="s">
        <v>32</v>
      </c>
      <c r="Q125" s="204">
        <f>VLOOKUP(P125,[5]Datos!$C$20:$D$25,2,FALSE)</f>
        <v>0.8</v>
      </c>
      <c r="R125" s="204">
        <f t="shared" ref="R125" si="565">+IF(O125="",Q125,IF(Q125="",O125,IF(O125&gt;Q125,O125,Q125)))</f>
        <v>0.8</v>
      </c>
      <c r="S125" s="207" t="s">
        <v>1073</v>
      </c>
      <c r="T125" s="176" t="s">
        <v>4</v>
      </c>
      <c r="U125" s="175" t="s">
        <v>371</v>
      </c>
      <c r="V125" s="175" t="s">
        <v>1074</v>
      </c>
      <c r="W125" s="177" t="str">
        <f t="shared" ref="W125" si="566">CONCATENATE("Posibilidad de"," ",T125," ",U125," debido ",V125)</f>
        <v>Posibilidad de pérdida reputacional en la imagen institucional ante los grupos de interés debido al incumplimiento en los tiempos establecidos para la generación del Acto Administrativo de inclusión a RESO por la  falta de información de los sujetos de ordenamiento para realizar la valoración</v>
      </c>
      <c r="X125" s="165" t="s">
        <v>221</v>
      </c>
      <c r="Y125" s="165" t="s">
        <v>227</v>
      </c>
      <c r="Z125" s="178" t="s">
        <v>286</v>
      </c>
      <c r="AA125" s="178" t="s">
        <v>412</v>
      </c>
      <c r="AB125" s="178" t="s">
        <v>1008</v>
      </c>
      <c r="AC125" s="181">
        <v>250000</v>
      </c>
      <c r="AD125" s="176" t="str">
        <f t="shared" ref="AD125" si="567">IF(AC125&lt;=0,"",IF(AC125&lt;=2,"Muy Baja",IF(AC125&lt;=24,"Baja",IF(AC125&lt;=500,"Media",IF(AC125&lt;=5000,"Alta","Muy Alta")))))</f>
        <v>Muy Alta</v>
      </c>
      <c r="AE125" s="182">
        <f t="shared" ref="AE125" si="568">IF(AD125="","",IF(AD125="Muy Baja",0.2,IF(AD125="Baja",0.4,IF(AD125="Media",0.6,IF(AD125="Alta",0.8,IF(AD125="Muy Alta",1,))))))</f>
        <v>1</v>
      </c>
      <c r="AF125" s="176" t="s">
        <v>32</v>
      </c>
      <c r="AG125" s="176" t="str">
        <f>IF(OR(AF125=[5]Datos!$C$6,AF125=[5]Datos!$D$6),"Leve",IF(OR(AF125=[5]Datos!$C$7,AF125=[5]Datos!$D$7),"Menor",IF(OR(AF125=[5]Datos!$C$8,AF125=[5]Datos!$D$8),"Moderado",IF(OR(AF125=[5]Datos!$C$9,AF125=[5]Datos!$D$9),"Mayor",IF(OR(AF125=[5]Datos!$C$10,AF125=[5]Datos!$D$10),"Catastrófico","")))))</f>
        <v>Mayor</v>
      </c>
      <c r="AH125" s="182">
        <f t="shared" ref="AH125" si="569">IF(AG125="","",IF(AG125="Leve",0.2,IF(AG125="Menor",0.4,IF(AG125="Moderado",0.6,IF(AG125="Mayor",0.8,IF(AG125="Catastrófico",1,))))))</f>
        <v>0.8</v>
      </c>
      <c r="AI125" s="176" t="str">
        <f t="shared" ref="AI125" si="570">IF(OR(AND(AD125="Muy Baja",AG125="Leve"),AND(AD125="Muy Baja",AG125="Menor"),AND(AD125="Baja",AG125="Leve")),"Bajo",IF(OR(AND(AD125="Muy baja",AG125="Moderado"),AND(AD125="Baja",AG125="Menor"),AND(AD125="Baja",AG125="Moderado"),AND(AD125="Media",AG125="Leve"),AND(AD125="Media",AG125="Menor"),AND(AD125="Media",AG125="Moderado"),AND(AD125="Alta",AG125="Leve"),AND(AD125="Alta",AG125="Menor")),"Moderado",IF(OR(AND(AD125="Muy Baja",AG125="Mayor"),AND(AD125="Baja",AG125="Mayor"),AND(AD125="Media",AG125="Mayor"),AND(AD125="Alta",AG125="Moderado"),AND(AD125="Alta",AG125="Mayor"),AND(AD125="Muy Alta",AG125="Leve"),AND(AD125="Muy Alta",AG125="Menor"),AND(AD125="Muy Alta",AG125="Moderado"),AND(AD125="Muy Alta",AG125="Mayor")),"Alto",IF(OR(AND(AD125="Muy Baja",AG125="Catastrófico"),AND(AD125="Baja",AG125="Catastrófico"),AND(AD125="Media",AG125="Catastrófico"),AND(AD125="Alta",AG125="Catastrófico"),AND(AD125="Muy Alta",AG125="Catastrófico")),"Extremo",""))))</f>
        <v>Alto</v>
      </c>
      <c r="AJ125" s="183" t="str" cm="1">
        <f t="array" ref="AJ125">_xlfn.IFS(AI125="Bajo","Aceptar",AI125="Moderado","Reducir",AI125="Alto","Reducir",AI125="Extremo","Reducir")</f>
        <v>Reducir</v>
      </c>
      <c r="AK125" s="21" t="str">
        <f>CONCATENATE(J125," Control"," 1")</f>
        <v>POSPR 24 Control 1</v>
      </c>
      <c r="AL125" s="23" t="s">
        <v>972</v>
      </c>
      <c r="AM125" s="23" t="s">
        <v>1075</v>
      </c>
      <c r="AN125" s="23" t="s">
        <v>1076</v>
      </c>
      <c r="AO125" s="23" t="str">
        <f t="shared" si="430"/>
        <v>La SUBDIRECCIÓN SISTEMAS INFORMACIÓN DE TIERRAS verifica la oportunidad en los tiempos de generación de las resoluciones de inclusión al RESO para los registros que hayan cumplido con los cruces de interoperabilidad del sistema orquestador, conforme a los requisitos establecidos en los artículos 4, 5 y 6 del Decreto Ley 902 de 2017, y que aún no cuenten con resolución expedida a través de del análisis de cruce de bases de datos del Sistema de Información de Tierras (SIT).</v>
      </c>
      <c r="AP125" s="21" t="s">
        <v>54</v>
      </c>
      <c r="AQ125" s="21" t="str">
        <f t="shared" ref="AQ125:AQ168" si="571">IF(OR(AP125="Preventivo",AP125="Detectivo"),"Probabilidad",IF(AP125="Correctivo","Impacto",""))</f>
        <v>Probabilidad</v>
      </c>
      <c r="AR125" s="21" t="s">
        <v>56</v>
      </c>
      <c r="AS125" s="21" t="str">
        <f t="shared" ref="AS125:AS168" si="572">IF(AND(AP125="Preventivo",AR125="Automático"),"50%",IF(AND(AP125="Preventivo",AR125="Manual"),"40%",IF(AND(AP125="Detectivo",AR125="Automático"),"40%",IF(AND(AP125="Detectivo",AR125="Manual"),"30%",IF(AND(AP125="Correctivo",AR125="Automático"),"35%",IF(AND(AP125="Correctivo",AR125="Manual"),"25%",""))))))</f>
        <v>30%</v>
      </c>
      <c r="AT125" s="21" t="s">
        <v>1</v>
      </c>
      <c r="AU125" s="21" t="s">
        <v>2</v>
      </c>
      <c r="AV125" s="21" t="s">
        <v>3</v>
      </c>
      <c r="AW125" s="22">
        <f>+IF(AQ125="Probabilidad",AE125-(AE125*AS125),AE125)</f>
        <v>0.7</v>
      </c>
      <c r="AX125" s="21" t="str">
        <f t="shared" ref="AX125:AX168" si="573">IFERROR(IF(AW125="","",IF(AW125&lt;=20%,"Muy Baja",IF(AW125&lt;=40%,"Baja",IF(AW125&lt;=60%,"Media",IF(AW125&lt;=80%,"Alta","Muy Alta"))))),"")</f>
        <v>Alta</v>
      </c>
      <c r="AY125" s="22">
        <f>+IF(AQ125="Impacto",AH125-(AH125*AS125),AH125)</f>
        <v>0.8</v>
      </c>
      <c r="AZ125" s="21" t="str">
        <f t="shared" ref="AZ125:AZ168" si="574">IFERROR(IF(AY125="","",IF(AY125&lt;=0.2,"Leve",IF(AY125&lt;=0.4,"Menor",IF(AY125&lt;=0.6,"Moderado",IF(AY125&lt;=0.8,"Mayor","Catastrófico"))))),"")</f>
        <v>Mayor</v>
      </c>
      <c r="BA125" s="165" t="str">
        <f t="shared" ref="BA125" si="575">IF(OR(AND(AX128="Muy Baja",AZ128="Leve"),AND(AX128="Muy Baja",AZ128="Menor"),AND(AX128="Baja",AZ128="Leve")),"Bajo",IF(OR(AND(AX128="Muy baja",AZ128="Moderado"),AND(AX128="Baja",AZ128="Menor"),AND(AX128="Baja",AZ128="Moderado"),AND(AX128="Media",AZ128="Leve"),AND(AX128="Media",AZ128="Menor"),AND(AX128="Media",AZ128="Moderado"),AND(AX128="Alta",AZ128="Leve"),AND(AX128="Alta",AZ128="Menor")),"Moderado",IF(OR(AND(AX128="Muy Baja",AZ128="Mayor"),AND(AX128="Baja",AZ128="Mayor"),AND(AX128="Media",AZ128="Mayor"),AND(AX128="Alta",AZ128="Moderado"),AND(AX128="Alta",AZ128="Mayor"),AND(AX128="Muy Alta",AZ128="Leve"),AND(AX128="Muy Alta",AZ128="Menor"),AND(AX128="Muy Alta",AZ128="Moderado"),AND(AX128="Muy Alta",AZ128="Mayor")),"Alto",IF(OR(AND(AX128="Muy Baja",AZ128="Catastrófico"),AND(AX128="Baja",AZ128="Catastrófico"),AND(AX128="Media",AZ128="Catastrófico"),AND(AX128="Alta",AZ128="Catastrófico"),AND(AX128="Muy Alta",AZ128="Catastrófico")),"Extremo",""))))</f>
        <v>Alto</v>
      </c>
      <c r="BB125" s="165" t="str" cm="1">
        <f t="array" ref="BB125">_xlfn.IFS(BA125="Bajo","Aceptar",BA125="Moderado","Reducir",BA125="Alto","Reducir",BA125="Extremo","Reducir")</f>
        <v>Reducir</v>
      </c>
      <c r="BC125" s="168" t="str" cm="1">
        <f t="array" ref="BC125">_xlfn.IFS(BB125="Aceptar","No",BB125="Reducir","Si")</f>
        <v>Si</v>
      </c>
      <c r="BD125" s="21" t="str">
        <f>CONCATENATE(J125," Acción preventiva"," 1")</f>
        <v>POSPR 24 Acción preventiva 1</v>
      </c>
      <c r="BE125" s="23" t="s">
        <v>975</v>
      </c>
      <c r="BF125" s="23" t="s">
        <v>1077</v>
      </c>
      <c r="BG125" s="23" t="s">
        <v>1078</v>
      </c>
      <c r="BH125" s="21">
        <f t="shared" ref="BH125:BH168" si="576">+SUM(BI125:BT125)</f>
        <v>2</v>
      </c>
      <c r="BI125" s="21"/>
      <c r="BJ125" s="21"/>
      <c r="BK125" s="21"/>
      <c r="BL125" s="21"/>
      <c r="BM125" s="21"/>
      <c r="BN125" s="21"/>
      <c r="BO125" s="21"/>
      <c r="BP125" s="21">
        <v>1</v>
      </c>
      <c r="BQ125" s="21"/>
      <c r="BR125" s="21"/>
      <c r="BS125" s="21">
        <v>1</v>
      </c>
      <c r="BT125" s="21"/>
      <c r="BU125" s="171">
        <f t="shared" ref="BU125" si="577">+AVERAGE(CH125:CH128)/AVERAGE(BH125:BH128)</f>
        <v>0.5</v>
      </c>
      <c r="BV125" s="38">
        <v>0</v>
      </c>
      <c r="BW125" s="38">
        <v>0</v>
      </c>
      <c r="BX125" s="38">
        <v>0</v>
      </c>
      <c r="BY125" s="38">
        <v>0</v>
      </c>
      <c r="BZ125" s="38">
        <v>0</v>
      </c>
      <c r="CA125" s="38">
        <v>0</v>
      </c>
      <c r="CB125" s="38">
        <v>0</v>
      </c>
      <c r="CC125" s="38">
        <v>1</v>
      </c>
      <c r="CD125" s="38">
        <v>0</v>
      </c>
      <c r="CE125" s="38">
        <v>0</v>
      </c>
      <c r="CF125" s="38">
        <v>0</v>
      </c>
      <c r="CG125" s="38">
        <v>0</v>
      </c>
      <c r="CH125" s="38">
        <f t="shared" si="519"/>
        <v>1</v>
      </c>
      <c r="CI125" s="39"/>
      <c r="CJ125" s="24"/>
      <c r="CK125" s="25"/>
      <c r="CL125" s="172">
        <f t="shared" ref="CL125" si="578">+AC125</f>
        <v>250000</v>
      </c>
      <c r="CM125" s="26">
        <f t="shared" ref="CM125" si="579">1-(CK125/CL125)</f>
        <v>1</v>
      </c>
      <c r="CN125" s="24" t="str" cm="1">
        <f t="array" ref="CN125">+_xlfn.IFS(CM125&lt;0.8,"Cambio",CM125&lt;0.9,"Revisión de control",CM125&gt;0.89,"Se mantiene")</f>
        <v>Se mantiene</v>
      </c>
      <c r="CO125" s="80"/>
      <c r="CP125" s="25"/>
      <c r="CQ125" s="25"/>
      <c r="CR125" s="25"/>
      <c r="CS125" s="26">
        <f t="shared" si="500"/>
        <v>1</v>
      </c>
    </row>
    <row r="126" spans="1:97" ht="60" customHeight="1" x14ac:dyDescent="0.4">
      <c r="A126" s="7" t="s">
        <v>965</v>
      </c>
      <c r="B126" s="227"/>
      <c r="C126" s="21" t="s">
        <v>145</v>
      </c>
      <c r="D126" s="188"/>
      <c r="E126" s="191"/>
      <c r="F126" s="188"/>
      <c r="G126" s="196"/>
      <c r="H126" s="176"/>
      <c r="I126" s="182"/>
      <c r="J126" s="176"/>
      <c r="K126" s="166"/>
      <c r="L126" s="197"/>
      <c r="M126" s="199"/>
      <c r="N126" s="202"/>
      <c r="O126" s="205"/>
      <c r="P126" s="202"/>
      <c r="Q126" s="205"/>
      <c r="R126" s="205"/>
      <c r="S126" s="208"/>
      <c r="T126" s="176"/>
      <c r="U126" s="175"/>
      <c r="V126" s="175"/>
      <c r="W126" s="177"/>
      <c r="X126" s="166"/>
      <c r="Y126" s="166"/>
      <c r="Z126" s="179"/>
      <c r="AA126" s="179"/>
      <c r="AB126" s="179"/>
      <c r="AC126" s="181"/>
      <c r="AD126" s="176"/>
      <c r="AE126" s="182"/>
      <c r="AF126" s="176"/>
      <c r="AG126" s="176"/>
      <c r="AH126" s="182"/>
      <c r="AI126" s="176"/>
      <c r="AJ126" s="183"/>
      <c r="AK126" s="21" t="str">
        <f>CONCATENATE(J125," Control"," 2")</f>
        <v>POSPR 24 Control 2</v>
      </c>
      <c r="AL126" s="23" t="s">
        <v>972</v>
      </c>
      <c r="AM126" s="23" t="s">
        <v>1079</v>
      </c>
      <c r="AN126" s="23" t="s">
        <v>1080</v>
      </c>
      <c r="AO126" s="23" t="str">
        <f t="shared" si="430"/>
        <v>La SUBDIRECCIÓN SISTEMAS INFORMACIÓN DE TIERRAS genera las resoluciones de inclusión de las solicitudes que no se han tramitado dentro de los tiempos establecidos  a través de de un barrido de la caracterización de las solicitudes, una vez se han cumplido los cruces de interoperabilidad del sistema orquestador (requisitos artículos 4, 5 y 6 decreto ley 902 de 2017)</v>
      </c>
      <c r="AP126" s="21" t="s">
        <v>55</v>
      </c>
      <c r="AQ126" s="21" t="str">
        <f t="shared" si="571"/>
        <v>Impacto</v>
      </c>
      <c r="AR126" s="21" t="s">
        <v>56</v>
      </c>
      <c r="AS126" s="21" t="str">
        <f t="shared" si="572"/>
        <v>25%</v>
      </c>
      <c r="AT126" s="21" t="s">
        <v>1</v>
      </c>
      <c r="AU126" s="21" t="s">
        <v>2</v>
      </c>
      <c r="AV126" s="21" t="s">
        <v>3</v>
      </c>
      <c r="AW126" s="22">
        <f>+IF(AQ126="Probabilidad",AW125-(AW125*AS126),AW125)</f>
        <v>0.7</v>
      </c>
      <c r="AX126" s="21" t="str">
        <f t="shared" si="573"/>
        <v>Alta</v>
      </c>
      <c r="AY126" s="22">
        <f>+IF(AQ126="Impacto",AY125-(AY125*AS126),AY125)</f>
        <v>0.60000000000000009</v>
      </c>
      <c r="AZ126" s="21" t="str">
        <f t="shared" si="574"/>
        <v>Moderado</v>
      </c>
      <c r="BA126" s="166"/>
      <c r="BB126" s="166"/>
      <c r="BC126" s="169"/>
      <c r="BD126" s="21" t="str">
        <f>CONCATENATE(J125," Acción preventiva"," 2")</f>
        <v>POSPR 24 Acción preventiva 2</v>
      </c>
      <c r="BE126" s="23"/>
      <c r="BF126" s="23"/>
      <c r="BG126" s="23"/>
      <c r="BH126" s="21">
        <f t="shared" si="576"/>
        <v>0</v>
      </c>
      <c r="BI126" s="21"/>
      <c r="BJ126" s="21"/>
      <c r="BK126" s="21"/>
      <c r="BL126" s="21"/>
      <c r="BM126" s="21"/>
      <c r="BN126" s="21"/>
      <c r="BO126" s="21"/>
      <c r="BP126" s="21"/>
      <c r="BQ126" s="21"/>
      <c r="BR126" s="21"/>
      <c r="BS126" s="21"/>
      <c r="BT126" s="21"/>
      <c r="BU126" s="171"/>
      <c r="BV126" s="38">
        <v>0</v>
      </c>
      <c r="BW126" s="38">
        <v>0</v>
      </c>
      <c r="BX126" s="38">
        <v>0</v>
      </c>
      <c r="BY126" s="38">
        <v>0</v>
      </c>
      <c r="BZ126" s="38">
        <v>0</v>
      </c>
      <c r="CA126" s="38">
        <v>0</v>
      </c>
      <c r="CB126" s="38">
        <v>0</v>
      </c>
      <c r="CC126" s="38">
        <v>0</v>
      </c>
      <c r="CD126" s="38">
        <v>0</v>
      </c>
      <c r="CE126" s="38">
        <v>0</v>
      </c>
      <c r="CF126" s="38">
        <v>0</v>
      </c>
      <c r="CG126" s="38">
        <v>0</v>
      </c>
      <c r="CH126" s="38">
        <f t="shared" si="519"/>
        <v>0</v>
      </c>
      <c r="CI126" s="39"/>
      <c r="CJ126" s="24"/>
      <c r="CK126" s="25"/>
      <c r="CL126" s="173"/>
      <c r="CM126" s="26">
        <f t="shared" ref="CM126" si="580">1-(CK126/CL125)</f>
        <v>1</v>
      </c>
      <c r="CN126" s="24" t="str" cm="1">
        <f t="array" ref="CN126">+_xlfn.IFS(CM126&lt;0.8,"Cambio",CM126&lt;0.9,"Revisión de control",CM126&gt;0.89,"Se mantiene")</f>
        <v>Se mantiene</v>
      </c>
      <c r="CO126" s="80"/>
      <c r="CP126" s="25"/>
      <c r="CQ126" s="25"/>
      <c r="CR126" s="25"/>
      <c r="CS126" s="26">
        <f t="shared" si="500"/>
        <v>1</v>
      </c>
    </row>
    <row r="127" spans="1:97" ht="60" customHeight="1" x14ac:dyDescent="0.4">
      <c r="A127" s="7" t="s">
        <v>965</v>
      </c>
      <c r="B127" s="227"/>
      <c r="C127" s="21" t="s">
        <v>145</v>
      </c>
      <c r="D127" s="188"/>
      <c r="E127" s="191"/>
      <c r="F127" s="188"/>
      <c r="G127" s="196"/>
      <c r="H127" s="176"/>
      <c r="I127" s="182"/>
      <c r="J127" s="176"/>
      <c r="K127" s="166"/>
      <c r="L127" s="197"/>
      <c r="M127" s="199"/>
      <c r="N127" s="202"/>
      <c r="O127" s="205"/>
      <c r="P127" s="202"/>
      <c r="Q127" s="205"/>
      <c r="R127" s="205"/>
      <c r="S127" s="208"/>
      <c r="T127" s="176"/>
      <c r="U127" s="175"/>
      <c r="V127" s="175"/>
      <c r="W127" s="177"/>
      <c r="X127" s="166"/>
      <c r="Y127" s="166"/>
      <c r="Z127" s="179"/>
      <c r="AA127" s="179"/>
      <c r="AB127" s="179"/>
      <c r="AC127" s="181"/>
      <c r="AD127" s="176"/>
      <c r="AE127" s="182"/>
      <c r="AF127" s="176"/>
      <c r="AG127" s="176"/>
      <c r="AH127" s="182"/>
      <c r="AI127" s="176"/>
      <c r="AJ127" s="183"/>
      <c r="AK127" s="21" t="str">
        <f>CONCATENATE(J125," Control"," 3")</f>
        <v>POSPR 24 Control 3</v>
      </c>
      <c r="AL127" s="23"/>
      <c r="AM127" s="23"/>
      <c r="AN127" s="23"/>
      <c r="AO127" s="23" t="str">
        <f t="shared" si="430"/>
        <v xml:space="preserve">  a través de </v>
      </c>
      <c r="AP127" s="21"/>
      <c r="AQ127" s="21" t="str">
        <f t="shared" si="571"/>
        <v/>
      </c>
      <c r="AR127" s="21"/>
      <c r="AS127" s="21" t="str">
        <f t="shared" si="572"/>
        <v/>
      </c>
      <c r="AT127" s="21"/>
      <c r="AU127" s="21"/>
      <c r="AV127" s="21"/>
      <c r="AW127" s="22">
        <f>+IF(AQ127="Probabilidad",AW126-(AW126*AS127),AW126)</f>
        <v>0.7</v>
      </c>
      <c r="AX127" s="21" t="str">
        <f t="shared" si="573"/>
        <v>Alta</v>
      </c>
      <c r="AY127" s="22">
        <f>+IF(AQ127="Impacto",AY126-(AY126*AS127),AY126)</f>
        <v>0.60000000000000009</v>
      </c>
      <c r="AZ127" s="21" t="str">
        <f t="shared" si="574"/>
        <v>Moderado</v>
      </c>
      <c r="BA127" s="166"/>
      <c r="BB127" s="166"/>
      <c r="BC127" s="169"/>
      <c r="BD127" s="21" t="str">
        <f>CONCATENATE(J125," Acción preventiva"," 3")</f>
        <v>POSPR 24 Acción preventiva 3</v>
      </c>
      <c r="BE127" s="23"/>
      <c r="BF127" s="23"/>
      <c r="BG127" s="23"/>
      <c r="BH127" s="21">
        <f t="shared" si="576"/>
        <v>0</v>
      </c>
      <c r="BI127" s="21"/>
      <c r="BJ127" s="21"/>
      <c r="BK127" s="21"/>
      <c r="BL127" s="21"/>
      <c r="BM127" s="21"/>
      <c r="BN127" s="21"/>
      <c r="BO127" s="21"/>
      <c r="BP127" s="21"/>
      <c r="BQ127" s="21"/>
      <c r="BR127" s="21"/>
      <c r="BS127" s="21"/>
      <c r="BT127" s="21"/>
      <c r="BU127" s="171"/>
      <c r="BV127" s="38">
        <v>0</v>
      </c>
      <c r="BW127" s="38">
        <v>0</v>
      </c>
      <c r="BX127" s="38">
        <v>0</v>
      </c>
      <c r="BY127" s="38">
        <v>0</v>
      </c>
      <c r="BZ127" s="38">
        <v>0</v>
      </c>
      <c r="CA127" s="38">
        <v>0</v>
      </c>
      <c r="CB127" s="38">
        <v>0</v>
      </c>
      <c r="CC127" s="38">
        <v>0</v>
      </c>
      <c r="CD127" s="38">
        <v>0</v>
      </c>
      <c r="CE127" s="38">
        <v>0</v>
      </c>
      <c r="CF127" s="38">
        <v>0</v>
      </c>
      <c r="CG127" s="38">
        <v>0</v>
      </c>
      <c r="CH127" s="38">
        <f t="shared" si="519"/>
        <v>0</v>
      </c>
      <c r="CI127" s="39"/>
      <c r="CJ127" s="24"/>
      <c r="CK127" s="25"/>
      <c r="CL127" s="173"/>
      <c r="CM127" s="26">
        <f t="shared" ref="CM127" si="581">1-(CK127/CL125)</f>
        <v>1</v>
      </c>
      <c r="CN127" s="24" t="str" cm="1">
        <f t="array" ref="CN127">+_xlfn.IFS(CM127&lt;0.8,"Cambio",CM127&lt;0.9,"Revisión de control",CM127&gt;0.89,"Se mantiene")</f>
        <v>Se mantiene</v>
      </c>
      <c r="CO127" s="80"/>
      <c r="CP127" s="25"/>
      <c r="CQ127" s="25"/>
      <c r="CR127" s="25"/>
      <c r="CS127" s="26">
        <f t="shared" si="500"/>
        <v>1</v>
      </c>
    </row>
    <row r="128" spans="1:97" ht="60" customHeight="1" x14ac:dyDescent="0.4">
      <c r="A128" s="7" t="s">
        <v>965</v>
      </c>
      <c r="B128" s="228"/>
      <c r="C128" s="21" t="s">
        <v>145</v>
      </c>
      <c r="D128" s="189"/>
      <c r="E128" s="192"/>
      <c r="F128" s="189"/>
      <c r="G128" s="196"/>
      <c r="H128" s="176"/>
      <c r="I128" s="182"/>
      <c r="J128" s="176"/>
      <c r="K128" s="167"/>
      <c r="L128" s="197"/>
      <c r="M128" s="200"/>
      <c r="N128" s="203"/>
      <c r="O128" s="206"/>
      <c r="P128" s="203"/>
      <c r="Q128" s="206"/>
      <c r="R128" s="206"/>
      <c r="S128" s="209"/>
      <c r="T128" s="176"/>
      <c r="U128" s="175"/>
      <c r="V128" s="175"/>
      <c r="W128" s="177"/>
      <c r="X128" s="167"/>
      <c r="Y128" s="167"/>
      <c r="Z128" s="180"/>
      <c r="AA128" s="180"/>
      <c r="AB128" s="180"/>
      <c r="AC128" s="181"/>
      <c r="AD128" s="176"/>
      <c r="AE128" s="182"/>
      <c r="AF128" s="176"/>
      <c r="AG128" s="176"/>
      <c r="AH128" s="182"/>
      <c r="AI128" s="176"/>
      <c r="AJ128" s="183"/>
      <c r="AK128" s="21" t="str">
        <f>CONCATENATE(J125," Control"," 4")</f>
        <v>POSPR 24 Control 4</v>
      </c>
      <c r="AL128" s="23"/>
      <c r="AM128" s="23"/>
      <c r="AN128" s="23"/>
      <c r="AO128" s="23" t="str">
        <f t="shared" si="430"/>
        <v xml:space="preserve">  a través de </v>
      </c>
      <c r="AP128" s="21"/>
      <c r="AQ128" s="21" t="str">
        <f t="shared" si="571"/>
        <v/>
      </c>
      <c r="AR128" s="21"/>
      <c r="AS128" s="21" t="str">
        <f t="shared" si="572"/>
        <v/>
      </c>
      <c r="AT128" s="21"/>
      <c r="AU128" s="21"/>
      <c r="AV128" s="21"/>
      <c r="AW128" s="22">
        <f>+IF(AQ128="Probabilidad",AW127-(AW127*AS128),AW127)</f>
        <v>0.7</v>
      </c>
      <c r="AX128" s="21" t="str">
        <f t="shared" si="573"/>
        <v>Alta</v>
      </c>
      <c r="AY128" s="22">
        <f>+IF(AQ128="Impacto",AY127-(AY127*AS128),AY127)</f>
        <v>0.60000000000000009</v>
      </c>
      <c r="AZ128" s="21" t="str">
        <f t="shared" si="574"/>
        <v>Moderado</v>
      </c>
      <c r="BA128" s="167"/>
      <c r="BB128" s="167"/>
      <c r="BC128" s="170"/>
      <c r="BD128" s="21" t="str">
        <f>CONCATENATE(J125," Acción preventiva"," 4")</f>
        <v>POSPR 24 Acción preventiva 4</v>
      </c>
      <c r="BE128" s="23"/>
      <c r="BF128" s="23"/>
      <c r="BG128" s="23"/>
      <c r="BH128" s="21">
        <f t="shared" si="576"/>
        <v>0</v>
      </c>
      <c r="BI128" s="21"/>
      <c r="BJ128" s="21"/>
      <c r="BK128" s="21"/>
      <c r="BL128" s="21"/>
      <c r="BM128" s="21"/>
      <c r="BN128" s="21"/>
      <c r="BO128" s="21"/>
      <c r="BP128" s="21"/>
      <c r="BQ128" s="21"/>
      <c r="BR128" s="21"/>
      <c r="BS128" s="21"/>
      <c r="BT128" s="21"/>
      <c r="BU128" s="171"/>
      <c r="BV128" s="38">
        <v>0</v>
      </c>
      <c r="BW128" s="38">
        <v>0</v>
      </c>
      <c r="BX128" s="38">
        <v>0</v>
      </c>
      <c r="BY128" s="38">
        <v>0</v>
      </c>
      <c r="BZ128" s="38">
        <v>0</v>
      </c>
      <c r="CA128" s="38">
        <v>0</v>
      </c>
      <c r="CB128" s="38">
        <v>0</v>
      </c>
      <c r="CC128" s="38">
        <v>0</v>
      </c>
      <c r="CD128" s="38">
        <v>0</v>
      </c>
      <c r="CE128" s="38">
        <v>0</v>
      </c>
      <c r="CF128" s="38">
        <v>0</v>
      </c>
      <c r="CG128" s="38">
        <v>0</v>
      </c>
      <c r="CH128" s="38">
        <f t="shared" si="519"/>
        <v>0</v>
      </c>
      <c r="CI128" s="39"/>
      <c r="CJ128" s="24"/>
      <c r="CK128" s="25"/>
      <c r="CL128" s="174"/>
      <c r="CM128" s="26">
        <f t="shared" ref="CM128" si="582">1-(CK128/CL125)</f>
        <v>1</v>
      </c>
      <c r="CN128" s="24" t="str" cm="1">
        <f t="array" ref="CN128">+_xlfn.IFS(CM128&lt;0.8,"Cambio",CM128&lt;0.9,"Revisión de control",CM128&gt;0.89,"Se mantiene")</f>
        <v>Se mantiene</v>
      </c>
      <c r="CO128" s="80"/>
      <c r="CP128" s="25"/>
      <c r="CQ128" s="25"/>
      <c r="CR128" s="25"/>
      <c r="CS128" s="26">
        <f t="shared" ref="CS128:CS199" si="583">(_xlfn.IFS(CJ128="",1,CJ128="SI",0)+_xlfn.IFS(CO128="",1,CO128="SI",1,CO128="NO",0)+_xlfn.IFS(CP128="",1,CP128="SI",1,CP128="NO",0)+_xlfn.IFS(CQ128="",1,CQ128="SI",1,CQ128="NO",0)+_xlfn.IFS(CR128="",1,CR128="SI",1,CR128="NO",0))/5</f>
        <v>1</v>
      </c>
    </row>
    <row r="129" spans="2:97" ht="60" hidden="1" customHeight="1" x14ac:dyDescent="0.4">
      <c r="B129" s="168" t="s">
        <v>144</v>
      </c>
      <c r="C129" s="21" t="s">
        <v>145</v>
      </c>
      <c r="D129" s="187" t="str">
        <f>VLOOKUP(B129,Datos!$B$65:$F$80,3,FALSE)</f>
        <v>Determinar las acciones necesarias a cargo de la Entidad para consolidar el Ordenamiento Social de la Propiedad Rural considerando los modelos de atención por oferta, demanda y descongestión</v>
      </c>
      <c r="E129" s="190" t="str">
        <f>VLOOKUP(B129,Datos!$B$65:$F$80,5,FALSE)</f>
        <v>La posibilidad de incumplir con las acciones necesarias a cargo de la Entidad para consolidar el Ordenamiento Social de la Propiedad Rural considerando los modelos de atención por oferta, demanda y descongestión</v>
      </c>
      <c r="F129" s="187" t="str">
        <f>VLOOKUP(B129,Datos!$B$65:$F$80,4,FALSE)</f>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v>
      </c>
      <c r="G129" s="238" t="s">
        <v>1398</v>
      </c>
      <c r="H129" s="176"/>
      <c r="I129" s="182">
        <f t="shared" ref="I129" si="584">IF(K129="",0,1)</f>
        <v>0</v>
      </c>
      <c r="J129" s="176" t="str">
        <f t="shared" ref="J129" si="585">CONCATENATE(C129," ",K129)</f>
        <v xml:space="preserve">POSPR </v>
      </c>
      <c r="K129" s="165"/>
      <c r="L129" s="197"/>
      <c r="M129" s="198">
        <f ca="1">+TODAY()-L129</f>
        <v>46079</v>
      </c>
      <c r="N129" s="201"/>
      <c r="O129" s="204" t="e">
        <f>VLOOKUP(N129,[1]Datos!$B$21:$D$25,3,FALSE)</f>
        <v>#N/A</v>
      </c>
      <c r="P129" s="201"/>
      <c r="Q129" s="204" t="e">
        <f>VLOOKUP(P129,[1]Datos!$C$20:$D$25,2,FALSE)</f>
        <v>#N/A</v>
      </c>
      <c r="R129" s="204" t="e">
        <f t="shared" ref="R129" si="586">+IF(O129="",Q129,IF(Q129="",O129,IF(O129&gt;Q129,O129,Q129)))</f>
        <v>#N/A</v>
      </c>
      <c r="S129" s="207"/>
      <c r="T129" s="176"/>
      <c r="U129" s="175"/>
      <c r="V129" s="175"/>
      <c r="W129" s="177" t="str">
        <f t="shared" ref="W129" si="587">CONCATENATE("Posibilidad de"," ",T129," ",U129," debido ",V129)</f>
        <v xml:space="preserve">Posibilidad de   debido </v>
      </c>
      <c r="X129" s="165"/>
      <c r="Y129" s="165"/>
      <c r="Z129" s="178"/>
      <c r="AA129" s="178"/>
      <c r="AB129" s="178"/>
      <c r="AC129" s="181"/>
      <c r="AD129" s="176" t="str">
        <f t="shared" ref="AD129" si="588">IF(AC129&lt;=0,"",IF(AC129&lt;=2,"Muy Baja",IF(AC129&lt;=24,"Baja",IF(AC129&lt;=500,"Media",IF(AC129&lt;=5000,"Alta","Muy Alta")))))</f>
        <v/>
      </c>
      <c r="AE129" s="182" t="str">
        <f t="shared" ref="AE129" si="589">IF(AD129="","",IF(AD129="Muy Baja",0.2,IF(AD129="Baja",0.4,IF(AD129="Media",0.6,IF(AD129="Alta",0.8,IF(AD129="Muy Alta",1,))))))</f>
        <v/>
      </c>
      <c r="AF129" s="176"/>
      <c r="AG129" s="176" t="str">
        <f>IF(OR(AF129=[1]Datos!$C$6,AF129=[1]Datos!$D$6),"Leve",IF(OR(AF129=[1]Datos!$C$7,AF129=[1]Datos!$D$7),"Menor",IF(OR(AF129=[1]Datos!$C$8,AF129=[1]Datos!$D$8),"Moderado",IF(OR(AF129=[1]Datos!$C$9,AF129=[1]Datos!$D$9),"Mayor",IF(OR(AF129=[1]Datos!$C$10,AF129=[1]Datos!$D$10),"Catastrófico","")))))</f>
        <v/>
      </c>
      <c r="AH129" s="182" t="str">
        <f t="shared" ref="AH129" si="590">IF(AG129="","",IF(AG129="Leve",0.2,IF(AG129="Menor",0.4,IF(AG129="Moderado",0.6,IF(AG129="Mayor",0.8,IF(AG129="Catastrófico",1,))))))</f>
        <v/>
      </c>
      <c r="AI129" s="176" t="str">
        <f t="shared" ref="AI129" si="591">IF(OR(AND(AD129="Muy Baja",AG129="Leve"),AND(AD129="Muy Baja",AG129="Menor"),AND(AD129="Baja",AG129="Leve")),"Bajo",IF(OR(AND(AD129="Muy baja",AG129="Moderado"),AND(AD129="Baja",AG129="Menor"),AND(AD129="Baja",AG129="Moderado"),AND(AD129="Media",AG129="Leve"),AND(AD129="Media",AG129="Menor"),AND(AD129="Media",AG129="Moderado"),AND(AD129="Alta",AG129="Leve"),AND(AD129="Alta",AG129="Menor")),"Moderado",IF(OR(AND(AD129="Muy Baja",AG129="Mayor"),AND(AD129="Baja",AG129="Mayor"),AND(AD129="Media",AG129="Mayor"),AND(AD129="Alta",AG129="Moderado"),AND(AD129="Alta",AG129="Mayor"),AND(AD129="Muy Alta",AG129="Leve"),AND(AD129="Muy Alta",AG129="Menor"),AND(AD129="Muy Alta",AG129="Moderado"),AND(AD129="Muy Alta",AG129="Mayor")),"Alto",IF(OR(AND(AD129="Muy Baja",AG129="Catastrófico"),AND(AD129="Baja",AG129="Catastrófico"),AND(AD129="Media",AG129="Catastrófico"),AND(AD129="Alta",AG129="Catastrófico"),AND(AD129="Muy Alta",AG129="Catastrófico")),"Extremo",""))))</f>
        <v/>
      </c>
      <c r="AJ129" s="183" t="e" cm="1">
        <f t="array" ref="AJ129">_xlfn.IFS(AI129="Bajo","Aceptar",AI129="Moderado","Reducir",AI129="Alto","Reducir",AI129="Extremo","Reducir")</f>
        <v>#N/A</v>
      </c>
      <c r="AK129" s="21" t="str">
        <f>CONCATENATE(J129," Control"," 1")</f>
        <v>POSPR  Control 1</v>
      </c>
      <c r="AL129" s="23"/>
      <c r="AM129" s="23"/>
      <c r="AN129" s="23"/>
      <c r="AO129" s="23" t="str">
        <f t="shared" si="430"/>
        <v xml:space="preserve">  a través de </v>
      </c>
      <c r="AP129" s="21"/>
      <c r="AQ129" s="21" t="str">
        <f t="shared" ref="AQ129:AQ144" si="592">IF(OR(AP129="Preventivo",AP129="Detectivo"),"Probabilidad",IF(AP129="Correctivo","Impacto",""))</f>
        <v/>
      </c>
      <c r="AR129" s="21"/>
      <c r="AS129" s="21" t="str">
        <f t="shared" ref="AS129:AS144" si="593">IF(AND(AP129="Preventivo",AR129="Automático"),"50%",IF(AND(AP129="Preventivo",AR129="Manual"),"40%",IF(AND(AP129="Detectivo",AR129="Automático"),"40%",IF(AND(AP129="Detectivo",AR129="Manual"),"30%",IF(AND(AP129="Correctivo",AR129="Automático"),"35%",IF(AND(AP129="Correctivo",AR129="Manual"),"25%",""))))))</f>
        <v/>
      </c>
      <c r="AT129" s="21"/>
      <c r="AU129" s="21"/>
      <c r="AV129" s="21"/>
      <c r="AW129" s="22" t="str">
        <f t="shared" ref="AW129" si="594">+IF(AQ129="Probabilidad",AE129-(AE129*AS129),AE129)</f>
        <v/>
      </c>
      <c r="AX129" s="21" t="str">
        <f t="shared" ref="AX129:AX144" si="595">IFERROR(IF(AW129="","",IF(AW129&lt;=20%,"Muy Baja",IF(AW129&lt;=40%,"Baja",IF(AW129&lt;=60%,"Media",IF(AW129&lt;=80%,"Alta","Muy Alta"))))),"")</f>
        <v/>
      </c>
      <c r="AY129" s="22" t="str">
        <f t="shared" ref="AY129" si="596">+IF(AQ129="Impacto",AH129-(AH129*AS129),AH129)</f>
        <v/>
      </c>
      <c r="AZ129" s="21" t="str">
        <f t="shared" ref="AZ129:AZ144" si="597">IFERROR(IF(AY129="","",IF(AY129&lt;=0.2,"Leve",IF(AY129&lt;=0.4,"Menor",IF(AY129&lt;=0.6,"Moderado",IF(AY129&lt;=0.8,"Mayor","Catastrófico"))))),"")</f>
        <v/>
      </c>
      <c r="BA129" s="165" t="str">
        <f t="shared" ref="BA129" si="598">IF(OR(AND(AX132="Muy Baja",AZ132="Leve"),AND(AX132="Muy Baja",AZ132="Menor"),AND(AX132="Baja",AZ132="Leve")),"Bajo",IF(OR(AND(AX132="Muy baja",AZ132="Moderado"),AND(AX132="Baja",AZ132="Menor"),AND(AX132="Baja",AZ132="Moderado"),AND(AX132="Media",AZ132="Leve"),AND(AX132="Media",AZ132="Menor"),AND(AX132="Media",AZ132="Moderado"),AND(AX132="Alta",AZ132="Leve"),AND(AX132="Alta",AZ132="Menor")),"Moderado",IF(OR(AND(AX132="Muy Baja",AZ132="Mayor"),AND(AX132="Baja",AZ132="Mayor"),AND(AX132="Media",AZ132="Mayor"),AND(AX132="Alta",AZ132="Moderado"),AND(AX132="Alta",AZ132="Mayor"),AND(AX132="Muy Alta",AZ132="Leve"),AND(AX132="Muy Alta",AZ132="Menor"),AND(AX132="Muy Alta",AZ132="Moderado"),AND(AX132="Muy Alta",AZ132="Mayor")),"Alto",IF(OR(AND(AX132="Muy Baja",AZ132="Catastrófico"),AND(AX132="Baja",AZ132="Catastrófico"),AND(AX132="Media",AZ132="Catastrófico"),AND(AX132="Alta",AZ132="Catastrófico"),AND(AX132="Muy Alta",AZ132="Catastrófico")),"Extremo",""))))</f>
        <v/>
      </c>
      <c r="BB129" s="165" t="e" cm="1">
        <f t="array" ref="BB129">_xlfn.IFS(BA129="Bajo","Aceptar",BA129="Moderado","Reducir",BA129="Alto","Reducir",BA129="Extremo","Reducir")</f>
        <v>#N/A</v>
      </c>
      <c r="BC129" s="168" t="e" cm="1">
        <f t="array" ref="BC129">_xlfn.IFS(BB129="Aceptar","No",BB129="Reducir","Si")</f>
        <v>#N/A</v>
      </c>
      <c r="BD129" s="21" t="str">
        <f>CONCATENATE(J129," Acción preventiva"," 1")</f>
        <v>POSPR  Acción preventiva 1</v>
      </c>
      <c r="BE129" s="23"/>
      <c r="BF129" s="23"/>
      <c r="BG129" s="23"/>
      <c r="BH129" s="21">
        <f t="shared" ref="BH129:BH144" si="599">+SUM(BI129:BT129)</f>
        <v>0</v>
      </c>
      <c r="BI129" s="21"/>
      <c r="BJ129" s="21"/>
      <c r="BK129" s="21"/>
      <c r="BL129" s="21"/>
      <c r="BM129" s="21"/>
      <c r="BN129" s="21"/>
      <c r="BO129" s="21"/>
      <c r="BP129" s="21"/>
      <c r="BQ129" s="21"/>
      <c r="BR129" s="21"/>
      <c r="BS129" s="21"/>
      <c r="BT129" s="21"/>
      <c r="BU129" s="171"/>
      <c r="BV129" s="38">
        <v>0</v>
      </c>
      <c r="BW129" s="38">
        <v>0</v>
      </c>
      <c r="BX129" s="38">
        <v>0</v>
      </c>
      <c r="BY129" s="38">
        <v>0</v>
      </c>
      <c r="BZ129" s="38">
        <v>0</v>
      </c>
      <c r="CA129" s="38">
        <v>0</v>
      </c>
      <c r="CB129" s="38">
        <v>0</v>
      </c>
      <c r="CC129" s="38">
        <v>0</v>
      </c>
      <c r="CD129" s="38">
        <v>0</v>
      </c>
      <c r="CE129" s="38">
        <v>0</v>
      </c>
      <c r="CF129" s="38">
        <v>0</v>
      </c>
      <c r="CG129" s="38">
        <v>0</v>
      </c>
      <c r="CH129" s="38">
        <f t="shared" ref="CH129:CH144" si="600">+SUM(BV129:CG129)</f>
        <v>0</v>
      </c>
      <c r="CI129" s="39"/>
      <c r="CJ129" s="24"/>
      <c r="CK129" s="25"/>
      <c r="CL129" s="172">
        <f t="shared" ref="CL129" si="601">+AC129</f>
        <v>0</v>
      </c>
      <c r="CM129" s="26" t="e">
        <f t="shared" ref="CM129" si="602">1-(CK129/CL129)</f>
        <v>#DIV/0!</v>
      </c>
      <c r="CN129" s="24" t="e" cm="1">
        <f t="array" ref="CN129">+_xlfn.IFS(CM129&lt;0.8,"Cambio",CM129&lt;0.9,"Revisión de control",CM129&gt;0.89,"Se mantiene")</f>
        <v>#DIV/0!</v>
      </c>
      <c r="CO129" s="80"/>
      <c r="CP129" s="25"/>
      <c r="CQ129" s="25"/>
      <c r="CR129" s="25"/>
      <c r="CS129" s="26">
        <f t="shared" si="583"/>
        <v>1</v>
      </c>
    </row>
    <row r="130" spans="2:97" ht="60" hidden="1" customHeight="1" x14ac:dyDescent="0.4">
      <c r="B130" s="169"/>
      <c r="C130" s="21" t="s">
        <v>145</v>
      </c>
      <c r="D130" s="188"/>
      <c r="E130" s="191"/>
      <c r="F130" s="188"/>
      <c r="G130" s="238"/>
      <c r="H130" s="176"/>
      <c r="I130" s="182"/>
      <c r="J130" s="176"/>
      <c r="K130" s="166"/>
      <c r="L130" s="197"/>
      <c r="M130" s="199"/>
      <c r="N130" s="202"/>
      <c r="O130" s="205"/>
      <c r="P130" s="202"/>
      <c r="Q130" s="205"/>
      <c r="R130" s="205"/>
      <c r="S130" s="208"/>
      <c r="T130" s="176"/>
      <c r="U130" s="175"/>
      <c r="V130" s="175"/>
      <c r="W130" s="177"/>
      <c r="X130" s="166"/>
      <c r="Y130" s="166"/>
      <c r="Z130" s="179"/>
      <c r="AA130" s="179"/>
      <c r="AB130" s="179"/>
      <c r="AC130" s="181"/>
      <c r="AD130" s="176"/>
      <c r="AE130" s="182"/>
      <c r="AF130" s="176"/>
      <c r="AG130" s="176"/>
      <c r="AH130" s="182"/>
      <c r="AI130" s="176"/>
      <c r="AJ130" s="183"/>
      <c r="AK130" s="21" t="str">
        <f>CONCATENATE(J129," Control"," 2")</f>
        <v>POSPR  Control 2</v>
      </c>
      <c r="AL130" s="23"/>
      <c r="AM130" s="23"/>
      <c r="AN130" s="23"/>
      <c r="AO130" s="23" t="str">
        <f t="shared" si="430"/>
        <v xml:space="preserve">  a través de </v>
      </c>
      <c r="AP130" s="21"/>
      <c r="AQ130" s="21" t="str">
        <f t="shared" si="592"/>
        <v/>
      </c>
      <c r="AR130" s="21"/>
      <c r="AS130" s="21" t="str">
        <f t="shared" si="593"/>
        <v/>
      </c>
      <c r="AT130" s="21"/>
      <c r="AU130" s="21"/>
      <c r="AV130" s="21"/>
      <c r="AW130" s="22" t="str">
        <f t="shared" ref="AW130:AW132" si="603">+IF(AQ130="Probabilidad",AW129-(AW129*AS130),AW129)</f>
        <v/>
      </c>
      <c r="AX130" s="21" t="str">
        <f t="shared" si="595"/>
        <v/>
      </c>
      <c r="AY130" s="22" t="str">
        <f t="shared" ref="AY130:AY132" si="604">+IF(AQ130="Impacto",AY129-(AY129*AS130),AY129)</f>
        <v/>
      </c>
      <c r="AZ130" s="21" t="str">
        <f t="shared" si="597"/>
        <v/>
      </c>
      <c r="BA130" s="166"/>
      <c r="BB130" s="166"/>
      <c r="BC130" s="169"/>
      <c r="BD130" s="21" t="str">
        <f>CONCATENATE(J129," Acción preventiva"," 2")</f>
        <v>POSPR  Acción preventiva 2</v>
      </c>
      <c r="BE130" s="23"/>
      <c r="BF130" s="23"/>
      <c r="BG130" s="23"/>
      <c r="BH130" s="21">
        <f t="shared" si="599"/>
        <v>0</v>
      </c>
      <c r="BI130" s="21"/>
      <c r="BJ130" s="21"/>
      <c r="BK130" s="21"/>
      <c r="BL130" s="21"/>
      <c r="BM130" s="21"/>
      <c r="BN130" s="21"/>
      <c r="BO130" s="21"/>
      <c r="BP130" s="21"/>
      <c r="BQ130" s="21"/>
      <c r="BR130" s="21"/>
      <c r="BS130" s="21"/>
      <c r="BT130" s="21"/>
      <c r="BU130" s="171"/>
      <c r="BV130" s="38">
        <v>0</v>
      </c>
      <c r="BW130" s="38">
        <v>0</v>
      </c>
      <c r="BX130" s="38">
        <v>0</v>
      </c>
      <c r="BY130" s="38">
        <v>0</v>
      </c>
      <c r="BZ130" s="38">
        <v>0</v>
      </c>
      <c r="CA130" s="38">
        <v>0</v>
      </c>
      <c r="CB130" s="38">
        <v>0</v>
      </c>
      <c r="CC130" s="38">
        <v>0</v>
      </c>
      <c r="CD130" s="38">
        <v>0</v>
      </c>
      <c r="CE130" s="38">
        <v>0</v>
      </c>
      <c r="CF130" s="38">
        <v>0</v>
      </c>
      <c r="CG130" s="38">
        <v>0</v>
      </c>
      <c r="CH130" s="38">
        <f t="shared" si="600"/>
        <v>0</v>
      </c>
      <c r="CI130" s="39"/>
      <c r="CJ130" s="24"/>
      <c r="CK130" s="25"/>
      <c r="CL130" s="173"/>
      <c r="CM130" s="26" t="e">
        <f t="shared" ref="CM130" si="605">1-(CK130/CL129)</f>
        <v>#DIV/0!</v>
      </c>
      <c r="CN130" s="24" t="e" cm="1">
        <f t="array" ref="CN130">+_xlfn.IFS(CM130&lt;0.8,"Cambio",CM130&lt;0.9,"Revisión de control",CM130&gt;0.89,"Se mantiene")</f>
        <v>#DIV/0!</v>
      </c>
      <c r="CO130" s="80"/>
      <c r="CP130" s="25"/>
      <c r="CQ130" s="25"/>
      <c r="CR130" s="25"/>
      <c r="CS130" s="26">
        <f t="shared" si="583"/>
        <v>1</v>
      </c>
    </row>
    <row r="131" spans="2:97" ht="60" hidden="1" customHeight="1" x14ac:dyDescent="0.4">
      <c r="B131" s="169"/>
      <c r="C131" s="21" t="s">
        <v>145</v>
      </c>
      <c r="D131" s="188"/>
      <c r="E131" s="191"/>
      <c r="F131" s="188"/>
      <c r="G131" s="238"/>
      <c r="H131" s="176"/>
      <c r="I131" s="182"/>
      <c r="J131" s="176"/>
      <c r="K131" s="166"/>
      <c r="L131" s="197"/>
      <c r="M131" s="199"/>
      <c r="N131" s="202"/>
      <c r="O131" s="205"/>
      <c r="P131" s="202"/>
      <c r="Q131" s="205"/>
      <c r="R131" s="205"/>
      <c r="S131" s="208"/>
      <c r="T131" s="176"/>
      <c r="U131" s="175"/>
      <c r="V131" s="175"/>
      <c r="W131" s="177"/>
      <c r="X131" s="166"/>
      <c r="Y131" s="166"/>
      <c r="Z131" s="179"/>
      <c r="AA131" s="179"/>
      <c r="AB131" s="179"/>
      <c r="AC131" s="181"/>
      <c r="AD131" s="176"/>
      <c r="AE131" s="182"/>
      <c r="AF131" s="176"/>
      <c r="AG131" s="176"/>
      <c r="AH131" s="182"/>
      <c r="AI131" s="176"/>
      <c r="AJ131" s="183"/>
      <c r="AK131" s="21" t="str">
        <f>CONCATENATE(J129," Control"," 3")</f>
        <v>POSPR  Control 3</v>
      </c>
      <c r="AL131" s="23"/>
      <c r="AM131" s="23"/>
      <c r="AN131" s="23"/>
      <c r="AO131" s="23" t="str">
        <f t="shared" si="430"/>
        <v xml:space="preserve">  a través de </v>
      </c>
      <c r="AP131" s="21"/>
      <c r="AQ131" s="21" t="str">
        <f t="shared" si="592"/>
        <v/>
      </c>
      <c r="AR131" s="21"/>
      <c r="AS131" s="21" t="str">
        <f t="shared" si="593"/>
        <v/>
      </c>
      <c r="AT131" s="21"/>
      <c r="AU131" s="21"/>
      <c r="AV131" s="21"/>
      <c r="AW131" s="22" t="str">
        <f t="shared" si="603"/>
        <v/>
      </c>
      <c r="AX131" s="21" t="str">
        <f t="shared" si="595"/>
        <v/>
      </c>
      <c r="AY131" s="22" t="str">
        <f t="shared" si="604"/>
        <v/>
      </c>
      <c r="AZ131" s="21" t="str">
        <f t="shared" si="597"/>
        <v/>
      </c>
      <c r="BA131" s="166"/>
      <c r="BB131" s="166"/>
      <c r="BC131" s="169"/>
      <c r="BD131" s="21" t="str">
        <f>CONCATENATE(J129," Acción preventiva"," 3")</f>
        <v>POSPR  Acción preventiva 3</v>
      </c>
      <c r="BE131" s="23"/>
      <c r="BF131" s="23"/>
      <c r="BG131" s="23"/>
      <c r="BH131" s="21">
        <f t="shared" si="599"/>
        <v>0</v>
      </c>
      <c r="BI131" s="21"/>
      <c r="BJ131" s="21"/>
      <c r="BK131" s="21"/>
      <c r="BL131" s="21"/>
      <c r="BM131" s="21"/>
      <c r="BN131" s="21"/>
      <c r="BO131" s="21"/>
      <c r="BP131" s="21"/>
      <c r="BQ131" s="21"/>
      <c r="BR131" s="21"/>
      <c r="BS131" s="21"/>
      <c r="BT131" s="21"/>
      <c r="BU131" s="171"/>
      <c r="BV131" s="38">
        <v>0</v>
      </c>
      <c r="BW131" s="38">
        <v>0</v>
      </c>
      <c r="BX131" s="38">
        <v>0</v>
      </c>
      <c r="BY131" s="38">
        <v>0</v>
      </c>
      <c r="BZ131" s="38">
        <v>0</v>
      </c>
      <c r="CA131" s="38">
        <v>0</v>
      </c>
      <c r="CB131" s="38">
        <v>0</v>
      </c>
      <c r="CC131" s="38">
        <v>0</v>
      </c>
      <c r="CD131" s="38">
        <v>0</v>
      </c>
      <c r="CE131" s="38">
        <v>0</v>
      </c>
      <c r="CF131" s="38">
        <v>0</v>
      </c>
      <c r="CG131" s="38">
        <v>0</v>
      </c>
      <c r="CH131" s="38">
        <f t="shared" si="600"/>
        <v>0</v>
      </c>
      <c r="CI131" s="39"/>
      <c r="CJ131" s="24"/>
      <c r="CK131" s="25"/>
      <c r="CL131" s="173"/>
      <c r="CM131" s="26" t="e">
        <f t="shared" ref="CM131" si="606">1-(CK131/CL129)</f>
        <v>#DIV/0!</v>
      </c>
      <c r="CN131" s="24" t="e" cm="1">
        <f t="array" ref="CN131">+_xlfn.IFS(CM131&lt;0.8,"Cambio",CM131&lt;0.9,"Revisión de control",CM131&gt;0.89,"Se mantiene")</f>
        <v>#DIV/0!</v>
      </c>
      <c r="CO131" s="80"/>
      <c r="CP131" s="25"/>
      <c r="CQ131" s="25"/>
      <c r="CR131" s="25"/>
      <c r="CS131" s="26">
        <f t="shared" si="583"/>
        <v>1</v>
      </c>
    </row>
    <row r="132" spans="2:97" ht="60" hidden="1" customHeight="1" x14ac:dyDescent="0.4">
      <c r="B132" s="170"/>
      <c r="C132" s="21" t="s">
        <v>145</v>
      </c>
      <c r="D132" s="189"/>
      <c r="E132" s="192"/>
      <c r="F132" s="189"/>
      <c r="G132" s="238"/>
      <c r="H132" s="176"/>
      <c r="I132" s="182"/>
      <c r="J132" s="176"/>
      <c r="K132" s="167"/>
      <c r="L132" s="197"/>
      <c r="M132" s="200"/>
      <c r="N132" s="203"/>
      <c r="O132" s="206"/>
      <c r="P132" s="203"/>
      <c r="Q132" s="206"/>
      <c r="R132" s="206"/>
      <c r="S132" s="209"/>
      <c r="T132" s="176"/>
      <c r="U132" s="175"/>
      <c r="V132" s="175"/>
      <c r="W132" s="177"/>
      <c r="X132" s="167"/>
      <c r="Y132" s="167"/>
      <c r="Z132" s="180"/>
      <c r="AA132" s="180"/>
      <c r="AB132" s="180"/>
      <c r="AC132" s="181"/>
      <c r="AD132" s="176"/>
      <c r="AE132" s="182"/>
      <c r="AF132" s="176"/>
      <c r="AG132" s="176"/>
      <c r="AH132" s="182"/>
      <c r="AI132" s="176"/>
      <c r="AJ132" s="183"/>
      <c r="AK132" s="21" t="str">
        <f>CONCATENATE(J129," Control"," 4")</f>
        <v>POSPR  Control 4</v>
      </c>
      <c r="AL132" s="23"/>
      <c r="AM132" s="23"/>
      <c r="AN132" s="23"/>
      <c r="AO132" s="23" t="str">
        <f t="shared" si="430"/>
        <v xml:space="preserve">  a través de </v>
      </c>
      <c r="AP132" s="21"/>
      <c r="AQ132" s="21" t="str">
        <f t="shared" si="592"/>
        <v/>
      </c>
      <c r="AR132" s="21"/>
      <c r="AS132" s="21" t="str">
        <f t="shared" si="593"/>
        <v/>
      </c>
      <c r="AT132" s="21"/>
      <c r="AU132" s="21"/>
      <c r="AV132" s="21"/>
      <c r="AW132" s="22" t="str">
        <f t="shared" si="603"/>
        <v/>
      </c>
      <c r="AX132" s="21" t="str">
        <f t="shared" si="595"/>
        <v/>
      </c>
      <c r="AY132" s="22" t="str">
        <f t="shared" si="604"/>
        <v/>
      </c>
      <c r="AZ132" s="21" t="str">
        <f t="shared" si="597"/>
        <v/>
      </c>
      <c r="BA132" s="167"/>
      <c r="BB132" s="167"/>
      <c r="BC132" s="170"/>
      <c r="BD132" s="21" t="str">
        <f>CONCATENATE(J129," Acción preventiva"," 4")</f>
        <v>POSPR  Acción preventiva 4</v>
      </c>
      <c r="BE132" s="23"/>
      <c r="BF132" s="23"/>
      <c r="BG132" s="23"/>
      <c r="BH132" s="21">
        <f t="shared" si="599"/>
        <v>0</v>
      </c>
      <c r="BI132" s="21"/>
      <c r="BJ132" s="21"/>
      <c r="BK132" s="21"/>
      <c r="BL132" s="21"/>
      <c r="BM132" s="21"/>
      <c r="BN132" s="21"/>
      <c r="BO132" s="21"/>
      <c r="BP132" s="21"/>
      <c r="BQ132" s="21"/>
      <c r="BR132" s="21"/>
      <c r="BS132" s="21"/>
      <c r="BT132" s="21"/>
      <c r="BU132" s="171"/>
      <c r="BV132" s="38">
        <v>0</v>
      </c>
      <c r="BW132" s="38">
        <v>0</v>
      </c>
      <c r="BX132" s="38">
        <v>0</v>
      </c>
      <c r="BY132" s="38">
        <v>0</v>
      </c>
      <c r="BZ132" s="38">
        <v>0</v>
      </c>
      <c r="CA132" s="38">
        <v>0</v>
      </c>
      <c r="CB132" s="38">
        <v>0</v>
      </c>
      <c r="CC132" s="38">
        <v>0</v>
      </c>
      <c r="CD132" s="38">
        <v>0</v>
      </c>
      <c r="CE132" s="38">
        <v>0</v>
      </c>
      <c r="CF132" s="38">
        <v>0</v>
      </c>
      <c r="CG132" s="38">
        <v>0</v>
      </c>
      <c r="CH132" s="38">
        <f t="shared" si="600"/>
        <v>0</v>
      </c>
      <c r="CI132" s="39"/>
      <c r="CJ132" s="24"/>
      <c r="CK132" s="25"/>
      <c r="CL132" s="174"/>
      <c r="CM132" s="26" t="e">
        <f t="shared" ref="CM132" si="607">1-(CK132/CL129)</f>
        <v>#DIV/0!</v>
      </c>
      <c r="CN132" s="24" t="e" cm="1">
        <f t="array" ref="CN132">+_xlfn.IFS(CM132&lt;0.8,"Cambio",CM132&lt;0.9,"Revisión de control",CM132&gt;0.89,"Se mantiene")</f>
        <v>#DIV/0!</v>
      </c>
      <c r="CO132" s="80"/>
      <c r="CP132" s="25"/>
      <c r="CQ132" s="25"/>
      <c r="CR132" s="25"/>
      <c r="CS132" s="26">
        <f t="shared" si="583"/>
        <v>1</v>
      </c>
    </row>
    <row r="133" spans="2:97" ht="60" hidden="1" customHeight="1" x14ac:dyDescent="0.4">
      <c r="B133" s="168" t="s">
        <v>144</v>
      </c>
      <c r="C133" s="21" t="s">
        <v>145</v>
      </c>
      <c r="D133" s="187" t="str">
        <f>VLOOKUP(B133,Datos!$B$65:$F$80,3,FALSE)</f>
        <v>Determinar las acciones necesarias a cargo de la Entidad para consolidar el Ordenamiento Social de la Propiedad Rural considerando los modelos de atención por oferta, demanda y descongestión</v>
      </c>
      <c r="E133" s="190" t="str">
        <f>VLOOKUP(B133,Datos!$B$65:$F$80,5,FALSE)</f>
        <v>La posibilidad de incumplir con las acciones necesarias a cargo de la Entidad para consolidar el Ordenamiento Social de la Propiedad Rural considerando los modelos de atención por oferta, demanda y descongestión</v>
      </c>
      <c r="F133" s="187" t="str">
        <f>VLOOKUP(B133,Datos!$B$65:$F$80,4,FALSE)</f>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v>
      </c>
      <c r="G133" s="238" t="s">
        <v>1399</v>
      </c>
      <c r="H133" s="176"/>
      <c r="I133" s="182">
        <f t="shared" ref="I133" si="608">IF(K133="",0,1)</f>
        <v>0</v>
      </c>
      <c r="J133" s="176" t="str">
        <f t="shared" ref="J133" si="609">CONCATENATE(C133," ",K133)</f>
        <v xml:space="preserve">POSPR </v>
      </c>
      <c r="K133" s="165"/>
      <c r="L133" s="197"/>
      <c r="M133" s="198">
        <f ca="1">+TODAY()-L133</f>
        <v>46079</v>
      </c>
      <c r="N133" s="201"/>
      <c r="O133" s="204" t="e">
        <f>VLOOKUP(N133,[1]Datos!$B$21:$D$25,3,FALSE)</f>
        <v>#N/A</v>
      </c>
      <c r="P133" s="201"/>
      <c r="Q133" s="204" t="e">
        <f>VLOOKUP(P133,[1]Datos!$C$20:$D$25,2,FALSE)</f>
        <v>#N/A</v>
      </c>
      <c r="R133" s="204" t="e">
        <f t="shared" ref="R133" si="610">+IF(O133="",Q133,IF(Q133="",O133,IF(O133&gt;Q133,O133,Q133)))</f>
        <v>#N/A</v>
      </c>
      <c r="S133" s="207"/>
      <c r="T133" s="176"/>
      <c r="U133" s="175"/>
      <c r="V133" s="175"/>
      <c r="W133" s="177" t="str">
        <f t="shared" ref="W133" si="611">CONCATENATE("Posibilidad de"," ",T133," ",U133," debido ",V133)</f>
        <v xml:space="preserve">Posibilidad de   debido </v>
      </c>
      <c r="X133" s="165"/>
      <c r="Y133" s="165"/>
      <c r="Z133" s="178"/>
      <c r="AA133" s="178"/>
      <c r="AB133" s="178"/>
      <c r="AC133" s="181"/>
      <c r="AD133" s="176" t="str">
        <f t="shared" ref="AD133" si="612">IF(AC133&lt;=0,"",IF(AC133&lt;=2,"Muy Baja",IF(AC133&lt;=24,"Baja",IF(AC133&lt;=500,"Media",IF(AC133&lt;=5000,"Alta","Muy Alta")))))</f>
        <v/>
      </c>
      <c r="AE133" s="182" t="str">
        <f t="shared" ref="AE133" si="613">IF(AD133="","",IF(AD133="Muy Baja",0.2,IF(AD133="Baja",0.4,IF(AD133="Media",0.6,IF(AD133="Alta",0.8,IF(AD133="Muy Alta",1,))))))</f>
        <v/>
      </c>
      <c r="AF133" s="176"/>
      <c r="AG133" s="176" t="str">
        <f>IF(OR(AF133=[1]Datos!$C$6,AF133=[1]Datos!$D$6),"Leve",IF(OR(AF133=[1]Datos!$C$7,AF133=[1]Datos!$D$7),"Menor",IF(OR(AF133=[1]Datos!$C$8,AF133=[1]Datos!$D$8),"Moderado",IF(OR(AF133=[1]Datos!$C$9,AF133=[1]Datos!$D$9),"Mayor",IF(OR(AF133=[1]Datos!$C$10,AF133=[1]Datos!$D$10),"Catastrófico","")))))</f>
        <v/>
      </c>
      <c r="AH133" s="182" t="str">
        <f t="shared" ref="AH133" si="614">IF(AG133="","",IF(AG133="Leve",0.2,IF(AG133="Menor",0.4,IF(AG133="Moderado",0.6,IF(AG133="Mayor",0.8,IF(AG133="Catastrófico",1,))))))</f>
        <v/>
      </c>
      <c r="AI133" s="176" t="str">
        <f t="shared" ref="AI133" si="615">IF(OR(AND(AD133="Muy Baja",AG133="Leve"),AND(AD133="Muy Baja",AG133="Menor"),AND(AD133="Baja",AG133="Leve")),"Bajo",IF(OR(AND(AD133="Muy baja",AG133="Moderado"),AND(AD133="Baja",AG133="Menor"),AND(AD133="Baja",AG133="Moderado"),AND(AD133="Media",AG133="Leve"),AND(AD133="Media",AG133="Menor"),AND(AD133="Media",AG133="Moderado"),AND(AD133="Alta",AG133="Leve"),AND(AD133="Alta",AG133="Menor")),"Moderado",IF(OR(AND(AD133="Muy Baja",AG133="Mayor"),AND(AD133="Baja",AG133="Mayor"),AND(AD133="Media",AG133="Mayor"),AND(AD133="Alta",AG133="Moderado"),AND(AD133="Alta",AG133="Mayor"),AND(AD133="Muy Alta",AG133="Leve"),AND(AD133="Muy Alta",AG133="Menor"),AND(AD133="Muy Alta",AG133="Moderado"),AND(AD133="Muy Alta",AG133="Mayor")),"Alto",IF(OR(AND(AD133="Muy Baja",AG133="Catastrófico"),AND(AD133="Baja",AG133="Catastrófico"),AND(AD133="Media",AG133="Catastrófico"),AND(AD133="Alta",AG133="Catastrófico"),AND(AD133="Muy Alta",AG133="Catastrófico")),"Extremo",""))))</f>
        <v/>
      </c>
      <c r="AJ133" s="183" t="e" cm="1">
        <f t="array" ref="AJ133">_xlfn.IFS(AI133="Bajo","Aceptar",AI133="Moderado","Reducir",AI133="Alto","Reducir",AI133="Extremo","Reducir")</f>
        <v>#N/A</v>
      </c>
      <c r="AK133" s="21" t="str">
        <f>CONCATENATE(J133," Control"," 1")</f>
        <v>POSPR  Control 1</v>
      </c>
      <c r="AL133" s="23"/>
      <c r="AM133" s="23"/>
      <c r="AN133" s="23"/>
      <c r="AO133" s="23" t="str">
        <f t="shared" ref="AO133:AO140" si="616">CONCATENATE(AL133," ",AM133," a través de ",AN133)</f>
        <v xml:space="preserve">  a través de </v>
      </c>
      <c r="AP133" s="21"/>
      <c r="AQ133" s="21" t="str">
        <f t="shared" si="592"/>
        <v/>
      </c>
      <c r="AR133" s="21"/>
      <c r="AS133" s="21" t="str">
        <f t="shared" si="593"/>
        <v/>
      </c>
      <c r="AT133" s="21"/>
      <c r="AU133" s="21"/>
      <c r="AV133" s="21"/>
      <c r="AW133" s="22" t="str">
        <f t="shared" ref="AW133" si="617">+IF(AQ133="Probabilidad",AE133-(AE133*AS133),AE133)</f>
        <v/>
      </c>
      <c r="AX133" s="21" t="str">
        <f t="shared" si="595"/>
        <v/>
      </c>
      <c r="AY133" s="22" t="str">
        <f t="shared" ref="AY133" si="618">+IF(AQ133="Impacto",AH133-(AH133*AS133),AH133)</f>
        <v/>
      </c>
      <c r="AZ133" s="21" t="str">
        <f t="shared" si="597"/>
        <v/>
      </c>
      <c r="BA133" s="165" t="str">
        <f t="shared" ref="BA133" si="619">IF(OR(AND(AX136="Muy Baja",AZ136="Leve"),AND(AX136="Muy Baja",AZ136="Menor"),AND(AX136="Baja",AZ136="Leve")),"Bajo",IF(OR(AND(AX136="Muy baja",AZ136="Moderado"),AND(AX136="Baja",AZ136="Menor"),AND(AX136="Baja",AZ136="Moderado"),AND(AX136="Media",AZ136="Leve"),AND(AX136="Media",AZ136="Menor"),AND(AX136="Media",AZ136="Moderado"),AND(AX136="Alta",AZ136="Leve"),AND(AX136="Alta",AZ136="Menor")),"Moderado",IF(OR(AND(AX136="Muy Baja",AZ136="Mayor"),AND(AX136="Baja",AZ136="Mayor"),AND(AX136="Media",AZ136="Mayor"),AND(AX136="Alta",AZ136="Moderado"),AND(AX136="Alta",AZ136="Mayor"),AND(AX136="Muy Alta",AZ136="Leve"),AND(AX136="Muy Alta",AZ136="Menor"),AND(AX136="Muy Alta",AZ136="Moderado"),AND(AX136="Muy Alta",AZ136="Mayor")),"Alto",IF(OR(AND(AX136="Muy Baja",AZ136="Catastrófico"),AND(AX136="Baja",AZ136="Catastrófico"),AND(AX136="Media",AZ136="Catastrófico"),AND(AX136="Alta",AZ136="Catastrófico"),AND(AX136="Muy Alta",AZ136="Catastrófico")),"Extremo",""))))</f>
        <v/>
      </c>
      <c r="BB133" s="165" t="e" cm="1">
        <f t="array" ref="BB133">_xlfn.IFS(BA133="Bajo","Aceptar",BA133="Moderado","Reducir",BA133="Alto","Reducir",BA133="Extremo","Reducir")</f>
        <v>#N/A</v>
      </c>
      <c r="BC133" s="168" t="e" cm="1">
        <f t="array" ref="BC133">_xlfn.IFS(BB133="Aceptar","No",BB133="Reducir","Si")</f>
        <v>#N/A</v>
      </c>
      <c r="BD133" s="21" t="str">
        <f>CONCATENATE(J133," Acción preventiva"," 1")</f>
        <v>POSPR  Acción preventiva 1</v>
      </c>
      <c r="BE133" s="23"/>
      <c r="BF133" s="23"/>
      <c r="BG133" s="23"/>
      <c r="BH133" s="21">
        <f t="shared" si="599"/>
        <v>0</v>
      </c>
      <c r="BI133" s="21"/>
      <c r="BJ133" s="21"/>
      <c r="BK133" s="21"/>
      <c r="BL133" s="21"/>
      <c r="BM133" s="21"/>
      <c r="BN133" s="21"/>
      <c r="BO133" s="21"/>
      <c r="BP133" s="21"/>
      <c r="BQ133" s="21"/>
      <c r="BR133" s="21"/>
      <c r="BS133" s="21"/>
      <c r="BT133" s="21"/>
      <c r="BU133" s="171"/>
      <c r="BV133" s="38">
        <v>0</v>
      </c>
      <c r="BW133" s="38">
        <v>0</v>
      </c>
      <c r="BX133" s="38">
        <v>0</v>
      </c>
      <c r="BY133" s="38">
        <v>0</v>
      </c>
      <c r="BZ133" s="38">
        <v>0</v>
      </c>
      <c r="CA133" s="38">
        <v>0</v>
      </c>
      <c r="CB133" s="38">
        <v>0</v>
      </c>
      <c r="CC133" s="38">
        <v>0</v>
      </c>
      <c r="CD133" s="38">
        <v>0</v>
      </c>
      <c r="CE133" s="38">
        <v>0</v>
      </c>
      <c r="CF133" s="38">
        <v>0</v>
      </c>
      <c r="CG133" s="38">
        <v>0</v>
      </c>
      <c r="CH133" s="38">
        <f t="shared" si="600"/>
        <v>0</v>
      </c>
      <c r="CI133" s="39"/>
      <c r="CJ133" s="24"/>
      <c r="CK133" s="25"/>
      <c r="CL133" s="172">
        <f t="shared" ref="CL133" si="620">+AC133</f>
        <v>0</v>
      </c>
      <c r="CM133" s="26" t="e">
        <f t="shared" ref="CM133" si="621">1-(CK133/CL133)</f>
        <v>#DIV/0!</v>
      </c>
      <c r="CN133" s="24" t="e" cm="1">
        <f t="array" ref="CN133">+_xlfn.IFS(CM133&lt;0.8,"Cambio",CM133&lt;0.9,"Revisión de control",CM133&gt;0.89,"Se mantiene")</f>
        <v>#DIV/0!</v>
      </c>
      <c r="CO133" s="80"/>
      <c r="CP133" s="25"/>
      <c r="CQ133" s="25"/>
      <c r="CR133" s="25"/>
      <c r="CS133" s="26">
        <f t="shared" ref="CS133:CS140" si="622">(_xlfn.IFS(CJ133="",1,CJ133="SI",0)+_xlfn.IFS(CO133="",1,CO133="SI",1,CO133="NO",0)+_xlfn.IFS(CP133="",1,CP133="SI",1,CP133="NO",0)+_xlfn.IFS(CQ133="",1,CQ133="SI",1,CQ133="NO",0)+_xlfn.IFS(CR133="",1,CR133="SI",1,CR133="NO",0))/5</f>
        <v>1</v>
      </c>
    </row>
    <row r="134" spans="2:97" ht="60" hidden="1" customHeight="1" x14ac:dyDescent="0.4">
      <c r="B134" s="169"/>
      <c r="C134" s="21" t="s">
        <v>145</v>
      </c>
      <c r="D134" s="188"/>
      <c r="E134" s="191"/>
      <c r="F134" s="188"/>
      <c r="G134" s="238"/>
      <c r="H134" s="176"/>
      <c r="I134" s="182"/>
      <c r="J134" s="176"/>
      <c r="K134" s="166"/>
      <c r="L134" s="197"/>
      <c r="M134" s="199"/>
      <c r="N134" s="202"/>
      <c r="O134" s="205"/>
      <c r="P134" s="202"/>
      <c r="Q134" s="205"/>
      <c r="R134" s="205"/>
      <c r="S134" s="208"/>
      <c r="T134" s="176"/>
      <c r="U134" s="175"/>
      <c r="V134" s="175"/>
      <c r="W134" s="177"/>
      <c r="X134" s="166"/>
      <c r="Y134" s="166"/>
      <c r="Z134" s="179"/>
      <c r="AA134" s="179"/>
      <c r="AB134" s="179"/>
      <c r="AC134" s="181"/>
      <c r="AD134" s="176"/>
      <c r="AE134" s="182"/>
      <c r="AF134" s="176"/>
      <c r="AG134" s="176"/>
      <c r="AH134" s="182"/>
      <c r="AI134" s="176"/>
      <c r="AJ134" s="183"/>
      <c r="AK134" s="21" t="str">
        <f>CONCATENATE(J133," Control"," 2")</f>
        <v>POSPR  Control 2</v>
      </c>
      <c r="AL134" s="23"/>
      <c r="AM134" s="23"/>
      <c r="AN134" s="23"/>
      <c r="AO134" s="23" t="str">
        <f t="shared" si="616"/>
        <v xml:space="preserve">  a través de </v>
      </c>
      <c r="AP134" s="21"/>
      <c r="AQ134" s="21" t="str">
        <f t="shared" si="592"/>
        <v/>
      </c>
      <c r="AR134" s="21"/>
      <c r="AS134" s="21" t="str">
        <f t="shared" si="593"/>
        <v/>
      </c>
      <c r="AT134" s="21"/>
      <c r="AU134" s="21"/>
      <c r="AV134" s="21"/>
      <c r="AW134" s="22" t="str">
        <f t="shared" ref="AW134:AW136" si="623">+IF(AQ134="Probabilidad",AW133-(AW133*AS134),AW133)</f>
        <v/>
      </c>
      <c r="AX134" s="21" t="str">
        <f t="shared" si="595"/>
        <v/>
      </c>
      <c r="AY134" s="22" t="str">
        <f t="shared" ref="AY134:AY136" si="624">+IF(AQ134="Impacto",AY133-(AY133*AS134),AY133)</f>
        <v/>
      </c>
      <c r="AZ134" s="21" t="str">
        <f t="shared" si="597"/>
        <v/>
      </c>
      <c r="BA134" s="166"/>
      <c r="BB134" s="166"/>
      <c r="BC134" s="169"/>
      <c r="BD134" s="21" t="str">
        <f>CONCATENATE(J133," Acción preventiva"," 2")</f>
        <v>POSPR  Acción preventiva 2</v>
      </c>
      <c r="BE134" s="23"/>
      <c r="BF134" s="23"/>
      <c r="BG134" s="23"/>
      <c r="BH134" s="21">
        <f t="shared" si="599"/>
        <v>0</v>
      </c>
      <c r="BI134" s="21"/>
      <c r="BJ134" s="21"/>
      <c r="BK134" s="21"/>
      <c r="BL134" s="21"/>
      <c r="BM134" s="21"/>
      <c r="BN134" s="21"/>
      <c r="BO134" s="21"/>
      <c r="BP134" s="21"/>
      <c r="BQ134" s="21"/>
      <c r="BR134" s="21"/>
      <c r="BS134" s="21"/>
      <c r="BT134" s="21"/>
      <c r="BU134" s="171"/>
      <c r="BV134" s="38">
        <v>0</v>
      </c>
      <c r="BW134" s="38">
        <v>0</v>
      </c>
      <c r="BX134" s="38">
        <v>0</v>
      </c>
      <c r="BY134" s="38">
        <v>0</v>
      </c>
      <c r="BZ134" s="38">
        <v>0</v>
      </c>
      <c r="CA134" s="38">
        <v>0</v>
      </c>
      <c r="CB134" s="38">
        <v>0</v>
      </c>
      <c r="CC134" s="38">
        <v>0</v>
      </c>
      <c r="CD134" s="38">
        <v>0</v>
      </c>
      <c r="CE134" s="38">
        <v>0</v>
      </c>
      <c r="CF134" s="38">
        <v>0</v>
      </c>
      <c r="CG134" s="38">
        <v>1</v>
      </c>
      <c r="CH134" s="38">
        <f t="shared" si="600"/>
        <v>1</v>
      </c>
      <c r="CI134" s="39"/>
      <c r="CJ134" s="24"/>
      <c r="CK134" s="25"/>
      <c r="CL134" s="173"/>
      <c r="CM134" s="26" t="e">
        <f t="shared" ref="CM134" si="625">1-(CK134/CL133)</f>
        <v>#DIV/0!</v>
      </c>
      <c r="CN134" s="24" t="e" cm="1">
        <f t="array" ref="CN134">+_xlfn.IFS(CM134&lt;0.8,"Cambio",CM134&lt;0.9,"Revisión de control",CM134&gt;0.89,"Se mantiene")</f>
        <v>#DIV/0!</v>
      </c>
      <c r="CO134" s="80"/>
      <c r="CP134" s="25"/>
      <c r="CQ134" s="25"/>
      <c r="CR134" s="25"/>
      <c r="CS134" s="26">
        <f t="shared" si="622"/>
        <v>1</v>
      </c>
    </row>
    <row r="135" spans="2:97" ht="60" hidden="1" customHeight="1" x14ac:dyDescent="0.4">
      <c r="B135" s="169"/>
      <c r="C135" s="21" t="s">
        <v>145</v>
      </c>
      <c r="D135" s="188"/>
      <c r="E135" s="191"/>
      <c r="F135" s="188"/>
      <c r="G135" s="238"/>
      <c r="H135" s="176"/>
      <c r="I135" s="182"/>
      <c r="J135" s="176"/>
      <c r="K135" s="166"/>
      <c r="L135" s="197"/>
      <c r="M135" s="199"/>
      <c r="N135" s="202"/>
      <c r="O135" s="205"/>
      <c r="P135" s="202"/>
      <c r="Q135" s="205"/>
      <c r="R135" s="205"/>
      <c r="S135" s="208"/>
      <c r="T135" s="176"/>
      <c r="U135" s="175"/>
      <c r="V135" s="175"/>
      <c r="W135" s="177"/>
      <c r="X135" s="166"/>
      <c r="Y135" s="166"/>
      <c r="Z135" s="179"/>
      <c r="AA135" s="179"/>
      <c r="AB135" s="179"/>
      <c r="AC135" s="181"/>
      <c r="AD135" s="176"/>
      <c r="AE135" s="182"/>
      <c r="AF135" s="176"/>
      <c r="AG135" s="176"/>
      <c r="AH135" s="182"/>
      <c r="AI135" s="176"/>
      <c r="AJ135" s="183"/>
      <c r="AK135" s="21" t="str">
        <f>CONCATENATE(J133," Control"," 3")</f>
        <v>POSPR  Control 3</v>
      </c>
      <c r="AL135" s="23"/>
      <c r="AM135" s="23"/>
      <c r="AN135" s="23"/>
      <c r="AO135" s="23" t="str">
        <f t="shared" si="616"/>
        <v xml:space="preserve">  a través de </v>
      </c>
      <c r="AP135" s="21"/>
      <c r="AQ135" s="21" t="str">
        <f t="shared" si="592"/>
        <v/>
      </c>
      <c r="AR135" s="21"/>
      <c r="AS135" s="21" t="str">
        <f t="shared" si="593"/>
        <v/>
      </c>
      <c r="AT135" s="21"/>
      <c r="AU135" s="21"/>
      <c r="AV135" s="21"/>
      <c r="AW135" s="22" t="str">
        <f t="shared" si="623"/>
        <v/>
      </c>
      <c r="AX135" s="21" t="str">
        <f t="shared" si="595"/>
        <v/>
      </c>
      <c r="AY135" s="22" t="str">
        <f t="shared" si="624"/>
        <v/>
      </c>
      <c r="AZ135" s="21" t="str">
        <f t="shared" si="597"/>
        <v/>
      </c>
      <c r="BA135" s="166"/>
      <c r="BB135" s="166"/>
      <c r="BC135" s="169"/>
      <c r="BD135" s="21" t="str">
        <f>CONCATENATE(J133," Acción preventiva"," 3")</f>
        <v>POSPR  Acción preventiva 3</v>
      </c>
      <c r="BE135" s="23"/>
      <c r="BF135" s="23"/>
      <c r="BG135" s="23"/>
      <c r="BH135" s="21">
        <f t="shared" si="599"/>
        <v>0</v>
      </c>
      <c r="BI135" s="21"/>
      <c r="BJ135" s="21"/>
      <c r="BK135" s="21"/>
      <c r="BL135" s="21"/>
      <c r="BM135" s="21"/>
      <c r="BN135" s="21"/>
      <c r="BO135" s="21"/>
      <c r="BP135" s="21"/>
      <c r="BQ135" s="21"/>
      <c r="BR135" s="21"/>
      <c r="BS135" s="21"/>
      <c r="BT135" s="21"/>
      <c r="BU135" s="171"/>
      <c r="BV135" s="38">
        <v>0</v>
      </c>
      <c r="BW135" s="38">
        <v>0</v>
      </c>
      <c r="BX135" s="38">
        <v>0</v>
      </c>
      <c r="BY135" s="38">
        <v>0</v>
      </c>
      <c r="BZ135" s="38">
        <v>0</v>
      </c>
      <c r="CA135" s="38">
        <v>0</v>
      </c>
      <c r="CB135" s="38">
        <v>1</v>
      </c>
      <c r="CC135" s="38">
        <v>0</v>
      </c>
      <c r="CD135" s="38">
        <v>0</v>
      </c>
      <c r="CE135" s="38">
        <v>0</v>
      </c>
      <c r="CF135" s="38">
        <v>0</v>
      </c>
      <c r="CG135" s="38">
        <v>0</v>
      </c>
      <c r="CH135" s="38">
        <f t="shared" si="600"/>
        <v>1</v>
      </c>
      <c r="CI135" s="39"/>
      <c r="CJ135" s="24"/>
      <c r="CK135" s="25"/>
      <c r="CL135" s="173"/>
      <c r="CM135" s="26" t="e">
        <f t="shared" ref="CM135" si="626">1-(CK135/CL133)</f>
        <v>#DIV/0!</v>
      </c>
      <c r="CN135" s="24" t="e" cm="1">
        <f t="array" ref="CN135">+_xlfn.IFS(CM135&lt;0.8,"Cambio",CM135&lt;0.9,"Revisión de control",CM135&gt;0.89,"Se mantiene")</f>
        <v>#DIV/0!</v>
      </c>
      <c r="CO135" s="80"/>
      <c r="CP135" s="25"/>
      <c r="CQ135" s="25"/>
      <c r="CR135" s="25"/>
      <c r="CS135" s="26">
        <f t="shared" si="622"/>
        <v>1</v>
      </c>
    </row>
    <row r="136" spans="2:97" ht="60" hidden="1" customHeight="1" x14ac:dyDescent="0.4">
      <c r="B136" s="170"/>
      <c r="C136" s="21" t="s">
        <v>145</v>
      </c>
      <c r="D136" s="189"/>
      <c r="E136" s="192"/>
      <c r="F136" s="189"/>
      <c r="G136" s="238"/>
      <c r="H136" s="176"/>
      <c r="I136" s="182"/>
      <c r="J136" s="176"/>
      <c r="K136" s="167"/>
      <c r="L136" s="197"/>
      <c r="M136" s="200"/>
      <c r="N136" s="203"/>
      <c r="O136" s="206"/>
      <c r="P136" s="203"/>
      <c r="Q136" s="206"/>
      <c r="R136" s="206"/>
      <c r="S136" s="209"/>
      <c r="T136" s="176"/>
      <c r="U136" s="175"/>
      <c r="V136" s="175"/>
      <c r="W136" s="177"/>
      <c r="X136" s="167"/>
      <c r="Y136" s="167"/>
      <c r="Z136" s="180"/>
      <c r="AA136" s="180"/>
      <c r="AB136" s="180"/>
      <c r="AC136" s="181"/>
      <c r="AD136" s="176"/>
      <c r="AE136" s="182"/>
      <c r="AF136" s="176"/>
      <c r="AG136" s="176"/>
      <c r="AH136" s="182"/>
      <c r="AI136" s="176"/>
      <c r="AJ136" s="183"/>
      <c r="AK136" s="21" t="str">
        <f>CONCATENATE(J133," Control"," 4")</f>
        <v>POSPR  Control 4</v>
      </c>
      <c r="AL136" s="23"/>
      <c r="AM136" s="23"/>
      <c r="AN136" s="23"/>
      <c r="AO136" s="23" t="str">
        <f t="shared" si="616"/>
        <v xml:space="preserve">  a través de </v>
      </c>
      <c r="AP136" s="21"/>
      <c r="AQ136" s="21" t="str">
        <f t="shared" si="592"/>
        <v/>
      </c>
      <c r="AR136" s="21"/>
      <c r="AS136" s="21" t="str">
        <f t="shared" si="593"/>
        <v/>
      </c>
      <c r="AT136" s="21"/>
      <c r="AU136" s="21"/>
      <c r="AV136" s="21"/>
      <c r="AW136" s="22" t="str">
        <f t="shared" si="623"/>
        <v/>
      </c>
      <c r="AX136" s="21" t="str">
        <f t="shared" si="595"/>
        <v/>
      </c>
      <c r="AY136" s="22" t="str">
        <f t="shared" si="624"/>
        <v/>
      </c>
      <c r="AZ136" s="21" t="str">
        <f t="shared" si="597"/>
        <v/>
      </c>
      <c r="BA136" s="167"/>
      <c r="BB136" s="167"/>
      <c r="BC136" s="170"/>
      <c r="BD136" s="21" t="str">
        <f>CONCATENATE(J133," Acción preventiva"," 4")</f>
        <v>POSPR  Acción preventiva 4</v>
      </c>
      <c r="BE136" s="23"/>
      <c r="BF136" s="23"/>
      <c r="BG136" s="23"/>
      <c r="BH136" s="21">
        <f t="shared" si="599"/>
        <v>0</v>
      </c>
      <c r="BI136" s="21"/>
      <c r="BJ136" s="21"/>
      <c r="BK136" s="21"/>
      <c r="BL136" s="21"/>
      <c r="BM136" s="21"/>
      <c r="BN136" s="21"/>
      <c r="BO136" s="21"/>
      <c r="BP136" s="21"/>
      <c r="BQ136" s="21"/>
      <c r="BR136" s="21"/>
      <c r="BS136" s="21"/>
      <c r="BT136" s="21"/>
      <c r="BU136" s="171"/>
      <c r="BV136" s="38">
        <v>0</v>
      </c>
      <c r="BW136" s="38">
        <v>0</v>
      </c>
      <c r="BX136" s="38">
        <v>0</v>
      </c>
      <c r="BY136" s="38">
        <v>0</v>
      </c>
      <c r="BZ136" s="38">
        <v>0</v>
      </c>
      <c r="CA136" s="38">
        <v>0</v>
      </c>
      <c r="CB136" s="38">
        <v>1</v>
      </c>
      <c r="CC136" s="38">
        <v>0</v>
      </c>
      <c r="CD136" s="38">
        <v>0</v>
      </c>
      <c r="CE136" s="38">
        <v>0</v>
      </c>
      <c r="CF136" s="38">
        <v>0</v>
      </c>
      <c r="CG136" s="38">
        <v>0</v>
      </c>
      <c r="CH136" s="38">
        <f t="shared" si="600"/>
        <v>1</v>
      </c>
      <c r="CI136" s="39"/>
      <c r="CJ136" s="24"/>
      <c r="CK136" s="25"/>
      <c r="CL136" s="174"/>
      <c r="CM136" s="26" t="e">
        <f t="shared" ref="CM136" si="627">1-(CK136/CL133)</f>
        <v>#DIV/0!</v>
      </c>
      <c r="CN136" s="24" t="e" cm="1">
        <f t="array" ref="CN136">+_xlfn.IFS(CM136&lt;0.8,"Cambio",CM136&lt;0.9,"Revisión de control",CM136&gt;0.89,"Se mantiene")</f>
        <v>#DIV/0!</v>
      </c>
      <c r="CO136" s="80"/>
      <c r="CP136" s="25"/>
      <c r="CQ136" s="25"/>
      <c r="CR136" s="25"/>
      <c r="CS136" s="26">
        <f t="shared" si="622"/>
        <v>1</v>
      </c>
    </row>
    <row r="137" spans="2:97" ht="60" hidden="1" customHeight="1" x14ac:dyDescent="0.4">
      <c r="B137" s="168" t="s">
        <v>144</v>
      </c>
      <c r="C137" s="21" t="s">
        <v>145</v>
      </c>
      <c r="D137" s="187" t="str">
        <f>VLOOKUP(B137,Datos!$B$65:$F$80,3,FALSE)</f>
        <v>Determinar las acciones necesarias a cargo de la Entidad para consolidar el Ordenamiento Social de la Propiedad Rural considerando los modelos de atención por oferta, demanda y descongestión</v>
      </c>
      <c r="E137" s="190" t="str">
        <f>VLOOKUP(B137,Datos!$B$65:$F$80,5,FALSE)</f>
        <v>La posibilidad de incumplir con las acciones necesarias a cargo de la Entidad para consolidar el Ordenamiento Social de la Propiedad Rural considerando los modelos de atención por oferta, demanda y descongestión</v>
      </c>
      <c r="F137" s="187" t="str">
        <f>VLOOKUP(B137,Datos!$B$65:$F$80,4,FALSE)</f>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v>
      </c>
      <c r="G137" s="238" t="s">
        <v>1400</v>
      </c>
      <c r="H137" s="176"/>
      <c r="I137" s="182">
        <f t="shared" ref="I137" si="628">IF(K137="",0,1)</f>
        <v>0</v>
      </c>
      <c r="J137" s="176" t="str">
        <f t="shared" ref="J137" si="629">CONCATENATE(C137," ",K137)</f>
        <v xml:space="preserve">POSPR </v>
      </c>
      <c r="K137" s="165"/>
      <c r="L137" s="197"/>
      <c r="M137" s="198">
        <f ca="1">+TODAY()-L137</f>
        <v>46079</v>
      </c>
      <c r="N137" s="201"/>
      <c r="O137" s="204" t="e">
        <f>VLOOKUP(N137,[1]Datos!$B$21:$D$25,3,FALSE)</f>
        <v>#N/A</v>
      </c>
      <c r="P137" s="201"/>
      <c r="Q137" s="204" t="e">
        <f>VLOOKUP(P137,[1]Datos!$C$20:$D$25,2,FALSE)</f>
        <v>#N/A</v>
      </c>
      <c r="R137" s="204" t="e">
        <f t="shared" ref="R137" si="630">+IF(O137="",Q137,IF(Q137="",O137,IF(O137&gt;Q137,O137,Q137)))</f>
        <v>#N/A</v>
      </c>
      <c r="S137" s="207"/>
      <c r="T137" s="176"/>
      <c r="U137" s="175"/>
      <c r="V137" s="175"/>
      <c r="W137" s="177" t="str">
        <f t="shared" ref="W137" si="631">CONCATENATE("Posibilidad de"," ",T137," ",U137," debido ",V137)</f>
        <v xml:space="preserve">Posibilidad de   debido </v>
      </c>
      <c r="X137" s="165"/>
      <c r="Y137" s="165"/>
      <c r="Z137" s="178"/>
      <c r="AA137" s="178"/>
      <c r="AB137" s="178"/>
      <c r="AC137" s="181"/>
      <c r="AD137" s="176" t="str">
        <f t="shared" ref="AD137" si="632">IF(AC137&lt;=0,"",IF(AC137&lt;=2,"Muy Baja",IF(AC137&lt;=24,"Baja",IF(AC137&lt;=500,"Media",IF(AC137&lt;=5000,"Alta","Muy Alta")))))</f>
        <v/>
      </c>
      <c r="AE137" s="182" t="str">
        <f t="shared" ref="AE137" si="633">IF(AD137="","",IF(AD137="Muy Baja",0.2,IF(AD137="Baja",0.4,IF(AD137="Media",0.6,IF(AD137="Alta",0.8,IF(AD137="Muy Alta",1,))))))</f>
        <v/>
      </c>
      <c r="AF137" s="176"/>
      <c r="AG137" s="176" t="str">
        <f>IF(OR(AF137=[1]Datos!$C$6,AF137=[1]Datos!$D$6),"Leve",IF(OR(AF137=[1]Datos!$C$7,AF137=[1]Datos!$D$7),"Menor",IF(OR(AF137=[1]Datos!$C$8,AF137=[1]Datos!$D$8),"Moderado",IF(OR(AF137=[1]Datos!$C$9,AF137=[1]Datos!$D$9),"Mayor",IF(OR(AF137=[1]Datos!$C$10,AF137=[1]Datos!$D$10),"Catastrófico","")))))</f>
        <v/>
      </c>
      <c r="AH137" s="182" t="str">
        <f t="shared" ref="AH137" si="634">IF(AG137="","",IF(AG137="Leve",0.2,IF(AG137="Menor",0.4,IF(AG137="Moderado",0.6,IF(AG137="Mayor",0.8,IF(AG137="Catastrófico",1,))))))</f>
        <v/>
      </c>
      <c r="AI137" s="176" t="str">
        <f t="shared" ref="AI137" si="635">IF(OR(AND(AD137="Muy Baja",AG137="Leve"),AND(AD137="Muy Baja",AG137="Menor"),AND(AD137="Baja",AG137="Leve")),"Bajo",IF(OR(AND(AD137="Muy baja",AG137="Moderado"),AND(AD137="Baja",AG137="Menor"),AND(AD137="Baja",AG137="Moderado"),AND(AD137="Media",AG137="Leve"),AND(AD137="Media",AG137="Menor"),AND(AD137="Media",AG137="Moderado"),AND(AD137="Alta",AG137="Leve"),AND(AD137="Alta",AG137="Menor")),"Moderado",IF(OR(AND(AD137="Muy Baja",AG137="Mayor"),AND(AD137="Baja",AG137="Mayor"),AND(AD137="Media",AG137="Mayor"),AND(AD137="Alta",AG137="Moderado"),AND(AD137="Alta",AG137="Mayor"),AND(AD137="Muy Alta",AG137="Leve"),AND(AD137="Muy Alta",AG137="Menor"),AND(AD137="Muy Alta",AG137="Moderado"),AND(AD137="Muy Alta",AG137="Mayor")),"Alto",IF(OR(AND(AD137="Muy Baja",AG137="Catastrófico"),AND(AD137="Baja",AG137="Catastrófico"),AND(AD137="Media",AG137="Catastrófico"),AND(AD137="Alta",AG137="Catastrófico"),AND(AD137="Muy Alta",AG137="Catastrófico")),"Extremo",""))))</f>
        <v/>
      </c>
      <c r="AJ137" s="183" t="e" cm="1">
        <f t="array" ref="AJ137">_xlfn.IFS(AI137="Bajo","Aceptar",AI137="Moderado","Reducir",AI137="Alto","Reducir",AI137="Extremo","Reducir")</f>
        <v>#N/A</v>
      </c>
      <c r="AK137" s="21" t="str">
        <f>CONCATENATE(J137," Control"," 1")</f>
        <v>POSPR  Control 1</v>
      </c>
      <c r="AL137" s="23"/>
      <c r="AM137" s="23"/>
      <c r="AN137" s="23"/>
      <c r="AO137" s="23" t="str">
        <f t="shared" si="616"/>
        <v xml:space="preserve">  a través de </v>
      </c>
      <c r="AP137" s="21"/>
      <c r="AQ137" s="21" t="str">
        <f t="shared" si="592"/>
        <v/>
      </c>
      <c r="AR137" s="21"/>
      <c r="AS137" s="21" t="str">
        <f t="shared" si="593"/>
        <v/>
      </c>
      <c r="AT137" s="21"/>
      <c r="AU137" s="21"/>
      <c r="AV137" s="21"/>
      <c r="AW137" s="22" t="str">
        <f t="shared" ref="AW137" si="636">+IF(AQ137="Probabilidad",AE137-(AE137*AS137),AE137)</f>
        <v/>
      </c>
      <c r="AX137" s="21" t="str">
        <f t="shared" si="595"/>
        <v/>
      </c>
      <c r="AY137" s="22" t="str">
        <f t="shared" ref="AY137" si="637">+IF(AQ137="Impacto",AH137-(AH137*AS137),AH137)</f>
        <v/>
      </c>
      <c r="AZ137" s="21" t="str">
        <f t="shared" si="597"/>
        <v/>
      </c>
      <c r="BA137" s="165" t="str">
        <f t="shared" ref="BA137" si="638">IF(OR(AND(AX140="Muy Baja",AZ140="Leve"),AND(AX140="Muy Baja",AZ140="Menor"),AND(AX140="Baja",AZ140="Leve")),"Bajo",IF(OR(AND(AX140="Muy baja",AZ140="Moderado"),AND(AX140="Baja",AZ140="Menor"),AND(AX140="Baja",AZ140="Moderado"),AND(AX140="Media",AZ140="Leve"),AND(AX140="Media",AZ140="Menor"),AND(AX140="Media",AZ140="Moderado"),AND(AX140="Alta",AZ140="Leve"),AND(AX140="Alta",AZ140="Menor")),"Moderado",IF(OR(AND(AX140="Muy Baja",AZ140="Mayor"),AND(AX140="Baja",AZ140="Mayor"),AND(AX140="Media",AZ140="Mayor"),AND(AX140="Alta",AZ140="Moderado"),AND(AX140="Alta",AZ140="Mayor"),AND(AX140="Muy Alta",AZ140="Leve"),AND(AX140="Muy Alta",AZ140="Menor"),AND(AX140="Muy Alta",AZ140="Moderado"),AND(AX140="Muy Alta",AZ140="Mayor")),"Alto",IF(OR(AND(AX140="Muy Baja",AZ140="Catastrófico"),AND(AX140="Baja",AZ140="Catastrófico"),AND(AX140="Media",AZ140="Catastrófico"),AND(AX140="Alta",AZ140="Catastrófico"),AND(AX140="Muy Alta",AZ140="Catastrófico")),"Extremo",""))))</f>
        <v/>
      </c>
      <c r="BB137" s="165" t="e" cm="1">
        <f t="array" ref="BB137">_xlfn.IFS(BA137="Bajo","Aceptar",BA137="Moderado","Reducir",BA137="Alto","Reducir",BA137="Extremo","Reducir")</f>
        <v>#N/A</v>
      </c>
      <c r="BC137" s="168" t="e" cm="1">
        <f t="array" ref="BC137">_xlfn.IFS(BB137="Aceptar","No",BB137="Reducir","Si")</f>
        <v>#N/A</v>
      </c>
      <c r="BD137" s="21" t="str">
        <f>CONCATENATE(J137," Acción preventiva"," 1")</f>
        <v>POSPR  Acción preventiva 1</v>
      </c>
      <c r="BE137" s="23"/>
      <c r="BF137" s="23"/>
      <c r="BG137" s="23"/>
      <c r="BH137" s="21">
        <f t="shared" si="599"/>
        <v>0</v>
      </c>
      <c r="BI137" s="21"/>
      <c r="BJ137" s="21"/>
      <c r="BK137" s="21"/>
      <c r="BL137" s="21"/>
      <c r="BM137" s="21"/>
      <c r="BN137" s="21"/>
      <c r="BO137" s="21"/>
      <c r="BP137" s="21"/>
      <c r="BQ137" s="21"/>
      <c r="BR137" s="21"/>
      <c r="BS137" s="21"/>
      <c r="BT137" s="21"/>
      <c r="BU137" s="171"/>
      <c r="BV137" s="38">
        <v>0</v>
      </c>
      <c r="BW137" s="38">
        <v>0</v>
      </c>
      <c r="BX137" s="38">
        <v>0</v>
      </c>
      <c r="BY137" s="38">
        <v>0</v>
      </c>
      <c r="BZ137" s="38">
        <v>0</v>
      </c>
      <c r="CA137" s="38">
        <v>0</v>
      </c>
      <c r="CB137" s="38">
        <v>0</v>
      </c>
      <c r="CC137" s="38">
        <v>0</v>
      </c>
      <c r="CD137" s="38">
        <v>0</v>
      </c>
      <c r="CE137" s="38">
        <v>0</v>
      </c>
      <c r="CF137" s="38">
        <v>0</v>
      </c>
      <c r="CG137" s="38">
        <v>43</v>
      </c>
      <c r="CH137" s="38">
        <f t="shared" si="600"/>
        <v>43</v>
      </c>
      <c r="CI137" s="39"/>
      <c r="CJ137" s="24"/>
      <c r="CK137" s="25"/>
      <c r="CL137" s="172">
        <f t="shared" ref="CL137" si="639">+AC137</f>
        <v>0</v>
      </c>
      <c r="CM137" s="26" t="e">
        <f t="shared" ref="CM137" si="640">1-(CK137/CL137)</f>
        <v>#DIV/0!</v>
      </c>
      <c r="CN137" s="24" t="e" cm="1">
        <f t="array" ref="CN137">+_xlfn.IFS(CM137&lt;0.8,"Cambio",CM137&lt;0.9,"Revisión de control",CM137&gt;0.89,"Se mantiene")</f>
        <v>#DIV/0!</v>
      </c>
      <c r="CO137" s="80"/>
      <c r="CP137" s="25"/>
      <c r="CQ137" s="25"/>
      <c r="CR137" s="25"/>
      <c r="CS137" s="26">
        <f t="shared" si="622"/>
        <v>1</v>
      </c>
    </row>
    <row r="138" spans="2:97" ht="60" hidden="1" customHeight="1" x14ac:dyDescent="0.4">
      <c r="B138" s="169"/>
      <c r="C138" s="21" t="s">
        <v>145</v>
      </c>
      <c r="D138" s="188"/>
      <c r="E138" s="191"/>
      <c r="F138" s="188"/>
      <c r="G138" s="238"/>
      <c r="H138" s="176"/>
      <c r="I138" s="182"/>
      <c r="J138" s="176"/>
      <c r="K138" s="166"/>
      <c r="L138" s="197"/>
      <c r="M138" s="199"/>
      <c r="N138" s="202"/>
      <c r="O138" s="205"/>
      <c r="P138" s="202"/>
      <c r="Q138" s="205"/>
      <c r="R138" s="205"/>
      <c r="S138" s="208"/>
      <c r="T138" s="176"/>
      <c r="U138" s="175"/>
      <c r="V138" s="175"/>
      <c r="W138" s="177"/>
      <c r="X138" s="166"/>
      <c r="Y138" s="166"/>
      <c r="Z138" s="179"/>
      <c r="AA138" s="179"/>
      <c r="AB138" s="179"/>
      <c r="AC138" s="181"/>
      <c r="AD138" s="176"/>
      <c r="AE138" s="182"/>
      <c r="AF138" s="176"/>
      <c r="AG138" s="176"/>
      <c r="AH138" s="182"/>
      <c r="AI138" s="176"/>
      <c r="AJ138" s="183"/>
      <c r="AK138" s="21" t="str">
        <f>CONCATENATE(J137," Control"," 2")</f>
        <v>POSPR  Control 2</v>
      </c>
      <c r="AL138" s="23"/>
      <c r="AM138" s="23"/>
      <c r="AN138" s="23"/>
      <c r="AO138" s="23" t="str">
        <f t="shared" si="616"/>
        <v xml:space="preserve">  a través de </v>
      </c>
      <c r="AP138" s="21"/>
      <c r="AQ138" s="21" t="str">
        <f t="shared" si="592"/>
        <v/>
      </c>
      <c r="AR138" s="21"/>
      <c r="AS138" s="21" t="str">
        <f t="shared" si="593"/>
        <v/>
      </c>
      <c r="AT138" s="21"/>
      <c r="AU138" s="21"/>
      <c r="AV138" s="21"/>
      <c r="AW138" s="22" t="str">
        <f t="shared" ref="AW138:AW140" si="641">+IF(AQ138="Probabilidad",AW137-(AW137*AS138),AW137)</f>
        <v/>
      </c>
      <c r="AX138" s="21" t="str">
        <f t="shared" si="595"/>
        <v/>
      </c>
      <c r="AY138" s="22" t="str">
        <f t="shared" ref="AY138:AY140" si="642">+IF(AQ138="Impacto",AY137-(AY137*AS138),AY137)</f>
        <v/>
      </c>
      <c r="AZ138" s="21" t="str">
        <f t="shared" si="597"/>
        <v/>
      </c>
      <c r="BA138" s="166"/>
      <c r="BB138" s="166"/>
      <c r="BC138" s="169"/>
      <c r="BD138" s="21" t="str">
        <f>CONCATENATE(J137," Acción preventiva"," 2")</f>
        <v>POSPR  Acción preventiva 2</v>
      </c>
      <c r="BE138" s="23"/>
      <c r="BF138" s="23"/>
      <c r="BG138" s="23"/>
      <c r="BH138" s="21">
        <f t="shared" si="599"/>
        <v>0</v>
      </c>
      <c r="BI138" s="21"/>
      <c r="BJ138" s="21"/>
      <c r="BK138" s="21"/>
      <c r="BL138" s="21"/>
      <c r="BM138" s="21"/>
      <c r="BN138" s="21"/>
      <c r="BO138" s="21"/>
      <c r="BP138" s="21"/>
      <c r="BQ138" s="21"/>
      <c r="BR138" s="21"/>
      <c r="BS138" s="21"/>
      <c r="BT138" s="21"/>
      <c r="BU138" s="171"/>
      <c r="BV138" s="38">
        <v>0</v>
      </c>
      <c r="BW138" s="38">
        <v>0</v>
      </c>
      <c r="BX138" s="38">
        <v>0</v>
      </c>
      <c r="BY138" s="38">
        <v>0</v>
      </c>
      <c r="BZ138" s="38">
        <v>0</v>
      </c>
      <c r="CA138" s="38">
        <v>0</v>
      </c>
      <c r="CB138" s="38">
        <v>0</v>
      </c>
      <c r="CC138" s="38">
        <v>0</v>
      </c>
      <c r="CD138" s="38">
        <v>0</v>
      </c>
      <c r="CE138" s="38">
        <v>0</v>
      </c>
      <c r="CF138" s="38">
        <v>0</v>
      </c>
      <c r="CG138" s="38">
        <v>30</v>
      </c>
      <c r="CH138" s="38">
        <f t="shared" si="600"/>
        <v>30</v>
      </c>
      <c r="CI138" s="39"/>
      <c r="CJ138" s="24"/>
      <c r="CK138" s="25"/>
      <c r="CL138" s="173"/>
      <c r="CM138" s="26" t="e">
        <f t="shared" ref="CM138" si="643">1-(CK138/CL137)</f>
        <v>#DIV/0!</v>
      </c>
      <c r="CN138" s="24" t="e" cm="1">
        <f t="array" ref="CN138">+_xlfn.IFS(CM138&lt;0.8,"Cambio",CM138&lt;0.9,"Revisión de control",CM138&gt;0.89,"Se mantiene")</f>
        <v>#DIV/0!</v>
      </c>
      <c r="CO138" s="80"/>
      <c r="CP138" s="25"/>
      <c r="CQ138" s="25"/>
      <c r="CR138" s="25"/>
      <c r="CS138" s="26">
        <f t="shared" si="622"/>
        <v>1</v>
      </c>
    </row>
    <row r="139" spans="2:97" ht="60" hidden="1" customHeight="1" x14ac:dyDescent="0.4">
      <c r="B139" s="169"/>
      <c r="C139" s="21" t="s">
        <v>145</v>
      </c>
      <c r="D139" s="188"/>
      <c r="E139" s="191"/>
      <c r="F139" s="188"/>
      <c r="G139" s="238"/>
      <c r="H139" s="176"/>
      <c r="I139" s="182"/>
      <c r="J139" s="176"/>
      <c r="K139" s="166"/>
      <c r="L139" s="197"/>
      <c r="M139" s="199"/>
      <c r="N139" s="202"/>
      <c r="O139" s="205"/>
      <c r="P139" s="202"/>
      <c r="Q139" s="205"/>
      <c r="R139" s="205"/>
      <c r="S139" s="208"/>
      <c r="T139" s="176"/>
      <c r="U139" s="175"/>
      <c r="V139" s="175"/>
      <c r="W139" s="177"/>
      <c r="X139" s="166"/>
      <c r="Y139" s="166"/>
      <c r="Z139" s="179"/>
      <c r="AA139" s="179"/>
      <c r="AB139" s="179"/>
      <c r="AC139" s="181"/>
      <c r="AD139" s="176"/>
      <c r="AE139" s="182"/>
      <c r="AF139" s="176"/>
      <c r="AG139" s="176"/>
      <c r="AH139" s="182"/>
      <c r="AI139" s="176"/>
      <c r="AJ139" s="183"/>
      <c r="AK139" s="21" t="str">
        <f>CONCATENATE(J137," Control"," 3")</f>
        <v>POSPR  Control 3</v>
      </c>
      <c r="AL139" s="23"/>
      <c r="AM139" s="23"/>
      <c r="AN139" s="23"/>
      <c r="AO139" s="23" t="str">
        <f t="shared" si="616"/>
        <v xml:space="preserve">  a través de </v>
      </c>
      <c r="AP139" s="21"/>
      <c r="AQ139" s="21" t="str">
        <f t="shared" si="592"/>
        <v/>
      </c>
      <c r="AR139" s="21"/>
      <c r="AS139" s="21" t="str">
        <f t="shared" si="593"/>
        <v/>
      </c>
      <c r="AT139" s="21"/>
      <c r="AU139" s="21"/>
      <c r="AV139" s="21"/>
      <c r="AW139" s="22" t="str">
        <f t="shared" si="641"/>
        <v/>
      </c>
      <c r="AX139" s="21" t="str">
        <f t="shared" si="595"/>
        <v/>
      </c>
      <c r="AY139" s="22" t="str">
        <f t="shared" si="642"/>
        <v/>
      </c>
      <c r="AZ139" s="21" t="str">
        <f t="shared" si="597"/>
        <v/>
      </c>
      <c r="BA139" s="166"/>
      <c r="BB139" s="166"/>
      <c r="BC139" s="169"/>
      <c r="BD139" s="21" t="str">
        <f>CONCATENATE(J137," Acción preventiva"," 3")</f>
        <v>POSPR  Acción preventiva 3</v>
      </c>
      <c r="BE139" s="23"/>
      <c r="BF139" s="23"/>
      <c r="BG139" s="23"/>
      <c r="BH139" s="21">
        <f t="shared" si="599"/>
        <v>0</v>
      </c>
      <c r="BI139" s="21"/>
      <c r="BJ139" s="21"/>
      <c r="BK139" s="21"/>
      <c r="BL139" s="21"/>
      <c r="BM139" s="21"/>
      <c r="BN139" s="21"/>
      <c r="BO139" s="21"/>
      <c r="BP139" s="21"/>
      <c r="BQ139" s="21"/>
      <c r="BR139" s="21"/>
      <c r="BS139" s="21"/>
      <c r="BT139" s="21"/>
      <c r="BU139" s="171"/>
      <c r="BV139" s="38">
        <v>0</v>
      </c>
      <c r="BW139" s="38">
        <v>0</v>
      </c>
      <c r="BX139" s="38">
        <v>0</v>
      </c>
      <c r="BY139" s="38">
        <v>0</v>
      </c>
      <c r="BZ139" s="38">
        <v>0</v>
      </c>
      <c r="CA139" s="38">
        <v>0</v>
      </c>
      <c r="CB139" s="38">
        <v>0</v>
      </c>
      <c r="CC139" s="38">
        <v>0</v>
      </c>
      <c r="CD139" s="38">
        <v>0</v>
      </c>
      <c r="CE139" s="38">
        <v>0</v>
      </c>
      <c r="CF139" s="38">
        <v>0</v>
      </c>
      <c r="CG139" s="38">
        <v>1</v>
      </c>
      <c r="CH139" s="38">
        <f t="shared" si="600"/>
        <v>1</v>
      </c>
      <c r="CI139" s="39"/>
      <c r="CJ139" s="24"/>
      <c r="CK139" s="25"/>
      <c r="CL139" s="173"/>
      <c r="CM139" s="26" t="e">
        <f t="shared" ref="CM139" si="644">1-(CK139/CL137)</f>
        <v>#DIV/0!</v>
      </c>
      <c r="CN139" s="24" t="e" cm="1">
        <f t="array" ref="CN139">+_xlfn.IFS(CM139&lt;0.8,"Cambio",CM139&lt;0.9,"Revisión de control",CM139&gt;0.89,"Se mantiene")</f>
        <v>#DIV/0!</v>
      </c>
      <c r="CO139" s="80"/>
      <c r="CP139" s="25"/>
      <c r="CQ139" s="25"/>
      <c r="CR139" s="25"/>
      <c r="CS139" s="26">
        <f t="shared" si="622"/>
        <v>1</v>
      </c>
    </row>
    <row r="140" spans="2:97" ht="60" hidden="1" customHeight="1" x14ac:dyDescent="0.4">
      <c r="B140" s="170"/>
      <c r="C140" s="21" t="s">
        <v>145</v>
      </c>
      <c r="D140" s="189"/>
      <c r="E140" s="192"/>
      <c r="F140" s="189"/>
      <c r="G140" s="238"/>
      <c r="H140" s="176"/>
      <c r="I140" s="182"/>
      <c r="J140" s="176"/>
      <c r="K140" s="167"/>
      <c r="L140" s="197"/>
      <c r="M140" s="200"/>
      <c r="N140" s="203"/>
      <c r="O140" s="206"/>
      <c r="P140" s="203"/>
      <c r="Q140" s="206"/>
      <c r="R140" s="206"/>
      <c r="S140" s="209"/>
      <c r="T140" s="176"/>
      <c r="U140" s="175"/>
      <c r="V140" s="175"/>
      <c r="W140" s="177"/>
      <c r="X140" s="167"/>
      <c r="Y140" s="167"/>
      <c r="Z140" s="180"/>
      <c r="AA140" s="180"/>
      <c r="AB140" s="180"/>
      <c r="AC140" s="181"/>
      <c r="AD140" s="176"/>
      <c r="AE140" s="182"/>
      <c r="AF140" s="176"/>
      <c r="AG140" s="176"/>
      <c r="AH140" s="182"/>
      <c r="AI140" s="176"/>
      <c r="AJ140" s="183"/>
      <c r="AK140" s="21" t="str">
        <f>CONCATENATE(J137," Control"," 4")</f>
        <v>POSPR  Control 4</v>
      </c>
      <c r="AL140" s="23"/>
      <c r="AM140" s="23"/>
      <c r="AN140" s="23"/>
      <c r="AO140" s="23" t="str">
        <f t="shared" si="616"/>
        <v xml:space="preserve">  a través de </v>
      </c>
      <c r="AP140" s="21"/>
      <c r="AQ140" s="21" t="str">
        <f t="shared" si="592"/>
        <v/>
      </c>
      <c r="AR140" s="21"/>
      <c r="AS140" s="21" t="str">
        <f t="shared" si="593"/>
        <v/>
      </c>
      <c r="AT140" s="21"/>
      <c r="AU140" s="21"/>
      <c r="AV140" s="21"/>
      <c r="AW140" s="22" t="str">
        <f t="shared" si="641"/>
        <v/>
      </c>
      <c r="AX140" s="21" t="str">
        <f t="shared" si="595"/>
        <v/>
      </c>
      <c r="AY140" s="22" t="str">
        <f t="shared" si="642"/>
        <v/>
      </c>
      <c r="AZ140" s="21" t="str">
        <f t="shared" si="597"/>
        <v/>
      </c>
      <c r="BA140" s="167"/>
      <c r="BB140" s="167"/>
      <c r="BC140" s="170"/>
      <c r="BD140" s="21" t="str">
        <f>CONCATENATE(J137," Acción preventiva"," 4")</f>
        <v>POSPR  Acción preventiva 4</v>
      </c>
      <c r="BE140" s="23"/>
      <c r="BF140" s="23"/>
      <c r="BG140" s="23"/>
      <c r="BH140" s="21">
        <f t="shared" si="599"/>
        <v>0</v>
      </c>
      <c r="BI140" s="21"/>
      <c r="BJ140" s="21"/>
      <c r="BK140" s="21"/>
      <c r="BL140" s="21"/>
      <c r="BM140" s="21"/>
      <c r="BN140" s="21"/>
      <c r="BO140" s="21"/>
      <c r="BP140" s="21"/>
      <c r="BQ140" s="21"/>
      <c r="BR140" s="21"/>
      <c r="BS140" s="21"/>
      <c r="BT140" s="21"/>
      <c r="BU140" s="171"/>
      <c r="BV140" s="38">
        <v>0</v>
      </c>
      <c r="BW140" s="38">
        <v>0</v>
      </c>
      <c r="BX140" s="38">
        <v>0</v>
      </c>
      <c r="BY140" s="38">
        <v>0</v>
      </c>
      <c r="BZ140" s="38">
        <v>0</v>
      </c>
      <c r="CA140" s="38">
        <v>0</v>
      </c>
      <c r="CB140" s="38">
        <v>0</v>
      </c>
      <c r="CC140" s="38">
        <v>0</v>
      </c>
      <c r="CD140" s="38">
        <v>0</v>
      </c>
      <c r="CE140" s="38">
        <v>0</v>
      </c>
      <c r="CF140" s="38">
        <v>0</v>
      </c>
      <c r="CG140" s="38">
        <v>0</v>
      </c>
      <c r="CH140" s="38">
        <f t="shared" si="600"/>
        <v>0</v>
      </c>
      <c r="CI140" s="39"/>
      <c r="CJ140" s="24"/>
      <c r="CK140" s="25"/>
      <c r="CL140" s="174"/>
      <c r="CM140" s="26" t="e">
        <f t="shared" ref="CM140" si="645">1-(CK140/CL137)</f>
        <v>#DIV/0!</v>
      </c>
      <c r="CN140" s="24" t="e" cm="1">
        <f t="array" ref="CN140">+_xlfn.IFS(CM140&lt;0.8,"Cambio",CM140&lt;0.9,"Revisión de control",CM140&gt;0.89,"Se mantiene")</f>
        <v>#DIV/0!</v>
      </c>
      <c r="CO140" s="80"/>
      <c r="CP140" s="25"/>
      <c r="CQ140" s="25"/>
      <c r="CR140" s="25"/>
      <c r="CS140" s="26">
        <f t="shared" si="622"/>
        <v>1</v>
      </c>
    </row>
    <row r="141" spans="2:97" ht="60" hidden="1" customHeight="1" x14ac:dyDescent="0.4">
      <c r="B141" s="168" t="s">
        <v>144</v>
      </c>
      <c r="C141" s="21" t="s">
        <v>145</v>
      </c>
      <c r="D141" s="187" t="str">
        <f>VLOOKUP(B141,Datos!$B$65:$F$80,3,FALSE)</f>
        <v>Determinar las acciones necesarias a cargo de la Entidad para consolidar el Ordenamiento Social de la Propiedad Rural considerando los modelos de atención por oferta, demanda y descongestión</v>
      </c>
      <c r="E141" s="190" t="str">
        <f>VLOOKUP(B141,Datos!$B$65:$F$80,5,FALSE)</f>
        <v>La posibilidad de incumplir con las acciones necesarias a cargo de la Entidad para consolidar el Ordenamiento Social de la Propiedad Rural considerando los modelos de atención por oferta, demanda y descongestión</v>
      </c>
      <c r="F141" s="187" t="str">
        <f>VLOOKUP(B141,Datos!$B$65:$F$80,4,FALSE)</f>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v>
      </c>
      <c r="G141" s="238" t="s">
        <v>1401</v>
      </c>
      <c r="H141" s="176"/>
      <c r="I141" s="182">
        <f t="shared" ref="I141" si="646">IF(K141="",0,1)</f>
        <v>0</v>
      </c>
      <c r="J141" s="176" t="str">
        <f t="shared" ref="J141" si="647">CONCATENATE(C141," ",K141)</f>
        <v xml:space="preserve">POSPR </v>
      </c>
      <c r="K141" s="165"/>
      <c r="L141" s="197"/>
      <c r="M141" s="198">
        <f ca="1">+TODAY()-L141</f>
        <v>46079</v>
      </c>
      <c r="N141" s="201"/>
      <c r="O141" s="204" t="e">
        <f>VLOOKUP(N141,[1]Datos!$B$21:$D$25,3,FALSE)</f>
        <v>#N/A</v>
      </c>
      <c r="P141" s="201"/>
      <c r="Q141" s="204" t="e">
        <f>VLOOKUP(P141,[1]Datos!$C$20:$D$25,2,FALSE)</f>
        <v>#N/A</v>
      </c>
      <c r="R141" s="204" t="e">
        <f t="shared" ref="R141" si="648">+IF(O141="",Q141,IF(Q141="",O141,IF(O141&gt;Q141,O141,Q141)))</f>
        <v>#N/A</v>
      </c>
      <c r="S141" s="207"/>
      <c r="T141" s="176"/>
      <c r="U141" s="175"/>
      <c r="V141" s="175"/>
      <c r="W141" s="177" t="str">
        <f t="shared" ref="W141" si="649">CONCATENATE("Posibilidad de"," ",T141," ",U141," debido ",V141)</f>
        <v xml:space="preserve">Posibilidad de   debido </v>
      </c>
      <c r="X141" s="165"/>
      <c r="Y141" s="165"/>
      <c r="Z141" s="178"/>
      <c r="AA141" s="178"/>
      <c r="AB141" s="178"/>
      <c r="AC141" s="181"/>
      <c r="AD141" s="176" t="str">
        <f t="shared" ref="AD141" si="650">IF(AC141&lt;=0,"",IF(AC141&lt;=2,"Muy Baja",IF(AC141&lt;=24,"Baja",IF(AC141&lt;=500,"Media",IF(AC141&lt;=5000,"Alta","Muy Alta")))))</f>
        <v/>
      </c>
      <c r="AE141" s="182" t="str">
        <f t="shared" ref="AE141" si="651">IF(AD141="","",IF(AD141="Muy Baja",0.2,IF(AD141="Baja",0.4,IF(AD141="Media",0.6,IF(AD141="Alta",0.8,IF(AD141="Muy Alta",1,))))))</f>
        <v/>
      </c>
      <c r="AF141" s="176"/>
      <c r="AG141" s="176" t="str">
        <f>IF(OR(AF141=[1]Datos!$C$6,AF141=[1]Datos!$D$6),"Leve",IF(OR(AF141=[1]Datos!$C$7,AF141=[1]Datos!$D$7),"Menor",IF(OR(AF141=[1]Datos!$C$8,AF141=[1]Datos!$D$8),"Moderado",IF(OR(AF141=[1]Datos!$C$9,AF141=[1]Datos!$D$9),"Mayor",IF(OR(AF141=[1]Datos!$C$10,AF141=[1]Datos!$D$10),"Catastrófico","")))))</f>
        <v/>
      </c>
      <c r="AH141" s="182" t="str">
        <f t="shared" ref="AH141" si="652">IF(AG141="","",IF(AG141="Leve",0.2,IF(AG141="Menor",0.4,IF(AG141="Moderado",0.6,IF(AG141="Mayor",0.8,IF(AG141="Catastrófico",1,))))))</f>
        <v/>
      </c>
      <c r="AI141" s="176" t="str">
        <f t="shared" ref="AI141" si="653">IF(OR(AND(AD141="Muy Baja",AG141="Leve"),AND(AD141="Muy Baja",AG141="Menor"),AND(AD141="Baja",AG141="Leve")),"Bajo",IF(OR(AND(AD141="Muy baja",AG141="Moderado"),AND(AD141="Baja",AG141="Menor"),AND(AD141="Baja",AG141="Moderado"),AND(AD141="Media",AG141="Leve"),AND(AD141="Media",AG141="Menor"),AND(AD141="Media",AG141="Moderado"),AND(AD141="Alta",AG141="Leve"),AND(AD141="Alta",AG141="Menor")),"Moderado",IF(OR(AND(AD141="Muy Baja",AG141="Mayor"),AND(AD141="Baja",AG141="Mayor"),AND(AD141="Media",AG141="Mayor"),AND(AD141="Alta",AG141="Moderado"),AND(AD141="Alta",AG141="Mayor"),AND(AD141="Muy Alta",AG141="Leve"),AND(AD141="Muy Alta",AG141="Menor"),AND(AD141="Muy Alta",AG141="Moderado"),AND(AD141="Muy Alta",AG141="Mayor")),"Alto",IF(OR(AND(AD141="Muy Baja",AG141="Catastrófico"),AND(AD141="Baja",AG141="Catastrófico"),AND(AD141="Media",AG141="Catastrófico"),AND(AD141="Alta",AG141="Catastrófico"),AND(AD141="Muy Alta",AG141="Catastrófico")),"Extremo",""))))</f>
        <v/>
      </c>
      <c r="AJ141" s="183" t="e" cm="1">
        <f t="array" ref="AJ141">_xlfn.IFS(AI141="Bajo","Aceptar",AI141="Moderado","Reducir",AI141="Alto","Reducir",AI141="Extremo","Reducir")</f>
        <v>#N/A</v>
      </c>
      <c r="AK141" s="21" t="str">
        <f>CONCATENATE(J141," Control"," 1")</f>
        <v>POSPR  Control 1</v>
      </c>
      <c r="AL141" s="23"/>
      <c r="AM141" s="23"/>
      <c r="AN141" s="23"/>
      <c r="AO141" s="23" t="str">
        <f t="shared" ref="AO141:AO144" si="654">CONCATENATE(AL141," ",AM141," a través de ",AN141)</f>
        <v xml:space="preserve">  a través de </v>
      </c>
      <c r="AP141" s="21"/>
      <c r="AQ141" s="21" t="str">
        <f t="shared" si="592"/>
        <v/>
      </c>
      <c r="AR141" s="21"/>
      <c r="AS141" s="21" t="str">
        <f t="shared" si="593"/>
        <v/>
      </c>
      <c r="AT141" s="21"/>
      <c r="AU141" s="21"/>
      <c r="AV141" s="21"/>
      <c r="AW141" s="22" t="str">
        <f t="shared" ref="AW141" si="655">+IF(AQ141="Probabilidad",AE141-(AE141*AS141),AE141)</f>
        <v/>
      </c>
      <c r="AX141" s="21" t="str">
        <f t="shared" si="595"/>
        <v/>
      </c>
      <c r="AY141" s="22" t="str">
        <f t="shared" ref="AY141" si="656">+IF(AQ141="Impacto",AH141-(AH141*AS141),AH141)</f>
        <v/>
      </c>
      <c r="AZ141" s="21" t="str">
        <f t="shared" si="597"/>
        <v/>
      </c>
      <c r="BA141" s="165" t="str">
        <f t="shared" ref="BA141" si="657">IF(OR(AND(AX144="Muy Baja",AZ144="Leve"),AND(AX144="Muy Baja",AZ144="Menor"),AND(AX144="Baja",AZ144="Leve")),"Bajo",IF(OR(AND(AX144="Muy baja",AZ144="Moderado"),AND(AX144="Baja",AZ144="Menor"),AND(AX144="Baja",AZ144="Moderado"),AND(AX144="Media",AZ144="Leve"),AND(AX144="Media",AZ144="Menor"),AND(AX144="Media",AZ144="Moderado"),AND(AX144="Alta",AZ144="Leve"),AND(AX144="Alta",AZ144="Menor")),"Moderado",IF(OR(AND(AX144="Muy Baja",AZ144="Mayor"),AND(AX144="Baja",AZ144="Mayor"),AND(AX144="Media",AZ144="Mayor"),AND(AX144="Alta",AZ144="Moderado"),AND(AX144="Alta",AZ144="Mayor"),AND(AX144="Muy Alta",AZ144="Leve"),AND(AX144="Muy Alta",AZ144="Menor"),AND(AX144="Muy Alta",AZ144="Moderado"),AND(AX144="Muy Alta",AZ144="Mayor")),"Alto",IF(OR(AND(AX144="Muy Baja",AZ144="Catastrófico"),AND(AX144="Baja",AZ144="Catastrófico"),AND(AX144="Media",AZ144="Catastrófico"),AND(AX144="Alta",AZ144="Catastrófico"),AND(AX144="Muy Alta",AZ144="Catastrófico")),"Extremo",""))))</f>
        <v/>
      </c>
      <c r="BB141" s="165" t="e" cm="1">
        <f t="array" ref="BB141">_xlfn.IFS(BA141="Bajo","Aceptar",BA141="Moderado","Reducir",BA141="Alto","Reducir",BA141="Extremo","Reducir")</f>
        <v>#N/A</v>
      </c>
      <c r="BC141" s="168" t="e" cm="1">
        <f t="array" ref="BC141">_xlfn.IFS(BB141="Aceptar","No",BB141="Reducir","Si")</f>
        <v>#N/A</v>
      </c>
      <c r="BD141" s="21" t="str">
        <f>CONCATENATE(J141," Acción preventiva"," 1")</f>
        <v>POSPR  Acción preventiva 1</v>
      </c>
      <c r="BE141" s="23"/>
      <c r="BF141" s="23"/>
      <c r="BG141" s="23"/>
      <c r="BH141" s="21">
        <f t="shared" si="599"/>
        <v>0</v>
      </c>
      <c r="BI141" s="21"/>
      <c r="BJ141" s="21"/>
      <c r="BK141" s="21"/>
      <c r="BL141" s="21"/>
      <c r="BM141" s="21"/>
      <c r="BN141" s="21"/>
      <c r="BO141" s="21"/>
      <c r="BP141" s="21"/>
      <c r="BQ141" s="21"/>
      <c r="BR141" s="21"/>
      <c r="BS141" s="21"/>
      <c r="BT141" s="21"/>
      <c r="BU141" s="171"/>
      <c r="BV141" s="38">
        <v>0</v>
      </c>
      <c r="BW141" s="38">
        <v>0</v>
      </c>
      <c r="BX141" s="38">
        <v>0</v>
      </c>
      <c r="BY141" s="38">
        <v>0</v>
      </c>
      <c r="BZ141" s="38">
        <v>0</v>
      </c>
      <c r="CA141" s="38">
        <v>0</v>
      </c>
      <c r="CB141" s="38">
        <v>0</v>
      </c>
      <c r="CC141" s="38">
        <v>0</v>
      </c>
      <c r="CD141" s="38">
        <v>0</v>
      </c>
      <c r="CE141" s="38">
        <v>0</v>
      </c>
      <c r="CF141" s="38">
        <v>0</v>
      </c>
      <c r="CG141" s="38">
        <v>0</v>
      </c>
      <c r="CH141" s="38">
        <f t="shared" si="600"/>
        <v>0</v>
      </c>
      <c r="CI141" s="39"/>
      <c r="CJ141" s="24"/>
      <c r="CK141" s="25"/>
      <c r="CL141" s="172">
        <f t="shared" ref="CL141" si="658">+AC141</f>
        <v>0</v>
      </c>
      <c r="CM141" s="26" t="e">
        <f t="shared" ref="CM141" si="659">1-(CK141/CL141)</f>
        <v>#DIV/0!</v>
      </c>
      <c r="CN141" s="24" t="e" cm="1">
        <f t="array" ref="CN141">+_xlfn.IFS(CM141&lt;0.8,"Cambio",CM141&lt;0.9,"Revisión de control",CM141&gt;0.89,"Se mantiene")</f>
        <v>#DIV/0!</v>
      </c>
      <c r="CO141" s="80"/>
      <c r="CP141" s="25"/>
      <c r="CQ141" s="25"/>
      <c r="CR141" s="25"/>
      <c r="CS141" s="26">
        <f t="shared" ref="CS141:CS144" si="660">(_xlfn.IFS(CJ141="",1,CJ141="SI",0)+_xlfn.IFS(CO141="",1,CO141="SI",1,CO141="NO",0)+_xlfn.IFS(CP141="",1,CP141="SI",1,CP141="NO",0)+_xlfn.IFS(CQ141="",1,CQ141="SI",1,CQ141="NO",0)+_xlfn.IFS(CR141="",1,CR141="SI",1,CR141="NO",0))/5</f>
        <v>1</v>
      </c>
    </row>
    <row r="142" spans="2:97" ht="60" hidden="1" customHeight="1" x14ac:dyDescent="0.4">
      <c r="B142" s="169"/>
      <c r="C142" s="21" t="s">
        <v>145</v>
      </c>
      <c r="D142" s="188"/>
      <c r="E142" s="191"/>
      <c r="F142" s="188"/>
      <c r="G142" s="238"/>
      <c r="H142" s="176"/>
      <c r="I142" s="182"/>
      <c r="J142" s="176"/>
      <c r="K142" s="166"/>
      <c r="L142" s="197"/>
      <c r="M142" s="199"/>
      <c r="N142" s="202"/>
      <c r="O142" s="205"/>
      <c r="P142" s="202"/>
      <c r="Q142" s="205"/>
      <c r="R142" s="205"/>
      <c r="S142" s="208"/>
      <c r="T142" s="176"/>
      <c r="U142" s="175"/>
      <c r="V142" s="175"/>
      <c r="W142" s="177"/>
      <c r="X142" s="166"/>
      <c r="Y142" s="166"/>
      <c r="Z142" s="179"/>
      <c r="AA142" s="179"/>
      <c r="AB142" s="179"/>
      <c r="AC142" s="181"/>
      <c r="AD142" s="176"/>
      <c r="AE142" s="182"/>
      <c r="AF142" s="176"/>
      <c r="AG142" s="176"/>
      <c r="AH142" s="182"/>
      <c r="AI142" s="176"/>
      <c r="AJ142" s="183"/>
      <c r="AK142" s="21" t="str">
        <f>CONCATENATE(J141," Control"," 2")</f>
        <v>POSPR  Control 2</v>
      </c>
      <c r="AL142" s="23"/>
      <c r="AM142" s="23"/>
      <c r="AN142" s="23"/>
      <c r="AO142" s="23" t="str">
        <f t="shared" si="654"/>
        <v xml:space="preserve">  a través de </v>
      </c>
      <c r="AP142" s="21"/>
      <c r="AQ142" s="21" t="str">
        <f t="shared" si="592"/>
        <v/>
      </c>
      <c r="AR142" s="21"/>
      <c r="AS142" s="21" t="str">
        <f t="shared" si="593"/>
        <v/>
      </c>
      <c r="AT142" s="21"/>
      <c r="AU142" s="21"/>
      <c r="AV142" s="21"/>
      <c r="AW142" s="22" t="str">
        <f t="shared" ref="AW142:AW144" si="661">+IF(AQ142="Probabilidad",AW141-(AW141*AS142),AW141)</f>
        <v/>
      </c>
      <c r="AX142" s="21" t="str">
        <f t="shared" si="595"/>
        <v/>
      </c>
      <c r="AY142" s="22" t="str">
        <f t="shared" ref="AY142:AY144" si="662">+IF(AQ142="Impacto",AY141-(AY141*AS142),AY141)</f>
        <v/>
      </c>
      <c r="AZ142" s="21" t="str">
        <f t="shared" si="597"/>
        <v/>
      </c>
      <c r="BA142" s="166"/>
      <c r="BB142" s="166"/>
      <c r="BC142" s="169"/>
      <c r="BD142" s="21" t="str">
        <f>CONCATENATE(J141," Acción preventiva"," 2")</f>
        <v>POSPR  Acción preventiva 2</v>
      </c>
      <c r="BE142" s="23"/>
      <c r="BF142" s="23"/>
      <c r="BG142" s="23"/>
      <c r="BH142" s="21">
        <f t="shared" si="599"/>
        <v>0</v>
      </c>
      <c r="BI142" s="21"/>
      <c r="BJ142" s="21"/>
      <c r="BK142" s="21"/>
      <c r="BL142" s="21"/>
      <c r="BM142" s="21"/>
      <c r="BN142" s="21"/>
      <c r="BO142" s="21"/>
      <c r="BP142" s="21"/>
      <c r="BQ142" s="21"/>
      <c r="BR142" s="21"/>
      <c r="BS142" s="21"/>
      <c r="BT142" s="21"/>
      <c r="BU142" s="171"/>
      <c r="BV142" s="38">
        <v>0</v>
      </c>
      <c r="BW142" s="38">
        <v>0</v>
      </c>
      <c r="BX142" s="38">
        <v>0</v>
      </c>
      <c r="BY142" s="38">
        <v>0</v>
      </c>
      <c r="BZ142" s="38">
        <v>0</v>
      </c>
      <c r="CA142" s="38">
        <v>0</v>
      </c>
      <c r="CB142" s="38">
        <v>0</v>
      </c>
      <c r="CC142" s="38">
        <v>0</v>
      </c>
      <c r="CD142" s="38">
        <v>0</v>
      </c>
      <c r="CE142" s="38">
        <v>0</v>
      </c>
      <c r="CF142" s="38">
        <v>0</v>
      </c>
      <c r="CG142" s="38">
        <v>0</v>
      </c>
      <c r="CH142" s="38">
        <f t="shared" si="600"/>
        <v>0</v>
      </c>
      <c r="CI142" s="39"/>
      <c r="CJ142" s="24"/>
      <c r="CK142" s="25"/>
      <c r="CL142" s="173"/>
      <c r="CM142" s="26" t="e">
        <f t="shared" ref="CM142" si="663">1-(CK142/CL141)</f>
        <v>#DIV/0!</v>
      </c>
      <c r="CN142" s="24" t="e" cm="1">
        <f t="array" ref="CN142">+_xlfn.IFS(CM142&lt;0.8,"Cambio",CM142&lt;0.9,"Revisión de control",CM142&gt;0.89,"Se mantiene")</f>
        <v>#DIV/0!</v>
      </c>
      <c r="CO142" s="80"/>
      <c r="CP142" s="25"/>
      <c r="CQ142" s="25"/>
      <c r="CR142" s="25"/>
      <c r="CS142" s="26">
        <f t="shared" si="660"/>
        <v>1</v>
      </c>
    </row>
    <row r="143" spans="2:97" ht="60" hidden="1" customHeight="1" x14ac:dyDescent="0.4">
      <c r="B143" s="169"/>
      <c r="C143" s="21" t="s">
        <v>145</v>
      </c>
      <c r="D143" s="188"/>
      <c r="E143" s="191"/>
      <c r="F143" s="188"/>
      <c r="G143" s="238"/>
      <c r="H143" s="176"/>
      <c r="I143" s="182"/>
      <c r="J143" s="176"/>
      <c r="K143" s="166"/>
      <c r="L143" s="197"/>
      <c r="M143" s="199"/>
      <c r="N143" s="202"/>
      <c r="O143" s="205"/>
      <c r="P143" s="202"/>
      <c r="Q143" s="205"/>
      <c r="R143" s="205"/>
      <c r="S143" s="208"/>
      <c r="T143" s="176"/>
      <c r="U143" s="175"/>
      <c r="V143" s="175"/>
      <c r="W143" s="177"/>
      <c r="X143" s="166"/>
      <c r="Y143" s="166"/>
      <c r="Z143" s="179"/>
      <c r="AA143" s="179"/>
      <c r="AB143" s="179"/>
      <c r="AC143" s="181"/>
      <c r="AD143" s="176"/>
      <c r="AE143" s="182"/>
      <c r="AF143" s="176"/>
      <c r="AG143" s="176"/>
      <c r="AH143" s="182"/>
      <c r="AI143" s="176"/>
      <c r="AJ143" s="183"/>
      <c r="AK143" s="21" t="str">
        <f>CONCATENATE(J141," Control"," 3")</f>
        <v>POSPR  Control 3</v>
      </c>
      <c r="AL143" s="23"/>
      <c r="AM143" s="23"/>
      <c r="AN143" s="23"/>
      <c r="AO143" s="23" t="str">
        <f t="shared" si="654"/>
        <v xml:space="preserve">  a través de </v>
      </c>
      <c r="AP143" s="21"/>
      <c r="AQ143" s="21" t="str">
        <f t="shared" si="592"/>
        <v/>
      </c>
      <c r="AR143" s="21"/>
      <c r="AS143" s="21" t="str">
        <f t="shared" si="593"/>
        <v/>
      </c>
      <c r="AT143" s="21"/>
      <c r="AU143" s="21"/>
      <c r="AV143" s="21"/>
      <c r="AW143" s="22" t="str">
        <f t="shared" si="661"/>
        <v/>
      </c>
      <c r="AX143" s="21" t="str">
        <f t="shared" si="595"/>
        <v/>
      </c>
      <c r="AY143" s="22" t="str">
        <f t="shared" si="662"/>
        <v/>
      </c>
      <c r="AZ143" s="21" t="str">
        <f t="shared" si="597"/>
        <v/>
      </c>
      <c r="BA143" s="166"/>
      <c r="BB143" s="166"/>
      <c r="BC143" s="169"/>
      <c r="BD143" s="21" t="str">
        <f>CONCATENATE(J141," Acción preventiva"," 3")</f>
        <v>POSPR  Acción preventiva 3</v>
      </c>
      <c r="BE143" s="23"/>
      <c r="BF143" s="23"/>
      <c r="BG143" s="23"/>
      <c r="BH143" s="21">
        <f t="shared" si="599"/>
        <v>0</v>
      </c>
      <c r="BI143" s="21"/>
      <c r="BJ143" s="21"/>
      <c r="BK143" s="21"/>
      <c r="BL143" s="21"/>
      <c r="BM143" s="21"/>
      <c r="BN143" s="21"/>
      <c r="BO143" s="21"/>
      <c r="BP143" s="21"/>
      <c r="BQ143" s="21"/>
      <c r="BR143" s="21"/>
      <c r="BS143" s="21"/>
      <c r="BT143" s="21"/>
      <c r="BU143" s="171"/>
      <c r="BV143" s="38">
        <v>0</v>
      </c>
      <c r="BW143" s="38">
        <v>0</v>
      </c>
      <c r="BX143" s="38">
        <v>0</v>
      </c>
      <c r="BY143" s="38">
        <v>0</v>
      </c>
      <c r="BZ143" s="38">
        <v>0</v>
      </c>
      <c r="CA143" s="38">
        <v>0</v>
      </c>
      <c r="CB143" s="38">
        <v>0</v>
      </c>
      <c r="CC143" s="38">
        <v>0</v>
      </c>
      <c r="CD143" s="38">
        <v>0</v>
      </c>
      <c r="CE143" s="38">
        <v>0</v>
      </c>
      <c r="CF143" s="38">
        <v>0</v>
      </c>
      <c r="CG143" s="38">
        <v>0</v>
      </c>
      <c r="CH143" s="38">
        <f t="shared" si="600"/>
        <v>0</v>
      </c>
      <c r="CI143" s="39"/>
      <c r="CJ143" s="24"/>
      <c r="CK143" s="25"/>
      <c r="CL143" s="173"/>
      <c r="CM143" s="26" t="e">
        <f t="shared" ref="CM143" si="664">1-(CK143/CL141)</f>
        <v>#DIV/0!</v>
      </c>
      <c r="CN143" s="24" t="e" cm="1">
        <f t="array" ref="CN143">+_xlfn.IFS(CM143&lt;0.8,"Cambio",CM143&lt;0.9,"Revisión de control",CM143&gt;0.89,"Se mantiene")</f>
        <v>#DIV/0!</v>
      </c>
      <c r="CO143" s="80"/>
      <c r="CP143" s="25"/>
      <c r="CQ143" s="25"/>
      <c r="CR143" s="25"/>
      <c r="CS143" s="26">
        <f t="shared" si="660"/>
        <v>1</v>
      </c>
    </row>
    <row r="144" spans="2:97" ht="60" hidden="1" customHeight="1" x14ac:dyDescent="0.4">
      <c r="B144" s="170"/>
      <c r="C144" s="21" t="s">
        <v>145</v>
      </c>
      <c r="D144" s="189"/>
      <c r="E144" s="192"/>
      <c r="F144" s="189"/>
      <c r="G144" s="238"/>
      <c r="H144" s="176"/>
      <c r="I144" s="182"/>
      <c r="J144" s="176"/>
      <c r="K144" s="167"/>
      <c r="L144" s="197"/>
      <c r="M144" s="200"/>
      <c r="N144" s="203"/>
      <c r="O144" s="206"/>
      <c r="P144" s="203"/>
      <c r="Q144" s="206"/>
      <c r="R144" s="206"/>
      <c r="S144" s="209"/>
      <c r="T144" s="176"/>
      <c r="U144" s="175"/>
      <c r="V144" s="175"/>
      <c r="W144" s="177"/>
      <c r="X144" s="167"/>
      <c r="Y144" s="167"/>
      <c r="Z144" s="180"/>
      <c r="AA144" s="180"/>
      <c r="AB144" s="180"/>
      <c r="AC144" s="181"/>
      <c r="AD144" s="176"/>
      <c r="AE144" s="182"/>
      <c r="AF144" s="176"/>
      <c r="AG144" s="176"/>
      <c r="AH144" s="182"/>
      <c r="AI144" s="176"/>
      <c r="AJ144" s="183"/>
      <c r="AK144" s="21" t="str">
        <f>CONCATENATE(J141," Control"," 4")</f>
        <v>POSPR  Control 4</v>
      </c>
      <c r="AL144" s="23"/>
      <c r="AM144" s="23"/>
      <c r="AN144" s="23"/>
      <c r="AO144" s="23" t="str">
        <f t="shared" si="654"/>
        <v xml:space="preserve">  a través de </v>
      </c>
      <c r="AP144" s="21"/>
      <c r="AQ144" s="21" t="str">
        <f t="shared" si="592"/>
        <v/>
      </c>
      <c r="AR144" s="21"/>
      <c r="AS144" s="21" t="str">
        <f t="shared" si="593"/>
        <v/>
      </c>
      <c r="AT144" s="21"/>
      <c r="AU144" s="21"/>
      <c r="AV144" s="21"/>
      <c r="AW144" s="22" t="str">
        <f t="shared" si="661"/>
        <v/>
      </c>
      <c r="AX144" s="21" t="str">
        <f t="shared" si="595"/>
        <v/>
      </c>
      <c r="AY144" s="22" t="str">
        <f t="shared" si="662"/>
        <v/>
      </c>
      <c r="AZ144" s="21" t="str">
        <f t="shared" si="597"/>
        <v/>
      </c>
      <c r="BA144" s="167"/>
      <c r="BB144" s="167"/>
      <c r="BC144" s="170"/>
      <c r="BD144" s="21" t="str">
        <f>CONCATENATE(J141," Acción preventiva"," 4")</f>
        <v>POSPR  Acción preventiva 4</v>
      </c>
      <c r="BE144" s="23"/>
      <c r="BF144" s="23"/>
      <c r="BG144" s="23"/>
      <c r="BH144" s="21">
        <f t="shared" si="599"/>
        <v>0</v>
      </c>
      <c r="BI144" s="21"/>
      <c r="BJ144" s="21"/>
      <c r="BK144" s="21"/>
      <c r="BL144" s="21"/>
      <c r="BM144" s="21"/>
      <c r="BN144" s="21"/>
      <c r="BO144" s="21"/>
      <c r="BP144" s="21"/>
      <c r="BQ144" s="21"/>
      <c r="BR144" s="21"/>
      <c r="BS144" s="21"/>
      <c r="BT144" s="21"/>
      <c r="BU144" s="171"/>
      <c r="BV144" s="38">
        <v>0</v>
      </c>
      <c r="BW144" s="38">
        <v>0</v>
      </c>
      <c r="BX144" s="38">
        <v>0</v>
      </c>
      <c r="BY144" s="38">
        <v>0</v>
      </c>
      <c r="BZ144" s="38">
        <v>0</v>
      </c>
      <c r="CA144" s="38">
        <v>0</v>
      </c>
      <c r="CB144" s="38">
        <v>0</v>
      </c>
      <c r="CC144" s="38">
        <v>0</v>
      </c>
      <c r="CD144" s="38">
        <v>0</v>
      </c>
      <c r="CE144" s="38">
        <v>0</v>
      </c>
      <c r="CF144" s="38">
        <v>0</v>
      </c>
      <c r="CG144" s="38">
        <v>0</v>
      </c>
      <c r="CH144" s="38">
        <f t="shared" si="600"/>
        <v>0</v>
      </c>
      <c r="CI144" s="39"/>
      <c r="CJ144" s="24"/>
      <c r="CK144" s="25"/>
      <c r="CL144" s="174"/>
      <c r="CM144" s="26" t="e">
        <f t="shared" ref="CM144" si="665">1-(CK144/CL141)</f>
        <v>#DIV/0!</v>
      </c>
      <c r="CN144" s="24" t="e" cm="1">
        <f t="array" ref="CN144">+_xlfn.IFS(CM144&lt;0.8,"Cambio",CM144&lt;0.9,"Revisión de control",CM144&gt;0.89,"Se mantiene")</f>
        <v>#DIV/0!</v>
      </c>
      <c r="CO144" s="80"/>
      <c r="CP144" s="25"/>
      <c r="CQ144" s="25"/>
      <c r="CR144" s="25"/>
      <c r="CS144" s="26">
        <f t="shared" si="660"/>
        <v>1</v>
      </c>
    </row>
    <row r="145" spans="1:97" ht="60" customHeight="1" x14ac:dyDescent="0.4">
      <c r="A145" s="7" t="s">
        <v>821</v>
      </c>
      <c r="B145" s="226" t="s">
        <v>146</v>
      </c>
      <c r="C145" s="21" t="s">
        <v>147</v>
      </c>
      <c r="D145" s="187" t="str">
        <f>VLOOKUP(B145,Datos!$B$65:$F$80,3,FALSE)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45" s="190" t="str">
        <f>VLOOKUP(B145,Datos!$B$65:$F$80,5,FALSE)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45" s="187" t="str">
        <f>VLOOKUP(B145,Datos!$B$65:$F$80,4,FALSE)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45" s="196" t="s">
        <v>838</v>
      </c>
      <c r="H145" s="176" t="s">
        <v>839</v>
      </c>
      <c r="I145" s="182">
        <f t="shared" si="563"/>
        <v>1</v>
      </c>
      <c r="J145" s="176" t="str">
        <f t="shared" ref="J145" si="666">CONCATENATE(C145," ",K145)</f>
        <v>SEJUT 25</v>
      </c>
      <c r="K145" s="165">
        <v>25</v>
      </c>
      <c r="L145" s="197">
        <v>45839</v>
      </c>
      <c r="M145" s="198">
        <f ca="1">+TODAY()-L145</f>
        <v>240</v>
      </c>
      <c r="N145" s="201" t="s">
        <v>19</v>
      </c>
      <c r="O145" s="204">
        <f>VLOOKUP(N145,[6]Datos!$B$21:$D$25,3,FALSE)</f>
        <v>0.2</v>
      </c>
      <c r="P145" s="201" t="s">
        <v>32</v>
      </c>
      <c r="Q145" s="204">
        <f>VLOOKUP(P145,[6]Datos!$C$20:$D$25,2,FALSE)</f>
        <v>0.8</v>
      </c>
      <c r="R145" s="204">
        <f t="shared" ref="R145" si="667">+IF(O145="",Q145,IF(Q145="",O145,IF(O145&gt;Q145,O145,Q145)))</f>
        <v>0.8</v>
      </c>
      <c r="S145" s="207" t="s">
        <v>840</v>
      </c>
      <c r="T145" s="176" t="s">
        <v>4</v>
      </c>
      <c r="U145" s="175" t="s">
        <v>825</v>
      </c>
      <c r="V145" s="175" t="s">
        <v>841</v>
      </c>
      <c r="W145" s="177" t="str">
        <f t="shared" ref="W145" si="668">CONCATENATE("Posibilidad de"," ",T145," ",U145," debido ",V145)</f>
        <v>Posibilidad de pérdida reputacional en la credibilidad institucional ante los grupos de interés debido a la decisión generada erradamente en el acto administrativo del proceso agrario para las zonas no focalizadas -Competencia de la Subdirección de Procesos Agrarios y Gestión Jurídica- y en el acto administrativo de procesos agrarios para las zonas focalizadas -Competencia de la Subdirección de Seguridad Jurídica-.</v>
      </c>
      <c r="X145" s="165" t="s">
        <v>221</v>
      </c>
      <c r="Y145" s="165" t="s">
        <v>227</v>
      </c>
      <c r="Z145" s="178" t="s">
        <v>286</v>
      </c>
      <c r="AA145" s="178" t="s">
        <v>412</v>
      </c>
      <c r="AB145" s="178" t="s">
        <v>827</v>
      </c>
      <c r="AC145" s="181">
        <v>800</v>
      </c>
      <c r="AD145" s="176" t="str">
        <f t="shared" ref="AD145" si="669">IF(AC145&lt;=0,"",IF(AC145&lt;=2,"Muy Baja",IF(AC145&lt;=24,"Baja",IF(AC145&lt;=500,"Media",IF(AC145&lt;=5000,"Alta","Muy Alta")))))</f>
        <v>Alta</v>
      </c>
      <c r="AE145" s="182">
        <f t="shared" ref="AE145" si="670">IF(AD145="","",IF(AD145="Muy Baja",0.2,IF(AD145="Baja",0.4,IF(AD145="Media",0.6,IF(AD145="Alta",0.8,IF(AD145="Muy Alta",1,))))))</f>
        <v>0.8</v>
      </c>
      <c r="AF145" s="176" t="s">
        <v>32</v>
      </c>
      <c r="AG145" s="176" t="str">
        <f>IF(OR(AF145=[6]Datos!$C$6,AF145=[6]Datos!$D$6),"Leve",IF(OR(AF145=[6]Datos!$C$7,AF145=[6]Datos!$D$7),"Menor",IF(OR(AF145=[6]Datos!$C$8,AF145=[6]Datos!$D$8),"Moderado",IF(OR(AF145=[6]Datos!$C$9,AF145=[6]Datos!$D$9),"Mayor",IF(OR(AF145=[6]Datos!$C$10,AF145=[6]Datos!$D$10),"Catastrófico","")))))</f>
        <v>Mayor</v>
      </c>
      <c r="AH145" s="182">
        <f t="shared" ref="AH145" si="671">IF(AG145="","",IF(AG145="Leve",0.2,IF(AG145="Menor",0.4,IF(AG145="Moderado",0.6,IF(AG145="Mayor",0.8,IF(AG145="Catastrófico",1,))))))</f>
        <v>0.8</v>
      </c>
      <c r="AI145" s="176" t="str">
        <f t="shared" ref="AI145" si="672">IF(OR(AND(AD145="Muy Baja",AG145="Leve"),AND(AD145="Muy Baja",AG145="Menor"),AND(AD145="Baja",AG145="Leve")),"Bajo",IF(OR(AND(AD145="Muy baja",AG145="Moderado"),AND(AD145="Baja",AG145="Menor"),AND(AD145="Baja",AG145="Moderado"),AND(AD145="Media",AG145="Leve"),AND(AD145="Media",AG145="Menor"),AND(AD145="Media",AG145="Moderado"),AND(AD145="Alta",AG145="Leve"),AND(AD145="Alta",AG145="Menor")),"Moderado",IF(OR(AND(AD145="Muy Baja",AG145="Mayor"),AND(AD145="Baja",AG145="Mayor"),AND(AD145="Media",AG145="Mayor"),AND(AD145="Alta",AG145="Moderado"),AND(AD145="Alta",AG145="Mayor"),AND(AD145="Muy Alta",AG145="Leve"),AND(AD145="Muy Alta",AG145="Menor"),AND(AD145="Muy Alta",AG145="Moderado"),AND(AD145="Muy Alta",AG145="Mayor")),"Alto",IF(OR(AND(AD145="Muy Baja",AG145="Catastrófico"),AND(AD145="Baja",AG145="Catastrófico"),AND(AD145="Media",AG145="Catastrófico"),AND(AD145="Alta",AG145="Catastrófico"),AND(AD145="Muy Alta",AG145="Catastrófico")),"Extremo",""))))</f>
        <v>Alto</v>
      </c>
      <c r="AJ145" s="183" t="str" cm="1">
        <f t="array" ref="AJ145">_xlfn.IFS(AI145="Bajo","Aceptar",AI145="Moderado","Reducir",AI145="Alto","Reducir",AI145="Extremo","Reducir")</f>
        <v>Reducir</v>
      </c>
      <c r="AK145" s="21" t="str">
        <f>CONCATENATE(J145," Control"," 1")</f>
        <v>SEJUT 25 Control 1</v>
      </c>
      <c r="AL145" s="23" t="s">
        <v>828</v>
      </c>
      <c r="AM145" s="23" t="s">
        <v>842</v>
      </c>
      <c r="AN145" s="23" t="s">
        <v>843</v>
      </c>
      <c r="AO145" s="23" t="str">
        <f t="shared" si="430"/>
        <v>La SUBDIRECCIÓN DE PROCESOS AGRARIOS Y GESTIÓN JURÍDICA revisa los actos administrativos de los procesos agrarios en zonas no focalizadas antes de ser suscritos a través de del listado de los actos administrativos donde consta la validación indicando el número de expediente y el número del acto administrativo que está en los sistemas de información de la ANT.</v>
      </c>
      <c r="AP145" s="21" t="s">
        <v>54</v>
      </c>
      <c r="AQ145" s="21" t="str">
        <f t="shared" si="571"/>
        <v>Probabilidad</v>
      </c>
      <c r="AR145" s="21" t="s">
        <v>56</v>
      </c>
      <c r="AS145" s="21" t="str">
        <f t="shared" si="572"/>
        <v>30%</v>
      </c>
      <c r="AT145" s="21" t="s">
        <v>1</v>
      </c>
      <c r="AU145" s="21" t="s">
        <v>2</v>
      </c>
      <c r="AV145" s="21" t="s">
        <v>3</v>
      </c>
      <c r="AW145" s="22">
        <f>+IF(AQ145="Probabilidad",AE145-(AE145*AS145),AE145)</f>
        <v>0.56000000000000005</v>
      </c>
      <c r="AX145" s="21" t="str">
        <f t="shared" si="573"/>
        <v>Media</v>
      </c>
      <c r="AY145" s="22">
        <f>+IF(AQ145="Impacto",AH145-(AH145*AS145),AH145)</f>
        <v>0.8</v>
      </c>
      <c r="AZ145" s="21" t="str">
        <f t="shared" si="574"/>
        <v>Mayor</v>
      </c>
      <c r="BA145" s="165" t="str">
        <f t="shared" ref="BA145" si="673">IF(OR(AND(AX148="Muy Baja",AZ148="Leve"),AND(AX148="Muy Baja",AZ148="Menor"),AND(AX148="Baja",AZ148="Leve")),"Bajo",IF(OR(AND(AX148="Muy baja",AZ148="Moderado"),AND(AX148="Baja",AZ148="Menor"),AND(AX148="Baja",AZ148="Moderado"),AND(AX148="Media",AZ148="Leve"),AND(AX148="Media",AZ148="Menor"),AND(AX148="Media",AZ148="Moderado"),AND(AX148="Alta",AZ148="Leve"),AND(AX148="Alta",AZ148="Menor")),"Moderado",IF(OR(AND(AX148="Muy Baja",AZ148="Mayor"),AND(AX148="Baja",AZ148="Mayor"),AND(AX148="Media",AZ148="Mayor"),AND(AX148="Alta",AZ148="Moderado"),AND(AX148="Alta",AZ148="Mayor"),AND(AX148="Muy Alta",AZ148="Leve"),AND(AX148="Muy Alta",AZ148="Menor"),AND(AX148="Muy Alta",AZ148="Moderado"),AND(AX148="Muy Alta",AZ148="Mayor")),"Alto",IF(OR(AND(AX148="Muy Baja",AZ148="Catastrófico"),AND(AX148="Baja",AZ148="Catastrófico"),AND(AX148="Media",AZ148="Catastrófico"),AND(AX148="Alta",AZ148="Catastrófico"),AND(AX148="Muy Alta",AZ148="Catastrófico")),"Extremo",""))))</f>
        <v>Moderado</v>
      </c>
      <c r="BB145" s="165" t="str" cm="1">
        <f t="array" ref="BB145">_xlfn.IFS(BA145="Bajo","Aceptar",BA145="Moderado","Reducir",BA145="Alto","Reducir",BA145="Extremo","Reducir")</f>
        <v>Reducir</v>
      </c>
      <c r="BC145" s="168" t="str" cm="1">
        <f t="array" ref="BC145">_xlfn.IFS(BB145="Aceptar","No",BB145="Reducir","Si")</f>
        <v>Si</v>
      </c>
      <c r="BD145" s="21" t="str">
        <f>CONCATENATE(J145," Acción preventiva"," 1")</f>
        <v>SEJUT 25 Acción preventiva 1</v>
      </c>
      <c r="BE145" s="23" t="s">
        <v>831</v>
      </c>
      <c r="BF145" s="23" t="s">
        <v>844</v>
      </c>
      <c r="BG145" s="23" t="s">
        <v>845</v>
      </c>
      <c r="BH145" s="21">
        <f t="shared" si="576"/>
        <v>6</v>
      </c>
      <c r="BI145" s="21"/>
      <c r="BJ145" s="21"/>
      <c r="BK145" s="21"/>
      <c r="BL145" s="21"/>
      <c r="BM145" s="21"/>
      <c r="BN145" s="21">
        <v>1</v>
      </c>
      <c r="BO145" s="21">
        <v>1</v>
      </c>
      <c r="BP145" s="21">
        <v>1</v>
      </c>
      <c r="BQ145" s="21">
        <v>1</v>
      </c>
      <c r="BR145" s="21">
        <v>1</v>
      </c>
      <c r="BS145" s="21">
        <v>1</v>
      </c>
      <c r="BT145" s="21"/>
      <c r="BU145" s="171">
        <f t="shared" ref="BU145" si="674">+AVERAGE(CH145:CH148)/AVERAGE(BH145:BH148)</f>
        <v>1</v>
      </c>
      <c r="BV145" s="38">
        <v>0</v>
      </c>
      <c r="BW145" s="38">
        <v>0</v>
      </c>
      <c r="BX145" s="38">
        <v>0</v>
      </c>
      <c r="BY145" s="38">
        <v>0</v>
      </c>
      <c r="BZ145" s="38">
        <v>0</v>
      </c>
      <c r="CA145" s="38">
        <v>1</v>
      </c>
      <c r="CB145" s="38">
        <v>1</v>
      </c>
      <c r="CC145" s="38">
        <v>1</v>
      </c>
      <c r="CD145" s="38">
        <v>1</v>
      </c>
      <c r="CE145" s="38">
        <v>1</v>
      </c>
      <c r="CF145" s="38">
        <v>1</v>
      </c>
      <c r="CG145" s="38">
        <v>0</v>
      </c>
      <c r="CH145" s="38">
        <f t="shared" si="519"/>
        <v>6</v>
      </c>
      <c r="CI145" s="39"/>
      <c r="CJ145" s="24"/>
      <c r="CK145" s="25"/>
      <c r="CL145" s="172">
        <f t="shared" ref="CL145" si="675">+AC145</f>
        <v>800</v>
      </c>
      <c r="CM145" s="26">
        <f t="shared" ref="CM145" si="676">1-(CK145/CL145)</f>
        <v>1</v>
      </c>
      <c r="CN145" s="24" t="str" cm="1">
        <f t="array" ref="CN145">+_xlfn.IFS(CM145&lt;0.8,"Cambio",CM145&lt;0.9,"Revisión de control",CM145&gt;0.89,"Se mantiene")</f>
        <v>Se mantiene</v>
      </c>
      <c r="CO145" s="80"/>
      <c r="CP145" s="25"/>
      <c r="CQ145" s="25"/>
      <c r="CR145" s="25"/>
      <c r="CS145" s="26">
        <f t="shared" si="583"/>
        <v>1</v>
      </c>
    </row>
    <row r="146" spans="1:97" ht="60" customHeight="1" x14ac:dyDescent="0.4">
      <c r="A146" s="7" t="s">
        <v>821</v>
      </c>
      <c r="B146" s="227"/>
      <c r="C146" s="21" t="s">
        <v>147</v>
      </c>
      <c r="D146" s="188"/>
      <c r="E146" s="191"/>
      <c r="F146" s="188"/>
      <c r="G146" s="196"/>
      <c r="H146" s="176"/>
      <c r="I146" s="182"/>
      <c r="J146" s="176"/>
      <c r="K146" s="166"/>
      <c r="L146" s="197"/>
      <c r="M146" s="199"/>
      <c r="N146" s="202"/>
      <c r="O146" s="205"/>
      <c r="P146" s="202"/>
      <c r="Q146" s="205"/>
      <c r="R146" s="205"/>
      <c r="S146" s="208"/>
      <c r="T146" s="176"/>
      <c r="U146" s="175"/>
      <c r="V146" s="175"/>
      <c r="W146" s="177"/>
      <c r="X146" s="166"/>
      <c r="Y146" s="166"/>
      <c r="Z146" s="179"/>
      <c r="AA146" s="179"/>
      <c r="AB146" s="179"/>
      <c r="AC146" s="181"/>
      <c r="AD146" s="176"/>
      <c r="AE146" s="182"/>
      <c r="AF146" s="176"/>
      <c r="AG146" s="176"/>
      <c r="AH146" s="182"/>
      <c r="AI146" s="176"/>
      <c r="AJ146" s="183"/>
      <c r="AK146" s="21" t="str">
        <f>CONCATENATE(J145," Control"," 2")</f>
        <v>SEJUT 25 Control 2</v>
      </c>
      <c r="AL146" s="23" t="s">
        <v>834</v>
      </c>
      <c r="AM146" s="23" t="s">
        <v>846</v>
      </c>
      <c r="AN146" s="23" t="s">
        <v>847</v>
      </c>
      <c r="AO146" s="23" t="str">
        <f t="shared" si="430"/>
        <v>La SUBDIRECCIÓN DE SEGURIDAD JURÍDICA revisa los actos administrativos de los procesos agrarios en zonas focalizadas antes de ser suscritos a través de del listado de los actos administrativos donde consta la revisión indicando el número de expediente y el número del acto administrativo que está en los sistemas de información de la ANT.</v>
      </c>
      <c r="AP146" s="21" t="s">
        <v>54</v>
      </c>
      <c r="AQ146" s="21" t="str">
        <f t="shared" si="571"/>
        <v>Probabilidad</v>
      </c>
      <c r="AR146" s="21" t="s">
        <v>56</v>
      </c>
      <c r="AS146" s="21" t="str">
        <f t="shared" si="572"/>
        <v>30%</v>
      </c>
      <c r="AT146" s="21" t="s">
        <v>1</v>
      </c>
      <c r="AU146" s="21" t="s">
        <v>2</v>
      </c>
      <c r="AV146" s="21" t="s">
        <v>3</v>
      </c>
      <c r="AW146" s="22">
        <f>+IF(AQ146="Probabilidad",AW145-(AW145*AS146),AW145)</f>
        <v>0.39200000000000002</v>
      </c>
      <c r="AX146" s="21" t="str">
        <f t="shared" si="573"/>
        <v>Baja</v>
      </c>
      <c r="AY146" s="22">
        <f>+IF(AQ146="Impacto",AY145-(AY145*AS146),AY145)</f>
        <v>0.8</v>
      </c>
      <c r="AZ146" s="21" t="str">
        <f t="shared" si="574"/>
        <v>Mayor</v>
      </c>
      <c r="BA146" s="166"/>
      <c r="BB146" s="166"/>
      <c r="BC146" s="169"/>
      <c r="BD146" s="21" t="str">
        <f>CONCATENATE(J145," Acción preventiva"," 2")</f>
        <v>SEJUT 25 Acción preventiva 2</v>
      </c>
      <c r="BE146" s="23" t="s">
        <v>848</v>
      </c>
      <c r="BF146" s="23" t="s">
        <v>849</v>
      </c>
      <c r="BG146" s="23" t="s">
        <v>845</v>
      </c>
      <c r="BH146" s="21">
        <f t="shared" si="576"/>
        <v>6</v>
      </c>
      <c r="BI146" s="21"/>
      <c r="BJ146" s="21"/>
      <c r="BK146" s="21"/>
      <c r="BL146" s="21"/>
      <c r="BM146" s="21"/>
      <c r="BN146" s="21">
        <v>1</v>
      </c>
      <c r="BO146" s="21">
        <v>1</v>
      </c>
      <c r="BP146" s="21">
        <v>1</v>
      </c>
      <c r="BQ146" s="21">
        <v>1</v>
      </c>
      <c r="BR146" s="21">
        <v>1</v>
      </c>
      <c r="BS146" s="21">
        <v>1</v>
      </c>
      <c r="BT146" s="21"/>
      <c r="BU146" s="171"/>
      <c r="BV146" s="38">
        <v>0</v>
      </c>
      <c r="BW146" s="38">
        <v>0</v>
      </c>
      <c r="BX146" s="38">
        <v>0</v>
      </c>
      <c r="BY146" s="38">
        <v>0</v>
      </c>
      <c r="BZ146" s="38">
        <v>0</v>
      </c>
      <c r="CA146" s="38">
        <v>1</v>
      </c>
      <c r="CB146" s="38">
        <v>1</v>
      </c>
      <c r="CC146" s="38">
        <v>1</v>
      </c>
      <c r="CD146" s="38">
        <v>1</v>
      </c>
      <c r="CE146" s="38">
        <v>1</v>
      </c>
      <c r="CF146" s="38">
        <v>1</v>
      </c>
      <c r="CG146" s="38">
        <v>0</v>
      </c>
      <c r="CH146" s="38">
        <f t="shared" si="519"/>
        <v>6</v>
      </c>
      <c r="CI146" s="39"/>
      <c r="CJ146" s="24"/>
      <c r="CK146" s="25"/>
      <c r="CL146" s="173"/>
      <c r="CM146" s="26">
        <f t="shared" ref="CM146" si="677">1-(CK146/CL145)</f>
        <v>1</v>
      </c>
      <c r="CN146" s="24" t="str" cm="1">
        <f t="array" ref="CN146">+_xlfn.IFS(CM146&lt;0.8,"Cambio",CM146&lt;0.9,"Revisión de control",CM146&gt;0.89,"Se mantiene")</f>
        <v>Se mantiene</v>
      </c>
      <c r="CO146" s="80"/>
      <c r="CP146" s="25"/>
      <c r="CQ146" s="25"/>
      <c r="CR146" s="25"/>
      <c r="CS146" s="26">
        <f t="shared" si="583"/>
        <v>1</v>
      </c>
    </row>
    <row r="147" spans="1:97" ht="60" customHeight="1" x14ac:dyDescent="0.4">
      <c r="A147" s="7" t="s">
        <v>821</v>
      </c>
      <c r="B147" s="227"/>
      <c r="C147" s="21" t="s">
        <v>147</v>
      </c>
      <c r="D147" s="188"/>
      <c r="E147" s="191"/>
      <c r="F147" s="188"/>
      <c r="G147" s="196"/>
      <c r="H147" s="176"/>
      <c r="I147" s="182"/>
      <c r="J147" s="176"/>
      <c r="K147" s="166"/>
      <c r="L147" s="197"/>
      <c r="M147" s="199"/>
      <c r="N147" s="202"/>
      <c r="O147" s="205"/>
      <c r="P147" s="202"/>
      <c r="Q147" s="205"/>
      <c r="R147" s="205"/>
      <c r="S147" s="208"/>
      <c r="T147" s="176"/>
      <c r="U147" s="175"/>
      <c r="V147" s="175"/>
      <c r="W147" s="177"/>
      <c r="X147" s="166"/>
      <c r="Y147" s="166"/>
      <c r="Z147" s="179"/>
      <c r="AA147" s="179"/>
      <c r="AB147" s="179"/>
      <c r="AC147" s="181"/>
      <c r="AD147" s="176"/>
      <c r="AE147" s="182"/>
      <c r="AF147" s="176"/>
      <c r="AG147" s="176"/>
      <c r="AH147" s="182"/>
      <c r="AI147" s="176"/>
      <c r="AJ147" s="183"/>
      <c r="AK147" s="21" t="str">
        <f>CONCATENATE(J145," Control"," 3")</f>
        <v>SEJUT 25 Control 3</v>
      </c>
      <c r="AL147" s="23" t="s">
        <v>828</v>
      </c>
      <c r="AM147" s="23" t="s">
        <v>850</v>
      </c>
      <c r="AN147" s="23" t="s">
        <v>851</v>
      </c>
      <c r="AO147" s="23" t="str">
        <f t="shared" si="430"/>
        <v>La SUBDIRECCIÓN DE PROCESOS AGRARIOS Y GESTIÓN JURÍDICA profiere un nuevo acto administrativo corrigiendo las inconsistencias del proceso agrario en zonas no focalizadas a través de del listado de los actos administrativos que corrigen las decisiones tomadas, cada vez que se presente un acto administrativo con decisión errónea</v>
      </c>
      <c r="AP147" s="21" t="s">
        <v>55</v>
      </c>
      <c r="AQ147" s="21" t="str">
        <f t="shared" si="571"/>
        <v>Impacto</v>
      </c>
      <c r="AR147" s="21" t="s">
        <v>56</v>
      </c>
      <c r="AS147" s="21" t="str">
        <f t="shared" si="572"/>
        <v>25%</v>
      </c>
      <c r="AT147" s="21" t="s">
        <v>1</v>
      </c>
      <c r="AU147" s="21" t="s">
        <v>2</v>
      </c>
      <c r="AV147" s="21" t="s">
        <v>3</v>
      </c>
      <c r="AW147" s="22">
        <f>+IF(AQ147="Probabilidad",AW146-(AW146*AS147),AW146)</f>
        <v>0.39200000000000002</v>
      </c>
      <c r="AX147" s="21" t="str">
        <f t="shared" si="573"/>
        <v>Baja</v>
      </c>
      <c r="AY147" s="22">
        <f>+IF(AQ147="Impacto",AY146-(AY146*AS147),AY146)</f>
        <v>0.60000000000000009</v>
      </c>
      <c r="AZ147" s="21" t="str">
        <f t="shared" si="574"/>
        <v>Moderado</v>
      </c>
      <c r="BA147" s="166"/>
      <c r="BB147" s="166"/>
      <c r="BC147" s="169"/>
      <c r="BD147" s="21" t="str">
        <f>CONCATENATE(J145," Acción preventiva"," 3")</f>
        <v>SEJUT 25 Acción preventiva 3</v>
      </c>
      <c r="BE147" s="23"/>
      <c r="BF147" s="23"/>
      <c r="BG147" s="23"/>
      <c r="BH147" s="21">
        <f t="shared" si="576"/>
        <v>0</v>
      </c>
      <c r="BI147" s="21"/>
      <c r="BJ147" s="21"/>
      <c r="BK147" s="21"/>
      <c r="BL147" s="21"/>
      <c r="BM147" s="21"/>
      <c r="BN147" s="21"/>
      <c r="BO147" s="21"/>
      <c r="BP147" s="21"/>
      <c r="BQ147" s="21"/>
      <c r="BR147" s="21"/>
      <c r="BS147" s="21"/>
      <c r="BT147" s="21"/>
      <c r="BU147" s="171"/>
      <c r="BV147" s="38">
        <v>0</v>
      </c>
      <c r="BW147" s="38">
        <v>0</v>
      </c>
      <c r="BX147" s="38">
        <v>0</v>
      </c>
      <c r="BY147" s="38">
        <v>0</v>
      </c>
      <c r="BZ147" s="38">
        <v>0</v>
      </c>
      <c r="CA147" s="38">
        <v>0</v>
      </c>
      <c r="CB147" s="38">
        <v>0</v>
      </c>
      <c r="CC147" s="38">
        <v>0</v>
      </c>
      <c r="CD147" s="38">
        <v>0</v>
      </c>
      <c r="CE147" s="38">
        <v>0</v>
      </c>
      <c r="CF147" s="38">
        <v>0</v>
      </c>
      <c r="CG147" s="38">
        <v>0</v>
      </c>
      <c r="CH147" s="38">
        <f t="shared" si="519"/>
        <v>0</v>
      </c>
      <c r="CI147" s="39"/>
      <c r="CJ147" s="24"/>
      <c r="CK147" s="25"/>
      <c r="CL147" s="173"/>
      <c r="CM147" s="26">
        <f t="shared" ref="CM147" si="678">1-(CK147/CL145)</f>
        <v>1</v>
      </c>
      <c r="CN147" s="24" t="str" cm="1">
        <f t="array" ref="CN147">+_xlfn.IFS(CM147&lt;0.8,"Cambio",CM147&lt;0.9,"Revisión de control",CM147&gt;0.89,"Se mantiene")</f>
        <v>Se mantiene</v>
      </c>
      <c r="CO147" s="80"/>
      <c r="CP147" s="25"/>
      <c r="CQ147" s="25"/>
      <c r="CR147" s="25"/>
      <c r="CS147" s="26">
        <f t="shared" si="583"/>
        <v>1</v>
      </c>
    </row>
    <row r="148" spans="1:97" ht="60" customHeight="1" x14ac:dyDescent="0.4">
      <c r="A148" s="7" t="s">
        <v>821</v>
      </c>
      <c r="B148" s="228"/>
      <c r="C148" s="21" t="s">
        <v>147</v>
      </c>
      <c r="D148" s="189"/>
      <c r="E148" s="192"/>
      <c r="F148" s="189"/>
      <c r="G148" s="196"/>
      <c r="H148" s="176"/>
      <c r="I148" s="182"/>
      <c r="J148" s="176"/>
      <c r="K148" s="167"/>
      <c r="L148" s="197"/>
      <c r="M148" s="200"/>
      <c r="N148" s="203"/>
      <c r="O148" s="206"/>
      <c r="P148" s="203"/>
      <c r="Q148" s="206"/>
      <c r="R148" s="206"/>
      <c r="S148" s="209"/>
      <c r="T148" s="176"/>
      <c r="U148" s="175"/>
      <c r="V148" s="175"/>
      <c r="W148" s="177"/>
      <c r="X148" s="167"/>
      <c r="Y148" s="167"/>
      <c r="Z148" s="180"/>
      <c r="AA148" s="180"/>
      <c r="AB148" s="180"/>
      <c r="AC148" s="181"/>
      <c r="AD148" s="176"/>
      <c r="AE148" s="182"/>
      <c r="AF148" s="176"/>
      <c r="AG148" s="176"/>
      <c r="AH148" s="182"/>
      <c r="AI148" s="176"/>
      <c r="AJ148" s="183"/>
      <c r="AK148" s="21" t="str">
        <f>CONCATENATE(J145," Control"," 4")</f>
        <v>SEJUT 25 Control 4</v>
      </c>
      <c r="AL148" s="23" t="s">
        <v>834</v>
      </c>
      <c r="AM148" s="23" t="s">
        <v>852</v>
      </c>
      <c r="AN148" s="23" t="s">
        <v>851</v>
      </c>
      <c r="AO148" s="23" t="str">
        <f t="shared" si="430"/>
        <v>La SUBDIRECCIÓN DE SEGURIDAD JURÍDICA profiere un nuevo acto administrativo corrigiendo las inconsistencias del proceso agrario en zonas focalizadas a través de del listado de los actos administrativos que corrigen las decisiones tomadas, cada vez que se presente un acto administrativo con decisión errónea</v>
      </c>
      <c r="AP148" s="21" t="s">
        <v>55</v>
      </c>
      <c r="AQ148" s="21" t="str">
        <f t="shared" si="571"/>
        <v>Impacto</v>
      </c>
      <c r="AR148" s="21" t="s">
        <v>56</v>
      </c>
      <c r="AS148" s="21" t="str">
        <f t="shared" si="572"/>
        <v>25%</v>
      </c>
      <c r="AT148" s="21" t="s">
        <v>1</v>
      </c>
      <c r="AU148" s="21" t="s">
        <v>2</v>
      </c>
      <c r="AV148" s="21" t="s">
        <v>3</v>
      </c>
      <c r="AW148" s="22">
        <f>+IF(AQ148="Probabilidad",AW147-(AW147*AS148),AW147)</f>
        <v>0.39200000000000002</v>
      </c>
      <c r="AX148" s="21" t="str">
        <f t="shared" si="573"/>
        <v>Baja</v>
      </c>
      <c r="AY148" s="22">
        <f>+IF(AQ148="Impacto",AY147-(AY147*AS148),AY147)</f>
        <v>0.45000000000000007</v>
      </c>
      <c r="AZ148" s="21" t="str">
        <f t="shared" si="574"/>
        <v>Moderado</v>
      </c>
      <c r="BA148" s="167"/>
      <c r="BB148" s="167"/>
      <c r="BC148" s="170"/>
      <c r="BD148" s="21" t="str">
        <f>CONCATENATE(J145," Acción preventiva"," 4")</f>
        <v>SEJUT 25 Acción preventiva 4</v>
      </c>
      <c r="BE148" s="23"/>
      <c r="BF148" s="23"/>
      <c r="BG148" s="23"/>
      <c r="BH148" s="21">
        <f t="shared" si="576"/>
        <v>0</v>
      </c>
      <c r="BI148" s="21"/>
      <c r="BJ148" s="21"/>
      <c r="BK148" s="21"/>
      <c r="BL148" s="21"/>
      <c r="BM148" s="21"/>
      <c r="BN148" s="21"/>
      <c r="BO148" s="21"/>
      <c r="BP148" s="21"/>
      <c r="BQ148" s="21"/>
      <c r="BR148" s="21"/>
      <c r="BS148" s="21"/>
      <c r="BT148" s="21"/>
      <c r="BU148" s="171"/>
      <c r="BV148" s="38">
        <v>0</v>
      </c>
      <c r="BW148" s="38">
        <v>0</v>
      </c>
      <c r="BX148" s="38">
        <v>0</v>
      </c>
      <c r="BY148" s="38">
        <v>0</v>
      </c>
      <c r="BZ148" s="38">
        <v>0</v>
      </c>
      <c r="CA148" s="38">
        <v>0</v>
      </c>
      <c r="CB148" s="38">
        <v>0</v>
      </c>
      <c r="CC148" s="38">
        <v>0</v>
      </c>
      <c r="CD148" s="38">
        <v>0</v>
      </c>
      <c r="CE148" s="38">
        <v>0</v>
      </c>
      <c r="CF148" s="38">
        <v>0</v>
      </c>
      <c r="CG148" s="38">
        <v>0</v>
      </c>
      <c r="CH148" s="38">
        <f t="shared" si="519"/>
        <v>0</v>
      </c>
      <c r="CI148" s="39"/>
      <c r="CJ148" s="24"/>
      <c r="CK148" s="25"/>
      <c r="CL148" s="174"/>
      <c r="CM148" s="26">
        <f t="shared" ref="CM148" si="679">1-(CK148/CL145)</f>
        <v>1</v>
      </c>
      <c r="CN148" s="24" t="str" cm="1">
        <f t="array" ref="CN148">+_xlfn.IFS(CM148&lt;0.8,"Cambio",CM148&lt;0.9,"Revisión de control",CM148&gt;0.89,"Se mantiene")</f>
        <v>Se mantiene</v>
      </c>
      <c r="CO148" s="80"/>
      <c r="CP148" s="25"/>
      <c r="CQ148" s="25"/>
      <c r="CR148" s="25"/>
      <c r="CS148" s="26">
        <f t="shared" si="583"/>
        <v>1</v>
      </c>
    </row>
    <row r="149" spans="1:97" ht="60" customHeight="1" x14ac:dyDescent="0.4">
      <c r="A149" s="7" t="s">
        <v>821</v>
      </c>
      <c r="B149" s="226" t="s">
        <v>146</v>
      </c>
      <c r="C149" s="21" t="s">
        <v>147</v>
      </c>
      <c r="D149" s="187" t="str">
        <f>VLOOKUP(B149,Datos!$B$65:$F$80,3,FALSE)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49" s="190" t="str">
        <f>VLOOKUP(B149,Datos!$B$65:$F$80,5,FALSE)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49" s="187" t="str">
        <f>VLOOKUP(B149,Datos!$B$65:$F$80,4,FALSE)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49" s="196" t="s">
        <v>838</v>
      </c>
      <c r="H149" s="176" t="s">
        <v>839</v>
      </c>
      <c r="I149" s="182">
        <f t="shared" si="563"/>
        <v>1</v>
      </c>
      <c r="J149" s="176" t="str">
        <f t="shared" ref="J149" si="680">CONCATENATE(C149," ",K149)</f>
        <v>SEJUT 26</v>
      </c>
      <c r="K149" s="165">
        <v>26</v>
      </c>
      <c r="L149" s="197">
        <v>45839</v>
      </c>
      <c r="M149" s="198">
        <f ca="1">+TODAY()-L149</f>
        <v>240</v>
      </c>
      <c r="N149" s="201" t="s">
        <v>19</v>
      </c>
      <c r="O149" s="204">
        <f>VLOOKUP(N149,[6]Datos!$B$21:$D$25,3,FALSE)</f>
        <v>0.2</v>
      </c>
      <c r="P149" s="201" t="s">
        <v>35</v>
      </c>
      <c r="Q149" s="204">
        <f>VLOOKUP(P149,[6]Datos!$C$20:$D$25,2,FALSE)</f>
        <v>1</v>
      </c>
      <c r="R149" s="204">
        <f t="shared" ref="R149" si="681">+IF(O149="",Q149,IF(Q149="",O149,IF(O149&gt;Q149,O149,Q149)))</f>
        <v>1</v>
      </c>
      <c r="S149" s="207" t="s">
        <v>853</v>
      </c>
      <c r="T149" s="176" t="s">
        <v>4</v>
      </c>
      <c r="U149" s="175" t="s">
        <v>825</v>
      </c>
      <c r="V149" s="175" t="s">
        <v>854</v>
      </c>
      <c r="W149" s="177" t="str">
        <f t="shared" ref="W149" si="682">CONCATENATE("Posibilidad de"," ",T149," ",U149," debido ",V149)</f>
        <v>Posibilidad de pérdida reputacional en la credibilidad institucional ante los grupos de interés debido al incumpliendo de los términos para resolver un recurso de reposición con relación a las decisiones de procesos agrarios en zonas no focalizadas -Competencia de la Subdirección de Procesos Agrarios y Gestión Jurídica- y en zonas focalizadas -Competencia de la Subdirección de Seguridad Jurídica-.</v>
      </c>
      <c r="X149" s="165" t="s">
        <v>221</v>
      </c>
      <c r="Y149" s="165" t="s">
        <v>227</v>
      </c>
      <c r="Z149" s="178" t="s">
        <v>286</v>
      </c>
      <c r="AA149" s="178" t="s">
        <v>412</v>
      </c>
      <c r="AB149" s="178" t="s">
        <v>827</v>
      </c>
      <c r="AC149" s="181">
        <v>60</v>
      </c>
      <c r="AD149" s="176" t="str">
        <f t="shared" ref="AD149" si="683">IF(AC149&lt;=0,"",IF(AC149&lt;=2,"Muy Baja",IF(AC149&lt;=24,"Baja",IF(AC149&lt;=500,"Media",IF(AC149&lt;=5000,"Alta","Muy Alta")))))</f>
        <v>Media</v>
      </c>
      <c r="AE149" s="182">
        <f t="shared" ref="AE149" si="684">IF(AD149="","",IF(AD149="Muy Baja",0.2,IF(AD149="Baja",0.4,IF(AD149="Media",0.6,IF(AD149="Alta",0.8,IF(AD149="Muy Alta",1,))))))</f>
        <v>0.6</v>
      </c>
      <c r="AF149" s="176" t="s">
        <v>35</v>
      </c>
      <c r="AG149" s="176" t="str">
        <f>IF(OR(AF149=[6]Datos!$C$6,AF149=[6]Datos!$D$6),"Leve",IF(OR(AF149=[6]Datos!$C$7,AF149=[6]Datos!$D$7),"Menor",IF(OR(AF149=[6]Datos!$C$8,AF149=[6]Datos!$D$8),"Moderado",IF(OR(AF149=[6]Datos!$C$9,AF149=[6]Datos!$D$9),"Mayor",IF(OR(AF149=[6]Datos!$C$10,AF149=[6]Datos!$D$10),"Catastrófico","")))))</f>
        <v>Catastrófico</v>
      </c>
      <c r="AH149" s="182">
        <f t="shared" ref="AH149" si="685">IF(AG149="","",IF(AG149="Leve",0.2,IF(AG149="Menor",0.4,IF(AG149="Moderado",0.6,IF(AG149="Mayor",0.8,IF(AG149="Catastrófico",1,))))))</f>
        <v>1</v>
      </c>
      <c r="AI149" s="176" t="str">
        <f t="shared" ref="AI149" si="686">IF(OR(AND(AD149="Muy Baja",AG149="Leve"),AND(AD149="Muy Baja",AG149="Menor"),AND(AD149="Baja",AG149="Leve")),"Bajo",IF(OR(AND(AD149="Muy baja",AG149="Moderado"),AND(AD149="Baja",AG149="Menor"),AND(AD149="Baja",AG149="Moderado"),AND(AD149="Media",AG149="Leve"),AND(AD149="Media",AG149="Menor"),AND(AD149="Media",AG149="Moderado"),AND(AD149="Alta",AG149="Leve"),AND(AD149="Alta",AG149="Menor")),"Moderado",IF(OR(AND(AD149="Muy Baja",AG149="Mayor"),AND(AD149="Baja",AG149="Mayor"),AND(AD149="Media",AG149="Mayor"),AND(AD149="Alta",AG149="Moderado"),AND(AD149="Alta",AG149="Mayor"),AND(AD149="Muy Alta",AG149="Leve"),AND(AD149="Muy Alta",AG149="Menor"),AND(AD149="Muy Alta",AG149="Moderado"),AND(AD149="Muy Alta",AG149="Mayor")),"Alto",IF(OR(AND(AD149="Muy Baja",AG149="Catastrófico"),AND(AD149="Baja",AG149="Catastrófico"),AND(AD149="Media",AG149="Catastrófico"),AND(AD149="Alta",AG149="Catastrófico"),AND(AD149="Muy Alta",AG149="Catastrófico")),"Extremo",""))))</f>
        <v>Extremo</v>
      </c>
      <c r="AJ149" s="183" t="str" cm="1">
        <f t="array" ref="AJ149">_xlfn.IFS(AI149="Bajo","Aceptar",AI149="Moderado","Reducir",AI149="Alto","Reducir",AI149="Extremo","Reducir")</f>
        <v>Reducir</v>
      </c>
      <c r="AK149" s="21" t="str">
        <f>CONCATENATE(J149," Control"," 1")</f>
        <v>SEJUT 26 Control 1</v>
      </c>
      <c r="AL149" s="23" t="s">
        <v>828</v>
      </c>
      <c r="AM149" s="23" t="s">
        <v>855</v>
      </c>
      <c r="AN149" s="23" t="s">
        <v>856</v>
      </c>
      <c r="AO149" s="23" t="str">
        <f t="shared" si="430"/>
        <v>La SUBDIRECCIÓN DE PROCESOS AGRARIOS Y GESTIÓN JURÍDICA revisa los actos administrativos expedidos que resuelven recursos de reposición interpuestos a las decisiones finales de procesos agrarios en zonas no focalizadas a través de del listado de los actos administrativos que resuelven los recursos interpuestos donde consta el número de expediente y el número del acto administrativo que está en los sistemas de información de la ANT</v>
      </c>
      <c r="AP149" s="21" t="s">
        <v>54</v>
      </c>
      <c r="AQ149" s="21" t="str">
        <f t="shared" si="571"/>
        <v>Probabilidad</v>
      </c>
      <c r="AR149" s="21" t="s">
        <v>56</v>
      </c>
      <c r="AS149" s="21" t="str">
        <f t="shared" si="572"/>
        <v>30%</v>
      </c>
      <c r="AT149" s="21" t="s">
        <v>1</v>
      </c>
      <c r="AU149" s="21" t="s">
        <v>2</v>
      </c>
      <c r="AV149" s="21" t="s">
        <v>3</v>
      </c>
      <c r="AW149" s="22">
        <f>+IF(AQ149="Probabilidad",AE149-(AE149*AS149),AE149)</f>
        <v>0.42</v>
      </c>
      <c r="AX149" s="21" t="str">
        <f t="shared" si="573"/>
        <v>Media</v>
      </c>
      <c r="AY149" s="22">
        <f>+IF(AQ149="Impacto",AH149-(AH149*AS149),AH149)</f>
        <v>1</v>
      </c>
      <c r="AZ149" s="21" t="str">
        <f t="shared" si="574"/>
        <v>Catastrófico</v>
      </c>
      <c r="BA149" s="165" t="str">
        <f t="shared" ref="BA149" si="687">IF(OR(AND(AX152="Muy Baja",AZ152="Leve"),AND(AX152="Muy Baja",AZ152="Menor"),AND(AX152="Baja",AZ152="Leve")),"Bajo",IF(OR(AND(AX152="Muy baja",AZ152="Moderado"),AND(AX152="Baja",AZ152="Menor"),AND(AX152="Baja",AZ152="Moderado"),AND(AX152="Media",AZ152="Leve"),AND(AX152="Media",AZ152="Menor"),AND(AX152="Media",AZ152="Moderado"),AND(AX152="Alta",AZ152="Leve"),AND(AX152="Alta",AZ152="Menor")),"Moderado",IF(OR(AND(AX152="Muy Baja",AZ152="Mayor"),AND(AX152="Baja",AZ152="Mayor"),AND(AX152="Media",AZ152="Mayor"),AND(AX152="Alta",AZ152="Moderado"),AND(AX152="Alta",AZ152="Mayor"),AND(AX152="Muy Alta",AZ152="Leve"),AND(AX152="Muy Alta",AZ152="Menor"),AND(AX152="Muy Alta",AZ152="Moderado"),AND(AX152="Muy Alta",AZ152="Mayor")),"Alto",IF(OR(AND(AX152="Muy Baja",AZ152="Catastrófico"),AND(AX152="Baja",AZ152="Catastrófico"),AND(AX152="Media",AZ152="Catastrófico"),AND(AX152="Alta",AZ152="Catastrófico"),AND(AX152="Muy Alta",AZ152="Catastrófico")),"Extremo",""))))</f>
        <v>Moderado</v>
      </c>
      <c r="BB149" s="165" t="str" cm="1">
        <f t="array" ref="BB149">_xlfn.IFS(BA149="Bajo","Aceptar",BA149="Moderado","Reducir",BA149="Alto","Reducir",BA149="Extremo","Reducir")</f>
        <v>Reducir</v>
      </c>
      <c r="BC149" s="168" t="str" cm="1">
        <f t="array" ref="BC149">_xlfn.IFS(BB149="Aceptar","No",BB149="Reducir","Si")</f>
        <v>Si</v>
      </c>
      <c r="BD149" s="21" t="str">
        <f>CONCATENATE(J149," Acción preventiva"," 1")</f>
        <v>SEJUT 26 Acción preventiva 1</v>
      </c>
      <c r="BE149" s="23" t="s">
        <v>831</v>
      </c>
      <c r="BF149" s="23" t="s">
        <v>857</v>
      </c>
      <c r="BG149" s="23" t="s">
        <v>858</v>
      </c>
      <c r="BH149" s="21">
        <f t="shared" si="576"/>
        <v>6</v>
      </c>
      <c r="BI149" s="21"/>
      <c r="BJ149" s="21"/>
      <c r="BK149" s="21"/>
      <c r="BL149" s="21"/>
      <c r="BM149" s="21"/>
      <c r="BN149" s="21">
        <v>1</v>
      </c>
      <c r="BO149" s="21">
        <v>1</v>
      </c>
      <c r="BP149" s="21">
        <v>1</v>
      </c>
      <c r="BQ149" s="21">
        <v>1</v>
      </c>
      <c r="BR149" s="21">
        <v>1</v>
      </c>
      <c r="BS149" s="21">
        <v>1</v>
      </c>
      <c r="BT149" s="21"/>
      <c r="BU149" s="171">
        <f t="shared" ref="BU149" si="688">+AVERAGE(CH149:CH152)/AVERAGE(BH149:BH152)</f>
        <v>0.83333333333333337</v>
      </c>
      <c r="BV149" s="38">
        <v>0</v>
      </c>
      <c r="BW149" s="38">
        <v>0</v>
      </c>
      <c r="BX149" s="38">
        <v>0</v>
      </c>
      <c r="BY149" s="38">
        <v>0</v>
      </c>
      <c r="BZ149" s="38">
        <v>0</v>
      </c>
      <c r="CA149" s="38">
        <v>1</v>
      </c>
      <c r="CB149" s="38">
        <v>1</v>
      </c>
      <c r="CC149" s="38">
        <v>1</v>
      </c>
      <c r="CD149" s="38">
        <v>1</v>
      </c>
      <c r="CE149" s="38">
        <v>1</v>
      </c>
      <c r="CF149" s="38">
        <v>1</v>
      </c>
      <c r="CG149" s="38">
        <v>0</v>
      </c>
      <c r="CH149" s="38">
        <f t="shared" si="519"/>
        <v>6</v>
      </c>
      <c r="CI149" s="39"/>
      <c r="CJ149" s="24"/>
      <c r="CK149" s="25"/>
      <c r="CL149" s="172">
        <f t="shared" ref="CL149" si="689">+AC149</f>
        <v>60</v>
      </c>
      <c r="CM149" s="26">
        <f t="shared" ref="CM149" si="690">1-(CK149/CL149)</f>
        <v>1</v>
      </c>
      <c r="CN149" s="24" t="str" cm="1">
        <f t="array" ref="CN149">+_xlfn.IFS(CM149&lt;0.8,"Cambio",CM149&lt;0.9,"Revisión de control",CM149&gt;0.89,"Se mantiene")</f>
        <v>Se mantiene</v>
      </c>
      <c r="CO149" s="80"/>
      <c r="CP149" s="25"/>
      <c r="CQ149" s="25"/>
      <c r="CR149" s="25"/>
      <c r="CS149" s="26">
        <f t="shared" si="583"/>
        <v>1</v>
      </c>
    </row>
    <row r="150" spans="1:97" ht="60" customHeight="1" x14ac:dyDescent="0.4">
      <c r="A150" s="7" t="s">
        <v>821</v>
      </c>
      <c r="B150" s="227"/>
      <c r="C150" s="21" t="s">
        <v>147</v>
      </c>
      <c r="D150" s="188"/>
      <c r="E150" s="191"/>
      <c r="F150" s="188"/>
      <c r="G150" s="196"/>
      <c r="H150" s="176"/>
      <c r="I150" s="182"/>
      <c r="J150" s="176"/>
      <c r="K150" s="166"/>
      <c r="L150" s="197"/>
      <c r="M150" s="199"/>
      <c r="N150" s="202"/>
      <c r="O150" s="205"/>
      <c r="P150" s="202"/>
      <c r="Q150" s="205"/>
      <c r="R150" s="205"/>
      <c r="S150" s="208"/>
      <c r="T150" s="176"/>
      <c r="U150" s="175"/>
      <c r="V150" s="175"/>
      <c r="W150" s="177"/>
      <c r="X150" s="166"/>
      <c r="Y150" s="166"/>
      <c r="Z150" s="179"/>
      <c r="AA150" s="179"/>
      <c r="AB150" s="179"/>
      <c r="AC150" s="181"/>
      <c r="AD150" s="176"/>
      <c r="AE150" s="182"/>
      <c r="AF150" s="176"/>
      <c r="AG150" s="176"/>
      <c r="AH150" s="182"/>
      <c r="AI150" s="176"/>
      <c r="AJ150" s="183"/>
      <c r="AK150" s="21" t="str">
        <f>CONCATENATE(J149," Control"," 2")</f>
        <v>SEJUT 26 Control 2</v>
      </c>
      <c r="AL150" s="23" t="s">
        <v>834</v>
      </c>
      <c r="AM150" s="23" t="s">
        <v>859</v>
      </c>
      <c r="AN150" s="23" t="s">
        <v>856</v>
      </c>
      <c r="AO150" s="23" t="str">
        <f t="shared" si="430"/>
        <v>La SUBDIRECCIÓN DE SEGURIDAD JURÍDICA revisa los actos administrativos expedidos que resuelven recursos de reposición interpuestos a las decisiones finales de procesos agrarios en zonas focalizadas a través de del listado de los actos administrativos que resuelven los recursos interpuestos donde consta el número de expediente y el número del acto administrativo que está en los sistemas de información de la ANT</v>
      </c>
      <c r="AP150" s="21" t="s">
        <v>54</v>
      </c>
      <c r="AQ150" s="21" t="str">
        <f t="shared" si="571"/>
        <v>Probabilidad</v>
      </c>
      <c r="AR150" s="21" t="s">
        <v>56</v>
      </c>
      <c r="AS150" s="21" t="str">
        <f t="shared" si="572"/>
        <v>30%</v>
      </c>
      <c r="AT150" s="21" t="s">
        <v>1</v>
      </c>
      <c r="AU150" s="21" t="s">
        <v>2</v>
      </c>
      <c r="AV150" s="21" t="s">
        <v>3</v>
      </c>
      <c r="AW150" s="22">
        <f t="shared" ref="AW150:AW152" si="691">+IF(AQ150="Probabilidad",AW149-(AW149*AS150),AW149)</f>
        <v>0.29399999999999998</v>
      </c>
      <c r="AX150" s="21" t="str">
        <f t="shared" si="573"/>
        <v>Baja</v>
      </c>
      <c r="AY150" s="22">
        <f>+IF(AQ150="Impacto",AY149-(AY149*AS150),AY149)</f>
        <v>1</v>
      </c>
      <c r="AZ150" s="21" t="str">
        <f t="shared" si="574"/>
        <v>Catastrófico</v>
      </c>
      <c r="BA150" s="166"/>
      <c r="BB150" s="166"/>
      <c r="BC150" s="169"/>
      <c r="BD150" s="21" t="str">
        <f>CONCATENATE(J149," Acción preventiva"," 2")</f>
        <v>SEJUT 26 Acción preventiva 2</v>
      </c>
      <c r="BE150" s="23" t="s">
        <v>835</v>
      </c>
      <c r="BF150" s="23" t="s">
        <v>860</v>
      </c>
      <c r="BG150" s="23" t="s">
        <v>858</v>
      </c>
      <c r="BH150" s="21">
        <f t="shared" si="576"/>
        <v>6</v>
      </c>
      <c r="BI150" s="21"/>
      <c r="BJ150" s="21"/>
      <c r="BK150" s="21"/>
      <c r="BL150" s="21"/>
      <c r="BM150" s="21"/>
      <c r="BN150" s="21">
        <v>1</v>
      </c>
      <c r="BO150" s="21">
        <v>1</v>
      </c>
      <c r="BP150" s="21">
        <v>1</v>
      </c>
      <c r="BQ150" s="21">
        <v>1</v>
      </c>
      <c r="BR150" s="21">
        <v>1</v>
      </c>
      <c r="BS150" s="21">
        <v>1</v>
      </c>
      <c r="BT150" s="21"/>
      <c r="BU150" s="171"/>
      <c r="BV150" s="38">
        <v>0</v>
      </c>
      <c r="BW150" s="38">
        <v>0</v>
      </c>
      <c r="BX150" s="38">
        <v>0</v>
      </c>
      <c r="BY150" s="38">
        <v>0</v>
      </c>
      <c r="BZ150" s="38">
        <v>0</v>
      </c>
      <c r="CA150" s="38">
        <v>1</v>
      </c>
      <c r="CB150" s="38">
        <v>0</v>
      </c>
      <c r="CC150" s="38">
        <v>1</v>
      </c>
      <c r="CD150" s="38">
        <v>1</v>
      </c>
      <c r="CE150" s="38">
        <v>1</v>
      </c>
      <c r="CF150" s="38">
        <v>0</v>
      </c>
      <c r="CG150" s="38">
        <v>0</v>
      </c>
      <c r="CH150" s="38">
        <f t="shared" si="519"/>
        <v>4</v>
      </c>
      <c r="CI150" s="39"/>
      <c r="CJ150" s="24"/>
      <c r="CK150" s="25"/>
      <c r="CL150" s="173"/>
      <c r="CM150" s="26">
        <f t="shared" ref="CM150" si="692">1-(CK150/CL149)</f>
        <v>1</v>
      </c>
      <c r="CN150" s="24" t="str" cm="1">
        <f t="array" ref="CN150">+_xlfn.IFS(CM150&lt;0.8,"Cambio",CM150&lt;0.9,"Revisión de control",CM150&gt;0.89,"Se mantiene")</f>
        <v>Se mantiene</v>
      </c>
      <c r="CO150" s="80"/>
      <c r="CP150" s="25"/>
      <c r="CQ150" s="25"/>
      <c r="CR150" s="25"/>
      <c r="CS150" s="26">
        <f t="shared" si="583"/>
        <v>1</v>
      </c>
    </row>
    <row r="151" spans="1:97" ht="60" customHeight="1" x14ac:dyDescent="0.4">
      <c r="A151" s="7" t="s">
        <v>821</v>
      </c>
      <c r="B151" s="227"/>
      <c r="C151" s="21" t="s">
        <v>147</v>
      </c>
      <c r="D151" s="188"/>
      <c r="E151" s="191"/>
      <c r="F151" s="188"/>
      <c r="G151" s="196"/>
      <c r="H151" s="176"/>
      <c r="I151" s="182"/>
      <c r="J151" s="176"/>
      <c r="K151" s="166"/>
      <c r="L151" s="197"/>
      <c r="M151" s="199"/>
      <c r="N151" s="202"/>
      <c r="O151" s="205"/>
      <c r="P151" s="202"/>
      <c r="Q151" s="205"/>
      <c r="R151" s="205"/>
      <c r="S151" s="208"/>
      <c r="T151" s="176"/>
      <c r="U151" s="175"/>
      <c r="V151" s="175"/>
      <c r="W151" s="177"/>
      <c r="X151" s="166"/>
      <c r="Y151" s="166"/>
      <c r="Z151" s="179"/>
      <c r="AA151" s="179"/>
      <c r="AB151" s="179"/>
      <c r="AC151" s="181"/>
      <c r="AD151" s="176"/>
      <c r="AE151" s="182"/>
      <c r="AF151" s="176"/>
      <c r="AG151" s="176"/>
      <c r="AH151" s="182"/>
      <c r="AI151" s="176"/>
      <c r="AJ151" s="183"/>
      <c r="AK151" s="21" t="str">
        <f>CONCATENATE(J149," Control"," 3")</f>
        <v>SEJUT 26 Control 3</v>
      </c>
      <c r="AL151" s="23" t="s">
        <v>828</v>
      </c>
      <c r="AM151" s="23" t="s">
        <v>861</v>
      </c>
      <c r="AN151" s="23" t="s">
        <v>862</v>
      </c>
      <c r="AO151" s="23" t="str">
        <f t="shared" si="430"/>
        <v>La SUBDIRECCIÓN DE PROCESOS AGRARIOS Y GESTIÓN JURÍDICA priorizar la expedición de los actos administrativos  que resuelven recursos de reposición interpuestos a las decisiones finales de procesos agrarios en zonas no focalizadas, que se encuentran fuera de términos a través de del listado de los actos administrativos que resuelven los recursos interpuestos fuera de términos, donde consta el número de expediente y el número del acto administrativo que está en los sistemas de información de la ANT</v>
      </c>
      <c r="AP151" s="21" t="s">
        <v>55</v>
      </c>
      <c r="AQ151" s="21" t="str">
        <f t="shared" si="571"/>
        <v>Impacto</v>
      </c>
      <c r="AR151" s="21" t="s">
        <v>56</v>
      </c>
      <c r="AS151" s="21" t="str">
        <f t="shared" si="572"/>
        <v>25%</v>
      </c>
      <c r="AT151" s="21" t="s">
        <v>1</v>
      </c>
      <c r="AU151" s="21" t="s">
        <v>2</v>
      </c>
      <c r="AV151" s="21" t="s">
        <v>3</v>
      </c>
      <c r="AW151" s="22">
        <f t="shared" si="691"/>
        <v>0.29399999999999998</v>
      </c>
      <c r="AX151" s="21" t="str">
        <f t="shared" si="573"/>
        <v>Baja</v>
      </c>
      <c r="AY151" s="22">
        <f>+IF(AQ151="Impacto",AY150-(AY150*AS151),AY150)</f>
        <v>0.75</v>
      </c>
      <c r="AZ151" s="21" t="str">
        <f t="shared" si="574"/>
        <v>Mayor</v>
      </c>
      <c r="BA151" s="166"/>
      <c r="BB151" s="166"/>
      <c r="BC151" s="169"/>
      <c r="BD151" s="21" t="str">
        <f>CONCATENATE(J149," Acción preventiva"," 3")</f>
        <v>SEJUT 26 Acción preventiva 3</v>
      </c>
      <c r="BE151" s="23"/>
      <c r="BF151" s="23"/>
      <c r="BG151" s="23"/>
      <c r="BH151" s="21">
        <f t="shared" si="576"/>
        <v>0</v>
      </c>
      <c r="BI151" s="21"/>
      <c r="BJ151" s="21"/>
      <c r="BK151" s="21"/>
      <c r="BL151" s="21"/>
      <c r="BM151" s="21"/>
      <c r="BN151" s="21"/>
      <c r="BO151" s="21"/>
      <c r="BP151" s="21"/>
      <c r="BQ151" s="21"/>
      <c r="BR151" s="21"/>
      <c r="BS151" s="21"/>
      <c r="BT151" s="21"/>
      <c r="BU151" s="171"/>
      <c r="BV151" s="38">
        <v>0</v>
      </c>
      <c r="BW151" s="38">
        <v>0</v>
      </c>
      <c r="BX151" s="38">
        <v>0</v>
      </c>
      <c r="BY151" s="38">
        <v>0</v>
      </c>
      <c r="BZ151" s="38">
        <v>0</v>
      </c>
      <c r="CA151" s="38">
        <v>0</v>
      </c>
      <c r="CB151" s="38">
        <v>0</v>
      </c>
      <c r="CC151" s="38">
        <v>0</v>
      </c>
      <c r="CD151" s="38">
        <v>0</v>
      </c>
      <c r="CE151" s="38">
        <v>0</v>
      </c>
      <c r="CF151" s="38">
        <v>0</v>
      </c>
      <c r="CG151" s="38">
        <v>0</v>
      </c>
      <c r="CH151" s="38">
        <f t="shared" si="519"/>
        <v>0</v>
      </c>
      <c r="CI151" s="39"/>
      <c r="CJ151" s="24"/>
      <c r="CK151" s="25"/>
      <c r="CL151" s="173"/>
      <c r="CM151" s="26">
        <f t="shared" ref="CM151" si="693">1-(CK151/CL149)</f>
        <v>1</v>
      </c>
      <c r="CN151" s="24" t="str" cm="1">
        <f t="array" ref="CN151">+_xlfn.IFS(CM151&lt;0.8,"Cambio",CM151&lt;0.9,"Revisión de control",CM151&gt;0.89,"Se mantiene")</f>
        <v>Se mantiene</v>
      </c>
      <c r="CO151" s="80"/>
      <c r="CP151" s="25"/>
      <c r="CQ151" s="25"/>
      <c r="CR151" s="25"/>
      <c r="CS151" s="26">
        <f t="shared" si="583"/>
        <v>1</v>
      </c>
    </row>
    <row r="152" spans="1:97" ht="60" customHeight="1" x14ac:dyDescent="0.4">
      <c r="A152" s="7" t="s">
        <v>821</v>
      </c>
      <c r="B152" s="228"/>
      <c r="C152" s="21" t="s">
        <v>147</v>
      </c>
      <c r="D152" s="189"/>
      <c r="E152" s="192"/>
      <c r="F152" s="189"/>
      <c r="G152" s="196"/>
      <c r="H152" s="176"/>
      <c r="I152" s="182"/>
      <c r="J152" s="176"/>
      <c r="K152" s="167"/>
      <c r="L152" s="197"/>
      <c r="M152" s="200"/>
      <c r="N152" s="203"/>
      <c r="O152" s="206"/>
      <c r="P152" s="203"/>
      <c r="Q152" s="206"/>
      <c r="R152" s="206"/>
      <c r="S152" s="209"/>
      <c r="T152" s="176"/>
      <c r="U152" s="175"/>
      <c r="V152" s="175"/>
      <c r="W152" s="177"/>
      <c r="X152" s="167"/>
      <c r="Y152" s="167"/>
      <c r="Z152" s="180"/>
      <c r="AA152" s="180"/>
      <c r="AB152" s="180"/>
      <c r="AC152" s="181"/>
      <c r="AD152" s="176"/>
      <c r="AE152" s="182"/>
      <c r="AF152" s="176"/>
      <c r="AG152" s="176"/>
      <c r="AH152" s="182"/>
      <c r="AI152" s="176"/>
      <c r="AJ152" s="183"/>
      <c r="AK152" s="21" t="str">
        <f>CONCATENATE(J149," Control"," 4")</f>
        <v>SEJUT 26 Control 4</v>
      </c>
      <c r="AL152" s="23" t="s">
        <v>834</v>
      </c>
      <c r="AM152" s="23" t="s">
        <v>861</v>
      </c>
      <c r="AN152" s="23" t="s">
        <v>862</v>
      </c>
      <c r="AO152" s="23" t="str">
        <f t="shared" si="430"/>
        <v>La SUBDIRECCIÓN DE SEGURIDAD JURÍDICA priorizar la expedición de los actos administrativos  que resuelven recursos de reposición interpuestos a las decisiones finales de procesos agrarios en zonas no focalizadas, que se encuentran fuera de términos a través de del listado de los actos administrativos que resuelven los recursos interpuestos fuera de términos, donde consta el número de expediente y el número del acto administrativo que está en los sistemas de información de la ANT</v>
      </c>
      <c r="AP152" s="21" t="s">
        <v>55</v>
      </c>
      <c r="AQ152" s="21" t="str">
        <f t="shared" si="571"/>
        <v>Impacto</v>
      </c>
      <c r="AR152" s="21" t="s">
        <v>56</v>
      </c>
      <c r="AS152" s="21" t="str">
        <f t="shared" si="572"/>
        <v>25%</v>
      </c>
      <c r="AT152" s="21" t="s">
        <v>1</v>
      </c>
      <c r="AU152" s="21" t="s">
        <v>2</v>
      </c>
      <c r="AV152" s="21" t="s">
        <v>3</v>
      </c>
      <c r="AW152" s="22">
        <f t="shared" si="691"/>
        <v>0.29399999999999998</v>
      </c>
      <c r="AX152" s="21" t="str">
        <f t="shared" si="573"/>
        <v>Baja</v>
      </c>
      <c r="AY152" s="22">
        <f>+IF(AQ152="Impacto",AY151-(AY151*AS152),AY151)</f>
        <v>0.5625</v>
      </c>
      <c r="AZ152" s="21" t="str">
        <f t="shared" si="574"/>
        <v>Moderado</v>
      </c>
      <c r="BA152" s="167"/>
      <c r="BB152" s="167"/>
      <c r="BC152" s="170"/>
      <c r="BD152" s="21" t="str">
        <f>CONCATENATE(J149," Acción preventiva"," 4")</f>
        <v>SEJUT 26 Acción preventiva 4</v>
      </c>
      <c r="BE152" s="23"/>
      <c r="BF152" s="23"/>
      <c r="BG152" s="23"/>
      <c r="BH152" s="21">
        <f t="shared" si="576"/>
        <v>0</v>
      </c>
      <c r="BI152" s="21"/>
      <c r="BJ152" s="21"/>
      <c r="BK152" s="21"/>
      <c r="BL152" s="21"/>
      <c r="BM152" s="21"/>
      <c r="BN152" s="21"/>
      <c r="BO152" s="21"/>
      <c r="BP152" s="21"/>
      <c r="BQ152" s="21"/>
      <c r="BR152" s="21"/>
      <c r="BS152" s="21"/>
      <c r="BT152" s="21"/>
      <c r="BU152" s="171"/>
      <c r="BV152" s="38">
        <v>0</v>
      </c>
      <c r="BW152" s="38">
        <v>0</v>
      </c>
      <c r="BX152" s="38">
        <v>0</v>
      </c>
      <c r="BY152" s="38">
        <v>0</v>
      </c>
      <c r="BZ152" s="38">
        <v>0</v>
      </c>
      <c r="CA152" s="38">
        <v>0</v>
      </c>
      <c r="CB152" s="38">
        <v>0</v>
      </c>
      <c r="CC152" s="38">
        <v>0</v>
      </c>
      <c r="CD152" s="38">
        <v>0</v>
      </c>
      <c r="CE152" s="38">
        <v>0</v>
      </c>
      <c r="CF152" s="38">
        <v>0</v>
      </c>
      <c r="CG152" s="38">
        <v>0</v>
      </c>
      <c r="CH152" s="38">
        <f t="shared" si="519"/>
        <v>0</v>
      </c>
      <c r="CI152" s="39"/>
      <c r="CJ152" s="24"/>
      <c r="CK152" s="25"/>
      <c r="CL152" s="174"/>
      <c r="CM152" s="26">
        <f t="shared" ref="CM152" si="694">1-(CK152/CL149)</f>
        <v>1</v>
      </c>
      <c r="CN152" s="24" t="str" cm="1">
        <f t="array" ref="CN152">+_xlfn.IFS(CM152&lt;0.8,"Cambio",CM152&lt;0.9,"Revisión de control",CM152&gt;0.89,"Se mantiene")</f>
        <v>Se mantiene</v>
      </c>
      <c r="CO152" s="80"/>
      <c r="CP152" s="25"/>
      <c r="CQ152" s="25"/>
      <c r="CR152" s="25"/>
      <c r="CS152" s="26">
        <f t="shared" si="583"/>
        <v>1</v>
      </c>
    </row>
    <row r="153" spans="1:97" ht="60" customHeight="1" x14ac:dyDescent="0.4">
      <c r="A153" s="7" t="s">
        <v>821</v>
      </c>
      <c r="B153" s="226" t="s">
        <v>146</v>
      </c>
      <c r="C153" s="21" t="s">
        <v>147</v>
      </c>
      <c r="D153" s="187" t="str">
        <f>VLOOKUP(B153,Datos!$B$65:$F$80,3,FALSE)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53" s="190" t="str">
        <f>VLOOKUP(B153,Datos!$B$65:$F$80,5,FALSE)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53" s="187" t="str">
        <f>VLOOKUP(B153,Datos!$B$65:$F$80,4,FALSE)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53" s="196" t="s">
        <v>838</v>
      </c>
      <c r="H153" s="176" t="s">
        <v>839</v>
      </c>
      <c r="I153" s="182">
        <f t="shared" si="563"/>
        <v>1</v>
      </c>
      <c r="J153" s="176" t="str">
        <f t="shared" ref="J153" si="695">CONCATENATE(C153," ",K153)</f>
        <v>SEJUT 27</v>
      </c>
      <c r="K153" s="165">
        <v>27</v>
      </c>
      <c r="L153" s="197">
        <v>45839</v>
      </c>
      <c r="M153" s="198">
        <f ca="1">+TODAY()-L153</f>
        <v>240</v>
      </c>
      <c r="N153" s="201" t="s">
        <v>19</v>
      </c>
      <c r="O153" s="204">
        <f>VLOOKUP(N153,[6]Datos!$B$21:$D$25,3,FALSE)</f>
        <v>0.2</v>
      </c>
      <c r="P153" s="201" t="s">
        <v>32</v>
      </c>
      <c r="Q153" s="204">
        <f>VLOOKUP(P153,[6]Datos!$C$20:$D$25,2,FALSE)</f>
        <v>0.8</v>
      </c>
      <c r="R153" s="204">
        <f t="shared" ref="R153" si="696">+IF(O153="",Q153,IF(Q153="",O153,IF(O153&gt;Q153,O153,Q153)))</f>
        <v>0.8</v>
      </c>
      <c r="S153" s="207" t="s">
        <v>863</v>
      </c>
      <c r="T153" s="176" t="s">
        <v>4</v>
      </c>
      <c r="U153" s="175" t="s">
        <v>825</v>
      </c>
      <c r="V153" s="175" t="s">
        <v>864</v>
      </c>
      <c r="W153" s="177" t="str">
        <f t="shared" ref="W153" si="697">CONCATENATE("Posibilidad de"," ",T153," ",U153," debido ",V153)</f>
        <v>Posibilidad de pérdida reputacional en la credibilidad institucional ante los grupos de interés debido al reparto a diferentes dependencias, de la solicitud de apertura de un proceso agrario sobre el mismo predio o área.</v>
      </c>
      <c r="X153" s="165" t="s">
        <v>221</v>
      </c>
      <c r="Y153" s="165" t="s">
        <v>227</v>
      </c>
      <c r="Z153" s="178" t="s">
        <v>286</v>
      </c>
      <c r="AA153" s="178" t="s">
        <v>412</v>
      </c>
      <c r="AB153" s="178" t="s">
        <v>827</v>
      </c>
      <c r="AC153" s="181">
        <v>260</v>
      </c>
      <c r="AD153" s="176" t="str">
        <f t="shared" ref="AD153" si="698">IF(AC153&lt;=0,"",IF(AC153&lt;=2,"Muy Baja",IF(AC153&lt;=24,"Baja",IF(AC153&lt;=500,"Media",IF(AC153&lt;=5000,"Alta","Muy Alta")))))</f>
        <v>Media</v>
      </c>
      <c r="AE153" s="182">
        <f t="shared" ref="AE153" si="699">IF(AD153="","",IF(AD153="Muy Baja",0.2,IF(AD153="Baja",0.4,IF(AD153="Media",0.6,IF(AD153="Alta",0.8,IF(AD153="Muy Alta",1,))))))</f>
        <v>0.6</v>
      </c>
      <c r="AF153" s="176" t="s">
        <v>32</v>
      </c>
      <c r="AG153" s="176" t="str">
        <f>IF(OR(AF153=[6]Datos!$C$6,AF153=[6]Datos!$D$6),"Leve",IF(OR(AF153=[6]Datos!$C$7,AF153=[6]Datos!$D$7),"Menor",IF(OR(AF153=[6]Datos!$C$8,AF153=[6]Datos!$D$8),"Moderado",IF(OR(AF153=[6]Datos!$C$9,AF153=[6]Datos!$D$9),"Mayor",IF(OR(AF153=[6]Datos!$C$10,AF153=[6]Datos!$D$10),"Catastrófico","")))))</f>
        <v>Mayor</v>
      </c>
      <c r="AH153" s="182">
        <f t="shared" ref="AH153" si="700">IF(AG153="","",IF(AG153="Leve",0.2,IF(AG153="Menor",0.4,IF(AG153="Moderado",0.6,IF(AG153="Mayor",0.8,IF(AG153="Catastrófico",1,))))))</f>
        <v>0.8</v>
      </c>
      <c r="AI153" s="176" t="str">
        <f t="shared" ref="AI153" si="701">IF(OR(AND(AD153="Muy Baja",AG153="Leve"),AND(AD153="Muy Baja",AG153="Menor"),AND(AD153="Baja",AG153="Leve")),"Bajo",IF(OR(AND(AD153="Muy baja",AG153="Moderado"),AND(AD153="Baja",AG153="Menor"),AND(AD153="Baja",AG153="Moderado"),AND(AD153="Media",AG153="Leve"),AND(AD153="Media",AG153="Menor"),AND(AD153="Media",AG153="Moderado"),AND(AD153="Alta",AG153="Leve"),AND(AD153="Alta",AG153="Menor")),"Moderado",IF(OR(AND(AD153="Muy Baja",AG153="Mayor"),AND(AD153="Baja",AG153="Mayor"),AND(AD153="Media",AG153="Mayor"),AND(AD153="Alta",AG153="Moderado"),AND(AD153="Alta",AG153="Mayor"),AND(AD153="Muy Alta",AG153="Leve"),AND(AD153="Muy Alta",AG153="Menor"),AND(AD153="Muy Alta",AG153="Moderado"),AND(AD153="Muy Alta",AG153="Mayor")),"Alto",IF(OR(AND(AD153="Muy Baja",AG153="Catastrófico"),AND(AD153="Baja",AG153="Catastrófico"),AND(AD153="Media",AG153="Catastrófico"),AND(AD153="Alta",AG153="Catastrófico"),AND(AD153="Muy Alta",AG153="Catastrófico")),"Extremo",""))))</f>
        <v>Alto</v>
      </c>
      <c r="AJ153" s="183" t="str" cm="1">
        <f t="array" ref="AJ153">_xlfn.IFS(AI153="Bajo","Aceptar",AI153="Moderado","Reducir",AI153="Alto","Reducir",AI153="Extremo","Reducir")</f>
        <v>Reducir</v>
      </c>
      <c r="AK153" s="21" t="str">
        <f>CONCATENATE(J153," Control"," 1")</f>
        <v>SEJUT 27 Control 1</v>
      </c>
      <c r="AL153" s="23" t="s">
        <v>828</v>
      </c>
      <c r="AM153" s="23" t="s">
        <v>865</v>
      </c>
      <c r="AN153" s="23" t="s">
        <v>866</v>
      </c>
      <c r="AO153" s="23" t="str">
        <f t="shared" ref="AO153:AO164" si="702">CONCATENATE(AL153," ",AM153," a través de ",AN153)</f>
        <v>La SUBDIRECCIÓN DE PROCESOS AGRARIOS Y GESTIÓN JURÍDICA verifica que las solicitudes de apertura de expedientes de procesos agrarios sobre el mismo predio o área en zonas no focalizadas no contenga expediente creado en el Orfeo a través de de la relación de los casos objeto del cruce de información con diferentes variables (nombre del predio, folio de matrícula, referencia catastral, entre otros), para identificar que el expediente no se encuentre creado</v>
      </c>
      <c r="AP153" s="21" t="s">
        <v>53</v>
      </c>
      <c r="AQ153" s="21" t="str">
        <f t="shared" si="571"/>
        <v>Probabilidad</v>
      </c>
      <c r="AR153" s="21" t="s">
        <v>56</v>
      </c>
      <c r="AS153" s="21" t="str">
        <f t="shared" si="572"/>
        <v>40%</v>
      </c>
      <c r="AT153" s="21" t="s">
        <v>5</v>
      </c>
      <c r="AU153" s="21" t="s">
        <v>2</v>
      </c>
      <c r="AV153" s="21" t="s">
        <v>3</v>
      </c>
      <c r="AW153" s="22">
        <f>+IF(AQ153="Probabilidad",AE153-(AE153*AS153),AE153)</f>
        <v>0.36</v>
      </c>
      <c r="AX153" s="21" t="str">
        <f t="shared" si="573"/>
        <v>Baja</v>
      </c>
      <c r="AY153" s="22">
        <f>+IF(AQ153="Impacto",AH153-(AH153*AS153),AH153)</f>
        <v>0.8</v>
      </c>
      <c r="AZ153" s="21" t="str">
        <f t="shared" si="574"/>
        <v>Mayor</v>
      </c>
      <c r="BA153" s="165" t="str">
        <f t="shared" ref="BA153" si="703">IF(OR(AND(AX156="Muy Baja",AZ156="Leve"),AND(AX156="Muy Baja",AZ156="Menor"),AND(AX156="Baja",AZ156="Leve")),"Bajo",IF(OR(AND(AX156="Muy baja",AZ156="Moderado"),AND(AX156="Baja",AZ156="Menor"),AND(AX156="Baja",AZ156="Moderado"),AND(AX156="Media",AZ156="Leve"),AND(AX156="Media",AZ156="Menor"),AND(AX156="Media",AZ156="Moderado"),AND(AX156="Alta",AZ156="Leve"),AND(AX156="Alta",AZ156="Menor")),"Moderado",IF(OR(AND(AX156="Muy Baja",AZ156="Mayor"),AND(AX156="Baja",AZ156="Mayor"),AND(AX156="Media",AZ156="Mayor"),AND(AX156="Alta",AZ156="Moderado"),AND(AX156="Alta",AZ156="Mayor"),AND(AX156="Muy Alta",AZ156="Leve"),AND(AX156="Muy Alta",AZ156="Menor"),AND(AX156="Muy Alta",AZ156="Moderado"),AND(AX156="Muy Alta",AZ156="Mayor")),"Alto",IF(OR(AND(AX156="Muy Baja",AZ156="Catastrófico"),AND(AX156="Baja",AZ156="Catastrófico"),AND(AX156="Media",AZ156="Catastrófico"),AND(AX156="Alta",AZ156="Catastrófico"),AND(AX156="Muy Alta",AZ156="Catastrófico")),"Extremo",""))))</f>
        <v>Moderado</v>
      </c>
      <c r="BB153" s="165" t="str" cm="1">
        <f t="array" ref="BB153">_xlfn.IFS(BA153="Bajo","Aceptar",BA153="Moderado","Reducir",BA153="Alto","Reducir",BA153="Extremo","Reducir")</f>
        <v>Reducir</v>
      </c>
      <c r="BC153" s="168" t="str" cm="1">
        <f t="array" ref="BC153">_xlfn.IFS(BB153="Aceptar","No",BB153="Reducir","Si")</f>
        <v>Si</v>
      </c>
      <c r="BD153" s="21" t="str">
        <f>CONCATENATE(J153," Acción preventiva"," 1")</f>
        <v>SEJUT 27 Acción preventiva 1</v>
      </c>
      <c r="BE153" s="23" t="s">
        <v>831</v>
      </c>
      <c r="BF153" s="23" t="s">
        <v>867</v>
      </c>
      <c r="BG153" s="23" t="s">
        <v>868</v>
      </c>
      <c r="BH153" s="21">
        <f t="shared" si="576"/>
        <v>6</v>
      </c>
      <c r="BI153" s="21"/>
      <c r="BJ153" s="21"/>
      <c r="BK153" s="21"/>
      <c r="BL153" s="21"/>
      <c r="BM153" s="21"/>
      <c r="BN153" s="21">
        <v>1</v>
      </c>
      <c r="BO153" s="21">
        <v>1</v>
      </c>
      <c r="BP153" s="21">
        <v>1</v>
      </c>
      <c r="BQ153" s="21">
        <v>1</v>
      </c>
      <c r="BR153" s="21">
        <v>1</v>
      </c>
      <c r="BS153" s="21">
        <v>1</v>
      </c>
      <c r="BT153" s="21"/>
      <c r="BU153" s="171">
        <f t="shared" ref="BU153" si="704">+AVERAGE(CH153:CH156)/AVERAGE(BH153:BH156)</f>
        <v>1</v>
      </c>
      <c r="BV153" s="38">
        <v>0</v>
      </c>
      <c r="BW153" s="38">
        <v>0</v>
      </c>
      <c r="BX153" s="38">
        <v>0</v>
      </c>
      <c r="BY153" s="38">
        <v>0</v>
      </c>
      <c r="BZ153" s="38">
        <v>0</v>
      </c>
      <c r="CA153" s="38">
        <v>1</v>
      </c>
      <c r="CB153" s="38">
        <v>1</v>
      </c>
      <c r="CC153" s="38">
        <v>1</v>
      </c>
      <c r="CD153" s="38">
        <v>1</v>
      </c>
      <c r="CE153" s="38">
        <v>1</v>
      </c>
      <c r="CF153" s="38">
        <v>1</v>
      </c>
      <c r="CG153" s="38">
        <v>0</v>
      </c>
      <c r="CH153" s="38">
        <f t="shared" si="519"/>
        <v>6</v>
      </c>
      <c r="CI153" s="39"/>
      <c r="CJ153" s="24"/>
      <c r="CK153" s="25"/>
      <c r="CL153" s="172">
        <f t="shared" ref="CL153" si="705">+AC153</f>
        <v>260</v>
      </c>
      <c r="CM153" s="26">
        <f t="shared" ref="CM153" si="706">1-(CK153/CL153)</f>
        <v>1</v>
      </c>
      <c r="CN153" s="24" t="str" cm="1">
        <f t="array" ref="CN153">+_xlfn.IFS(CM153&lt;0.8,"Cambio",CM153&lt;0.9,"Revisión de control",CM153&gt;0.89,"Se mantiene")</f>
        <v>Se mantiene</v>
      </c>
      <c r="CO153" s="80"/>
      <c r="CP153" s="25"/>
      <c r="CQ153" s="25"/>
      <c r="CR153" s="25"/>
      <c r="CS153" s="26">
        <f t="shared" si="583"/>
        <v>1</v>
      </c>
    </row>
    <row r="154" spans="1:97" ht="60" customHeight="1" x14ac:dyDescent="0.4">
      <c r="A154" s="7" t="s">
        <v>821</v>
      </c>
      <c r="B154" s="227"/>
      <c r="C154" s="21" t="s">
        <v>147</v>
      </c>
      <c r="D154" s="188"/>
      <c r="E154" s="191"/>
      <c r="F154" s="188"/>
      <c r="G154" s="196"/>
      <c r="H154" s="176"/>
      <c r="I154" s="182"/>
      <c r="J154" s="176"/>
      <c r="K154" s="166"/>
      <c r="L154" s="197"/>
      <c r="M154" s="199"/>
      <c r="N154" s="202"/>
      <c r="O154" s="205"/>
      <c r="P154" s="202"/>
      <c r="Q154" s="205"/>
      <c r="R154" s="205"/>
      <c r="S154" s="208"/>
      <c r="T154" s="176"/>
      <c r="U154" s="175"/>
      <c r="V154" s="175"/>
      <c r="W154" s="177"/>
      <c r="X154" s="166"/>
      <c r="Y154" s="166"/>
      <c r="Z154" s="179"/>
      <c r="AA154" s="179"/>
      <c r="AB154" s="179"/>
      <c r="AC154" s="181"/>
      <c r="AD154" s="176"/>
      <c r="AE154" s="182"/>
      <c r="AF154" s="176"/>
      <c r="AG154" s="176"/>
      <c r="AH154" s="182"/>
      <c r="AI154" s="176"/>
      <c r="AJ154" s="183"/>
      <c r="AK154" s="21" t="str">
        <f>CONCATENATE(J153," Control"," 2")</f>
        <v>SEJUT 27 Control 2</v>
      </c>
      <c r="AL154" s="23" t="s">
        <v>828</v>
      </c>
      <c r="AM154" s="23" t="s">
        <v>869</v>
      </c>
      <c r="AN154" s="23" t="s">
        <v>866</v>
      </c>
      <c r="AO154" s="23" t="str">
        <f t="shared" si="702"/>
        <v>La SUBDIRECCIÓN DE PROCESOS AGRARIOS Y GESTIÓN JURÍDICA verifica que las solicitudes de apertura de expedientes de procesos agrarios sobre el mismo predio o área en zonas focalizadas no contenga expediente creado en el Orfeo a través de de la relación de los casos objeto del cruce de información con diferentes variables (nombre del predio, folio de matrícula, referencia catastral, entre otros), para identificar que el expediente no se encuentre creado</v>
      </c>
      <c r="AP154" s="21" t="s">
        <v>53</v>
      </c>
      <c r="AQ154" s="21" t="str">
        <f t="shared" si="571"/>
        <v>Probabilidad</v>
      </c>
      <c r="AR154" s="21" t="s">
        <v>56</v>
      </c>
      <c r="AS154" s="21" t="str">
        <f t="shared" si="572"/>
        <v>40%</v>
      </c>
      <c r="AT154" s="21" t="s">
        <v>5</v>
      </c>
      <c r="AU154" s="21" t="s">
        <v>2</v>
      </c>
      <c r="AV154" s="21" t="s">
        <v>3</v>
      </c>
      <c r="AW154" s="22">
        <f>+IF(AQ154="Probabilidad",AW153-(AW153*AS154),AW153)</f>
        <v>0.216</v>
      </c>
      <c r="AX154" s="21" t="str">
        <f t="shared" si="573"/>
        <v>Baja</v>
      </c>
      <c r="AY154" s="22">
        <f>+IF(AQ154="Impacto",AY153-(AY153*AS154),AY153)</f>
        <v>0.8</v>
      </c>
      <c r="AZ154" s="21" t="str">
        <f t="shared" si="574"/>
        <v>Mayor</v>
      </c>
      <c r="BA154" s="166"/>
      <c r="BB154" s="166"/>
      <c r="BC154" s="169"/>
      <c r="BD154" s="21" t="str">
        <f>CONCATENATE(J153," Acción preventiva"," 2")</f>
        <v>SEJUT 27 Acción preventiva 2</v>
      </c>
      <c r="BE154" s="23" t="s">
        <v>835</v>
      </c>
      <c r="BF154" s="23" t="s">
        <v>870</v>
      </c>
      <c r="BG154" s="23" t="s">
        <v>871</v>
      </c>
      <c r="BH154" s="21">
        <f t="shared" si="576"/>
        <v>6</v>
      </c>
      <c r="BI154" s="21"/>
      <c r="BJ154" s="21"/>
      <c r="BK154" s="21"/>
      <c r="BL154" s="21"/>
      <c r="BM154" s="21"/>
      <c r="BN154" s="21">
        <v>1</v>
      </c>
      <c r="BO154" s="21">
        <v>1</v>
      </c>
      <c r="BP154" s="21">
        <v>1</v>
      </c>
      <c r="BQ154" s="21">
        <v>1</v>
      </c>
      <c r="BR154" s="21">
        <v>1</v>
      </c>
      <c r="BS154" s="21">
        <v>1</v>
      </c>
      <c r="BT154" s="21"/>
      <c r="BU154" s="171"/>
      <c r="BV154" s="38">
        <v>0</v>
      </c>
      <c r="BW154" s="38">
        <v>0</v>
      </c>
      <c r="BX154" s="38">
        <v>0</v>
      </c>
      <c r="BY154" s="38">
        <v>0</v>
      </c>
      <c r="BZ154" s="38">
        <v>0</v>
      </c>
      <c r="CA154" s="38">
        <v>1</v>
      </c>
      <c r="CB154" s="38">
        <v>1</v>
      </c>
      <c r="CC154" s="38">
        <v>1</v>
      </c>
      <c r="CD154" s="38">
        <v>1</v>
      </c>
      <c r="CE154" s="38">
        <v>1</v>
      </c>
      <c r="CF154" s="38">
        <v>1</v>
      </c>
      <c r="CG154" s="38">
        <v>0</v>
      </c>
      <c r="CH154" s="38">
        <f t="shared" si="519"/>
        <v>6</v>
      </c>
      <c r="CI154" s="39"/>
      <c r="CJ154" s="24"/>
      <c r="CK154" s="25"/>
      <c r="CL154" s="173"/>
      <c r="CM154" s="26">
        <f t="shared" ref="CM154" si="707">1-(CK154/CL153)</f>
        <v>1</v>
      </c>
      <c r="CN154" s="24" t="str" cm="1">
        <f t="array" ref="CN154">+_xlfn.IFS(CM154&lt;0.8,"Cambio",CM154&lt;0.9,"Revisión de control",CM154&gt;0.89,"Se mantiene")</f>
        <v>Se mantiene</v>
      </c>
      <c r="CO154" s="80"/>
      <c r="CP154" s="25"/>
      <c r="CQ154" s="25"/>
      <c r="CR154" s="25"/>
      <c r="CS154" s="26">
        <f t="shared" si="583"/>
        <v>1</v>
      </c>
    </row>
    <row r="155" spans="1:97" ht="60" customHeight="1" x14ac:dyDescent="0.4">
      <c r="A155" s="7" t="s">
        <v>821</v>
      </c>
      <c r="B155" s="227"/>
      <c r="C155" s="21" t="s">
        <v>147</v>
      </c>
      <c r="D155" s="188"/>
      <c r="E155" s="191"/>
      <c r="F155" s="188"/>
      <c r="G155" s="196"/>
      <c r="H155" s="176"/>
      <c r="I155" s="182"/>
      <c r="J155" s="176"/>
      <c r="K155" s="166"/>
      <c r="L155" s="197"/>
      <c r="M155" s="199"/>
      <c r="N155" s="202"/>
      <c r="O155" s="205"/>
      <c r="P155" s="202"/>
      <c r="Q155" s="205"/>
      <c r="R155" s="205"/>
      <c r="S155" s="208"/>
      <c r="T155" s="176"/>
      <c r="U155" s="175"/>
      <c r="V155" s="175"/>
      <c r="W155" s="177"/>
      <c r="X155" s="166"/>
      <c r="Y155" s="166"/>
      <c r="Z155" s="179"/>
      <c r="AA155" s="179"/>
      <c r="AB155" s="179"/>
      <c r="AC155" s="181"/>
      <c r="AD155" s="176"/>
      <c r="AE155" s="182"/>
      <c r="AF155" s="176"/>
      <c r="AG155" s="176"/>
      <c r="AH155" s="182"/>
      <c r="AI155" s="176"/>
      <c r="AJ155" s="183"/>
      <c r="AK155" s="21" t="str">
        <f>CONCATENATE(J153," Control"," 3")</f>
        <v>SEJUT 27 Control 3</v>
      </c>
      <c r="AL155" s="23" t="s">
        <v>828</v>
      </c>
      <c r="AM155" s="23" t="s">
        <v>872</v>
      </c>
      <c r="AN155" s="23" t="s">
        <v>873</v>
      </c>
      <c r="AO155" s="23" t="str">
        <f t="shared" si="702"/>
        <v>La SUBDIRECCIÓN DE PROCESOS AGRARIOS Y GESTIÓN JURÍDICA unifica en un solo expediente las piezas procesales de las solicitudes de apertura de expedientes de procesos agrarios en zonas no focalizadas sobre el mismo predio o área a través de de la gestión documental en Orfeo</v>
      </c>
      <c r="AP155" s="21" t="s">
        <v>55</v>
      </c>
      <c r="AQ155" s="21" t="str">
        <f t="shared" si="571"/>
        <v>Impacto</v>
      </c>
      <c r="AR155" s="21" t="s">
        <v>56</v>
      </c>
      <c r="AS155" s="21" t="str">
        <f t="shared" si="572"/>
        <v>25%</v>
      </c>
      <c r="AT155" s="21" t="s">
        <v>5</v>
      </c>
      <c r="AU155" s="21" t="s">
        <v>2</v>
      </c>
      <c r="AV155" s="21" t="s">
        <v>3</v>
      </c>
      <c r="AW155" s="22">
        <f>+IF(AQ155="Probabilidad",AW154-(AW154*AS155),AW154)</f>
        <v>0.216</v>
      </c>
      <c r="AX155" s="21" t="str">
        <f t="shared" si="573"/>
        <v>Baja</v>
      </c>
      <c r="AY155" s="22">
        <f>+IF(AQ155="Impacto",AY154-(AY154*AS155),AY154)</f>
        <v>0.60000000000000009</v>
      </c>
      <c r="AZ155" s="21" t="str">
        <f t="shared" si="574"/>
        <v>Moderado</v>
      </c>
      <c r="BA155" s="166"/>
      <c r="BB155" s="166"/>
      <c r="BC155" s="169"/>
      <c r="BD155" s="21" t="str">
        <f>CONCATENATE(J153," Acción preventiva"," 3")</f>
        <v>SEJUT 27 Acción preventiva 3</v>
      </c>
      <c r="BE155" s="23"/>
      <c r="BF155" s="23"/>
      <c r="BG155" s="23"/>
      <c r="BH155" s="21">
        <f t="shared" si="576"/>
        <v>0</v>
      </c>
      <c r="BI155" s="21"/>
      <c r="BJ155" s="21"/>
      <c r="BK155" s="21"/>
      <c r="BL155" s="21"/>
      <c r="BM155" s="21"/>
      <c r="BN155" s="21"/>
      <c r="BO155" s="21"/>
      <c r="BP155" s="21"/>
      <c r="BQ155" s="21"/>
      <c r="BR155" s="21"/>
      <c r="BS155" s="21"/>
      <c r="BT155" s="21"/>
      <c r="BU155" s="171"/>
      <c r="BV155" s="38">
        <v>0</v>
      </c>
      <c r="BW155" s="38">
        <v>0</v>
      </c>
      <c r="BX155" s="38">
        <v>0</v>
      </c>
      <c r="BY155" s="38">
        <v>0</v>
      </c>
      <c r="BZ155" s="38">
        <v>0</v>
      </c>
      <c r="CA155" s="38">
        <v>0</v>
      </c>
      <c r="CB155" s="38">
        <v>0</v>
      </c>
      <c r="CC155" s="38">
        <v>0</v>
      </c>
      <c r="CD155" s="38">
        <v>0</v>
      </c>
      <c r="CE155" s="38">
        <v>0</v>
      </c>
      <c r="CF155" s="38">
        <v>0</v>
      </c>
      <c r="CG155" s="38">
        <v>0</v>
      </c>
      <c r="CH155" s="38">
        <f t="shared" si="519"/>
        <v>0</v>
      </c>
      <c r="CI155" s="39"/>
      <c r="CJ155" s="24"/>
      <c r="CK155" s="25"/>
      <c r="CL155" s="173"/>
      <c r="CM155" s="26">
        <f t="shared" ref="CM155" si="708">1-(CK155/CL153)</f>
        <v>1</v>
      </c>
      <c r="CN155" s="24" t="str" cm="1">
        <f t="array" ref="CN155">+_xlfn.IFS(CM155&lt;0.8,"Cambio",CM155&lt;0.9,"Revisión de control",CM155&gt;0.89,"Se mantiene")</f>
        <v>Se mantiene</v>
      </c>
      <c r="CO155" s="80"/>
      <c r="CP155" s="25"/>
      <c r="CQ155" s="25"/>
      <c r="CR155" s="25"/>
      <c r="CS155" s="26">
        <f t="shared" si="583"/>
        <v>1</v>
      </c>
    </row>
    <row r="156" spans="1:97" ht="60" customHeight="1" x14ac:dyDescent="0.4">
      <c r="A156" s="7" t="s">
        <v>821</v>
      </c>
      <c r="B156" s="228"/>
      <c r="C156" s="21" t="s">
        <v>147</v>
      </c>
      <c r="D156" s="189"/>
      <c r="E156" s="192"/>
      <c r="F156" s="189"/>
      <c r="G156" s="196"/>
      <c r="H156" s="176"/>
      <c r="I156" s="182"/>
      <c r="J156" s="176"/>
      <c r="K156" s="167"/>
      <c r="L156" s="197"/>
      <c r="M156" s="200"/>
      <c r="N156" s="203"/>
      <c r="O156" s="206"/>
      <c r="P156" s="203"/>
      <c r="Q156" s="206"/>
      <c r="R156" s="206"/>
      <c r="S156" s="209"/>
      <c r="T156" s="176"/>
      <c r="U156" s="175"/>
      <c r="V156" s="175"/>
      <c r="W156" s="177"/>
      <c r="X156" s="167"/>
      <c r="Y156" s="167"/>
      <c r="Z156" s="180"/>
      <c r="AA156" s="180"/>
      <c r="AB156" s="180"/>
      <c r="AC156" s="181"/>
      <c r="AD156" s="176"/>
      <c r="AE156" s="182"/>
      <c r="AF156" s="176"/>
      <c r="AG156" s="176"/>
      <c r="AH156" s="182"/>
      <c r="AI156" s="176"/>
      <c r="AJ156" s="183"/>
      <c r="AK156" s="21" t="str">
        <f>CONCATENATE(J153," Control"," 4")</f>
        <v>SEJUT 27 Control 4</v>
      </c>
      <c r="AL156" s="23" t="s">
        <v>834</v>
      </c>
      <c r="AM156" s="23" t="s">
        <v>874</v>
      </c>
      <c r="AN156" s="23" t="s">
        <v>873</v>
      </c>
      <c r="AO156" s="23" t="str">
        <f t="shared" si="702"/>
        <v>La SUBDIRECCIÓN DE SEGURIDAD JURÍDICA unifica en un solo expediente las piezas procesales de las solicitudes de apertura de expedientes de procesos agrarios en zonas focalizadas sobre el mismo predio o área a través de de la gestión documental en Orfeo</v>
      </c>
      <c r="AP156" s="21" t="s">
        <v>55</v>
      </c>
      <c r="AQ156" s="21" t="str">
        <f t="shared" si="571"/>
        <v>Impacto</v>
      </c>
      <c r="AR156" s="21" t="s">
        <v>56</v>
      </c>
      <c r="AS156" s="21" t="str">
        <f t="shared" si="572"/>
        <v>25%</v>
      </c>
      <c r="AT156" s="21" t="s">
        <v>5</v>
      </c>
      <c r="AU156" s="21" t="s">
        <v>2</v>
      </c>
      <c r="AV156" s="21" t="s">
        <v>3</v>
      </c>
      <c r="AW156" s="22">
        <f>+IF(AQ156="Probabilidad",AW155-(AW155*AS156),AW155)</f>
        <v>0.216</v>
      </c>
      <c r="AX156" s="21" t="str">
        <f t="shared" si="573"/>
        <v>Baja</v>
      </c>
      <c r="AY156" s="22">
        <f>+IF(AQ156="Impacto",AY155-(AY155*AS156),AY155)</f>
        <v>0.45000000000000007</v>
      </c>
      <c r="AZ156" s="21" t="str">
        <f t="shared" si="574"/>
        <v>Moderado</v>
      </c>
      <c r="BA156" s="167"/>
      <c r="BB156" s="167"/>
      <c r="BC156" s="170"/>
      <c r="BD156" s="21" t="str">
        <f>CONCATENATE(J153," Acción preventiva"," 4")</f>
        <v>SEJUT 27 Acción preventiva 4</v>
      </c>
      <c r="BE156" s="23"/>
      <c r="BF156" s="23"/>
      <c r="BG156" s="23"/>
      <c r="BH156" s="21">
        <f t="shared" si="576"/>
        <v>0</v>
      </c>
      <c r="BI156" s="21"/>
      <c r="BJ156" s="21"/>
      <c r="BK156" s="21"/>
      <c r="BL156" s="21"/>
      <c r="BM156" s="21"/>
      <c r="BN156" s="21"/>
      <c r="BO156" s="21"/>
      <c r="BP156" s="21"/>
      <c r="BQ156" s="21"/>
      <c r="BR156" s="21"/>
      <c r="BS156" s="21"/>
      <c r="BT156" s="21"/>
      <c r="BU156" s="171"/>
      <c r="BV156" s="38">
        <v>0</v>
      </c>
      <c r="BW156" s="38">
        <v>0</v>
      </c>
      <c r="BX156" s="38">
        <v>0</v>
      </c>
      <c r="BY156" s="38">
        <v>0</v>
      </c>
      <c r="BZ156" s="38">
        <v>0</v>
      </c>
      <c r="CA156" s="38">
        <v>0</v>
      </c>
      <c r="CB156" s="38">
        <v>0</v>
      </c>
      <c r="CC156" s="38">
        <v>0</v>
      </c>
      <c r="CD156" s="38">
        <v>0</v>
      </c>
      <c r="CE156" s="38">
        <v>0</v>
      </c>
      <c r="CF156" s="38">
        <v>0</v>
      </c>
      <c r="CG156" s="38">
        <v>0</v>
      </c>
      <c r="CH156" s="38">
        <f t="shared" si="519"/>
        <v>0</v>
      </c>
      <c r="CI156" s="39"/>
      <c r="CJ156" s="24"/>
      <c r="CK156" s="25"/>
      <c r="CL156" s="174"/>
      <c r="CM156" s="26">
        <f t="shared" ref="CM156" si="709">1-(CK156/CL153)</f>
        <v>1</v>
      </c>
      <c r="CN156" s="24" t="str" cm="1">
        <f t="array" ref="CN156">+_xlfn.IFS(CM156&lt;0.8,"Cambio",CM156&lt;0.9,"Revisión de control",CM156&gt;0.89,"Se mantiene")</f>
        <v>Se mantiene</v>
      </c>
      <c r="CO156" s="80"/>
      <c r="CP156" s="25"/>
      <c r="CQ156" s="25"/>
      <c r="CR156" s="25"/>
      <c r="CS156" s="26">
        <f t="shared" si="583"/>
        <v>1</v>
      </c>
    </row>
    <row r="157" spans="1:97" ht="60" customHeight="1" x14ac:dyDescent="0.4">
      <c r="A157" s="7" t="s">
        <v>821</v>
      </c>
      <c r="B157" s="226" t="s">
        <v>146</v>
      </c>
      <c r="C157" s="21" t="s">
        <v>147</v>
      </c>
      <c r="D157" s="187" t="str">
        <f>VLOOKUP(B157,Datos!$B$65:$F$80,3,FALSE)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57" s="190" t="str">
        <f>VLOOKUP(B157,Datos!$B$65:$F$80,5,FALSE)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57" s="187" t="str">
        <f>VLOOKUP(B157,Datos!$B$65:$F$80,4,FALSE)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57" s="196" t="s">
        <v>875</v>
      </c>
      <c r="H157" s="176" t="s">
        <v>839</v>
      </c>
      <c r="I157" s="182">
        <f t="shared" si="563"/>
        <v>1</v>
      </c>
      <c r="J157" s="176" t="str">
        <f t="shared" ref="J157" si="710">CONCATENATE(C157," ",K157)</f>
        <v>SEJUT 28</v>
      </c>
      <c r="K157" s="165">
        <v>28</v>
      </c>
      <c r="L157" s="197">
        <v>45839</v>
      </c>
      <c r="M157" s="198">
        <f ca="1">+TODAY()-L157</f>
        <v>240</v>
      </c>
      <c r="N157" s="201" t="s">
        <v>19</v>
      </c>
      <c r="O157" s="204">
        <f>VLOOKUP(N157,[6]Datos!$B$21:$D$25,3,FALSE)</f>
        <v>0.2</v>
      </c>
      <c r="P157" s="201" t="s">
        <v>32</v>
      </c>
      <c r="Q157" s="204">
        <f>VLOOKUP(P157,[6]Datos!$C$20:$D$25,2,FALSE)</f>
        <v>0.8</v>
      </c>
      <c r="R157" s="204">
        <f t="shared" ref="R157" si="711">+IF(O157="",Q157,IF(Q157="",O157,IF(O157&gt;Q157,O157,Q157)))</f>
        <v>0.8</v>
      </c>
      <c r="S157" s="207" t="s">
        <v>876</v>
      </c>
      <c r="T157" s="176" t="s">
        <v>4</v>
      </c>
      <c r="U157" s="175" t="s">
        <v>825</v>
      </c>
      <c r="V157" s="175" t="s">
        <v>877</v>
      </c>
      <c r="W157" s="177" t="str">
        <f t="shared" ref="W157" si="712">CONCATENATE("Posibilidad de"," ",T157," ",U157," debido ",V157)</f>
        <v>Posibilidad de pérdida reputacional en la credibilidad institucional ante los grupos de interés debido a la decisión generada erradamente en el acto administrativo de formalización de propiedad privada -Competencia de la Subdirección de Seguridad Jurídica-.</v>
      </c>
      <c r="X157" s="165" t="s">
        <v>221</v>
      </c>
      <c r="Y157" s="165" t="s">
        <v>227</v>
      </c>
      <c r="Z157" s="178" t="s">
        <v>286</v>
      </c>
      <c r="AA157" s="178" t="s">
        <v>412</v>
      </c>
      <c r="AB157" s="178" t="s">
        <v>827</v>
      </c>
      <c r="AC157" s="181">
        <v>5700</v>
      </c>
      <c r="AD157" s="176" t="str">
        <f t="shared" ref="AD157" si="713">IF(AC157&lt;=0,"",IF(AC157&lt;=2,"Muy Baja",IF(AC157&lt;=24,"Baja",IF(AC157&lt;=500,"Media",IF(AC157&lt;=5000,"Alta","Muy Alta")))))</f>
        <v>Muy Alta</v>
      </c>
      <c r="AE157" s="182">
        <f t="shared" ref="AE157" si="714">IF(AD157="","",IF(AD157="Muy Baja",0.2,IF(AD157="Baja",0.4,IF(AD157="Media",0.6,IF(AD157="Alta",0.8,IF(AD157="Muy Alta",1,))))))</f>
        <v>1</v>
      </c>
      <c r="AF157" s="176" t="s">
        <v>32</v>
      </c>
      <c r="AG157" s="176" t="str">
        <f>IF(OR(AF157=[6]Datos!$C$6,AF157=[6]Datos!$D$6),"Leve",IF(OR(AF157=[6]Datos!$C$7,AF157=[6]Datos!$D$7),"Menor",IF(OR(AF157=[6]Datos!$C$8,AF157=[6]Datos!$D$8),"Moderado",IF(OR(AF157=[6]Datos!$C$9,AF157=[6]Datos!$D$9),"Mayor",IF(OR(AF157=[6]Datos!$C$10,AF157=[6]Datos!$D$10),"Catastrófico","")))))</f>
        <v>Mayor</v>
      </c>
      <c r="AH157" s="182">
        <f t="shared" ref="AH157" si="715">IF(AG157="","",IF(AG157="Leve",0.2,IF(AG157="Menor",0.4,IF(AG157="Moderado",0.6,IF(AG157="Mayor",0.8,IF(AG157="Catastrófico",1,))))))</f>
        <v>0.8</v>
      </c>
      <c r="AI157" s="176" t="str">
        <f t="shared" ref="AI157" si="716">IF(OR(AND(AD157="Muy Baja",AG157="Leve"),AND(AD157="Muy Baja",AG157="Menor"),AND(AD157="Baja",AG157="Leve")),"Bajo",IF(OR(AND(AD157="Muy baja",AG157="Moderado"),AND(AD157="Baja",AG157="Menor"),AND(AD157="Baja",AG157="Moderado"),AND(AD157="Media",AG157="Leve"),AND(AD157="Media",AG157="Menor"),AND(AD157="Media",AG157="Moderado"),AND(AD157="Alta",AG157="Leve"),AND(AD157="Alta",AG157="Menor")),"Moderado",IF(OR(AND(AD157="Muy Baja",AG157="Mayor"),AND(AD157="Baja",AG157="Mayor"),AND(AD157="Media",AG157="Mayor"),AND(AD157="Alta",AG157="Moderado"),AND(AD157="Alta",AG157="Mayor"),AND(AD157="Muy Alta",AG157="Leve"),AND(AD157="Muy Alta",AG157="Menor"),AND(AD157="Muy Alta",AG157="Moderado"),AND(AD157="Muy Alta",AG157="Mayor")),"Alto",IF(OR(AND(AD157="Muy Baja",AG157="Catastrófico"),AND(AD157="Baja",AG157="Catastrófico"),AND(AD157="Media",AG157="Catastrófico"),AND(AD157="Alta",AG157="Catastrófico"),AND(AD157="Muy Alta",AG157="Catastrófico")),"Extremo",""))))</f>
        <v>Alto</v>
      </c>
      <c r="AJ157" s="183" t="str" cm="1">
        <f t="array" ref="AJ157">_xlfn.IFS(AI157="Bajo","Aceptar",AI157="Moderado","Reducir",AI157="Alto","Reducir",AI157="Extremo","Reducir")</f>
        <v>Reducir</v>
      </c>
      <c r="AK157" s="21" t="str">
        <f>CONCATENATE(J157," Control"," 1")</f>
        <v>SEJUT 28 Control 1</v>
      </c>
      <c r="AL157" s="23" t="s">
        <v>834</v>
      </c>
      <c r="AM157" s="23" t="s">
        <v>878</v>
      </c>
      <c r="AN157" s="23" t="s">
        <v>847</v>
      </c>
      <c r="AO157" s="23" t="str">
        <f t="shared" si="702"/>
        <v>La SUBDIRECCIÓN DE SEGURIDAD JURÍDICA revisa los actos administrativos de formalización de propiedad privada antes de ser suscritos a través de del listado de los actos administrativos donde consta la revisión indicando el número de expediente y el número del acto administrativo que está en los sistemas de información de la ANT.</v>
      </c>
      <c r="AP157" s="21" t="s">
        <v>54</v>
      </c>
      <c r="AQ157" s="21" t="str">
        <f t="shared" si="571"/>
        <v>Probabilidad</v>
      </c>
      <c r="AR157" s="21" t="s">
        <v>56</v>
      </c>
      <c r="AS157" s="21" t="str">
        <f t="shared" si="572"/>
        <v>30%</v>
      </c>
      <c r="AT157" s="21" t="s">
        <v>1</v>
      </c>
      <c r="AU157" s="21" t="s">
        <v>2</v>
      </c>
      <c r="AV157" s="21" t="s">
        <v>3</v>
      </c>
      <c r="AW157" s="22">
        <f>+IF(AQ157="Probabilidad",AE157-(AE157*AS157),AE157)</f>
        <v>0.7</v>
      </c>
      <c r="AX157" s="21" t="str">
        <f t="shared" si="573"/>
        <v>Alta</v>
      </c>
      <c r="AY157" s="22">
        <f>+IF(AQ157="Impacto",AH157-(AH157*AS157),AH157)</f>
        <v>0.8</v>
      </c>
      <c r="AZ157" s="21" t="str">
        <f t="shared" si="574"/>
        <v>Mayor</v>
      </c>
      <c r="BA157" s="165" t="str">
        <f t="shared" ref="BA157" si="717">IF(OR(AND(AX160="Muy Baja",AZ160="Leve"),AND(AX160="Muy Baja",AZ160="Menor"),AND(AX160="Baja",AZ160="Leve")),"Bajo",IF(OR(AND(AX160="Muy baja",AZ160="Moderado"),AND(AX160="Baja",AZ160="Menor"),AND(AX160="Baja",AZ160="Moderado"),AND(AX160="Media",AZ160="Leve"),AND(AX160="Media",AZ160="Menor"),AND(AX160="Media",AZ160="Moderado"),AND(AX160="Alta",AZ160="Leve"),AND(AX160="Alta",AZ160="Menor")),"Moderado",IF(OR(AND(AX160="Muy Baja",AZ160="Mayor"),AND(AX160="Baja",AZ160="Mayor"),AND(AX160="Media",AZ160="Mayor"),AND(AX160="Alta",AZ160="Moderado"),AND(AX160="Alta",AZ160="Mayor"),AND(AX160="Muy Alta",AZ160="Leve"),AND(AX160="Muy Alta",AZ160="Menor"),AND(AX160="Muy Alta",AZ160="Moderado"),AND(AX160="Muy Alta",AZ160="Mayor")),"Alto",IF(OR(AND(AX160="Muy Baja",AZ160="Catastrófico"),AND(AX160="Baja",AZ160="Catastrófico"),AND(AX160="Media",AZ160="Catastrófico"),AND(AX160="Alta",AZ160="Catastrófico"),AND(AX160="Muy Alta",AZ160="Catastrófico")),"Extremo",""))))</f>
        <v>Alto</v>
      </c>
      <c r="BB157" s="165" t="str" cm="1">
        <f t="array" ref="BB157">_xlfn.IFS(BA157="Bajo","Aceptar",BA157="Moderado","Reducir",BA157="Alto","Reducir",BA157="Extremo","Reducir")</f>
        <v>Reducir</v>
      </c>
      <c r="BC157" s="168" t="str" cm="1">
        <f t="array" ref="BC157">_xlfn.IFS(BB157="Aceptar","No",BB157="Reducir","Si")</f>
        <v>Si</v>
      </c>
      <c r="BD157" s="21" t="str">
        <f>CONCATENATE(J157," Acción preventiva"," 1")</f>
        <v>SEJUT 28 Acción preventiva 1</v>
      </c>
      <c r="BE157" s="23" t="s">
        <v>848</v>
      </c>
      <c r="BF157" s="23" t="s">
        <v>879</v>
      </c>
      <c r="BG157" s="23" t="s">
        <v>880</v>
      </c>
      <c r="BH157" s="21">
        <f t="shared" si="576"/>
        <v>6</v>
      </c>
      <c r="BI157" s="21"/>
      <c r="BJ157" s="21"/>
      <c r="BK157" s="21"/>
      <c r="BL157" s="21"/>
      <c r="BM157" s="21"/>
      <c r="BN157" s="21">
        <v>1</v>
      </c>
      <c r="BO157" s="21">
        <v>1</v>
      </c>
      <c r="BP157" s="21">
        <v>1</v>
      </c>
      <c r="BQ157" s="21">
        <v>1</v>
      </c>
      <c r="BR157" s="21">
        <v>1</v>
      </c>
      <c r="BS157" s="21">
        <v>1</v>
      </c>
      <c r="BT157" s="21"/>
      <c r="BU157" s="171">
        <f t="shared" ref="BU157" si="718">+AVERAGE(CH157:CH160)/AVERAGE(BH157:BH160)</f>
        <v>1</v>
      </c>
      <c r="BV157" s="38">
        <v>0</v>
      </c>
      <c r="BW157" s="38">
        <v>0</v>
      </c>
      <c r="BX157" s="38">
        <v>0</v>
      </c>
      <c r="BY157" s="38">
        <v>0</v>
      </c>
      <c r="BZ157" s="38">
        <v>0</v>
      </c>
      <c r="CA157" s="38">
        <v>1</v>
      </c>
      <c r="CB157" s="38">
        <v>1</v>
      </c>
      <c r="CC157" s="38">
        <v>1</v>
      </c>
      <c r="CD157" s="38">
        <v>1</v>
      </c>
      <c r="CE157" s="38">
        <v>1</v>
      </c>
      <c r="CF157" s="38">
        <v>1</v>
      </c>
      <c r="CG157" s="38">
        <v>0</v>
      </c>
      <c r="CH157" s="38">
        <f t="shared" si="519"/>
        <v>6</v>
      </c>
      <c r="CI157" s="39"/>
      <c r="CJ157" s="24"/>
      <c r="CK157" s="25"/>
      <c r="CL157" s="172">
        <f t="shared" ref="CL157" si="719">+AC157</f>
        <v>5700</v>
      </c>
      <c r="CM157" s="26">
        <f t="shared" ref="CM157" si="720">1-(CK157/CL157)</f>
        <v>1</v>
      </c>
      <c r="CN157" s="24" t="str" cm="1">
        <f t="array" ref="CN157">+_xlfn.IFS(CM157&lt;0.8,"Cambio",CM157&lt;0.9,"Revisión de control",CM157&gt;0.89,"Se mantiene")</f>
        <v>Se mantiene</v>
      </c>
      <c r="CO157" s="80"/>
      <c r="CP157" s="25"/>
      <c r="CQ157" s="25"/>
      <c r="CR157" s="25"/>
      <c r="CS157" s="26">
        <f t="shared" si="583"/>
        <v>1</v>
      </c>
    </row>
    <row r="158" spans="1:97" ht="60" customHeight="1" x14ac:dyDescent="0.4">
      <c r="A158" s="7" t="s">
        <v>821</v>
      </c>
      <c r="B158" s="227"/>
      <c r="C158" s="21" t="s">
        <v>147</v>
      </c>
      <c r="D158" s="188"/>
      <c r="E158" s="191"/>
      <c r="F158" s="188"/>
      <c r="G158" s="196"/>
      <c r="H158" s="176"/>
      <c r="I158" s="182"/>
      <c r="J158" s="176"/>
      <c r="K158" s="166"/>
      <c r="L158" s="197"/>
      <c r="M158" s="199"/>
      <c r="N158" s="202"/>
      <c r="O158" s="205"/>
      <c r="P158" s="202"/>
      <c r="Q158" s="205"/>
      <c r="R158" s="205"/>
      <c r="S158" s="208"/>
      <c r="T158" s="176"/>
      <c r="U158" s="175"/>
      <c r="V158" s="175"/>
      <c r="W158" s="177"/>
      <c r="X158" s="166"/>
      <c r="Y158" s="166"/>
      <c r="Z158" s="179"/>
      <c r="AA158" s="179"/>
      <c r="AB158" s="179"/>
      <c r="AC158" s="181"/>
      <c r="AD158" s="176"/>
      <c r="AE158" s="182"/>
      <c r="AF158" s="176"/>
      <c r="AG158" s="176"/>
      <c r="AH158" s="182"/>
      <c r="AI158" s="176"/>
      <c r="AJ158" s="183"/>
      <c r="AK158" s="21" t="str">
        <f>CONCATENATE(J157," Control"," 2")</f>
        <v>SEJUT 28 Control 2</v>
      </c>
      <c r="AL158" s="23" t="s">
        <v>834</v>
      </c>
      <c r="AM158" s="23" t="s">
        <v>881</v>
      </c>
      <c r="AN158" s="23" t="s">
        <v>851</v>
      </c>
      <c r="AO158" s="23" t="str">
        <f t="shared" si="702"/>
        <v>La SUBDIRECCIÓN DE SEGURIDAD JURÍDICA profiere un nuevo acto administrativo corrigiendo las inconsistencias de la formalización de la propiedad privada a través de del listado de los actos administrativos que corrigen las decisiones tomadas, cada vez que se presente un acto administrativo con decisión errónea</v>
      </c>
      <c r="AP158" s="21" t="s">
        <v>55</v>
      </c>
      <c r="AQ158" s="21" t="str">
        <f t="shared" si="571"/>
        <v>Impacto</v>
      </c>
      <c r="AR158" s="21" t="s">
        <v>56</v>
      </c>
      <c r="AS158" s="21" t="str">
        <f t="shared" si="572"/>
        <v>25%</v>
      </c>
      <c r="AT158" s="21" t="s">
        <v>1</v>
      </c>
      <c r="AU158" s="21" t="s">
        <v>2</v>
      </c>
      <c r="AV158" s="21" t="s">
        <v>3</v>
      </c>
      <c r="AW158" s="22">
        <f>+IF(AQ158="Probabilidad",AW157-(AW157*AS158),AW157)</f>
        <v>0.7</v>
      </c>
      <c r="AX158" s="21" t="str">
        <f t="shared" si="573"/>
        <v>Alta</v>
      </c>
      <c r="AY158" s="22">
        <f>+IF(AQ158="Impacto",AY157-(AY157*AS158),AY157)</f>
        <v>0.60000000000000009</v>
      </c>
      <c r="AZ158" s="21" t="str">
        <f t="shared" si="574"/>
        <v>Moderado</v>
      </c>
      <c r="BA158" s="166"/>
      <c r="BB158" s="166"/>
      <c r="BC158" s="169"/>
      <c r="BD158" s="21" t="str">
        <f>CONCATENATE(J157," Acción preventiva"," 2")</f>
        <v>SEJUT 28 Acción preventiva 2</v>
      </c>
      <c r="BE158" s="23"/>
      <c r="BF158" s="23"/>
      <c r="BG158" s="23"/>
      <c r="BH158" s="21">
        <f t="shared" si="576"/>
        <v>0</v>
      </c>
      <c r="BI158" s="21"/>
      <c r="BJ158" s="21"/>
      <c r="BK158" s="21"/>
      <c r="BL158" s="21"/>
      <c r="BM158" s="21"/>
      <c r="BN158" s="21"/>
      <c r="BO158" s="21"/>
      <c r="BP158" s="21"/>
      <c r="BQ158" s="21"/>
      <c r="BR158" s="21"/>
      <c r="BS158" s="21"/>
      <c r="BT158" s="21"/>
      <c r="BU158" s="171"/>
      <c r="BV158" s="38">
        <v>0</v>
      </c>
      <c r="BW158" s="38">
        <v>0</v>
      </c>
      <c r="BX158" s="38">
        <v>0</v>
      </c>
      <c r="BY158" s="38">
        <v>0</v>
      </c>
      <c r="BZ158" s="38">
        <v>0</v>
      </c>
      <c r="CA158" s="38">
        <v>0</v>
      </c>
      <c r="CB158" s="38">
        <v>0</v>
      </c>
      <c r="CC158" s="38">
        <v>0</v>
      </c>
      <c r="CD158" s="38">
        <v>0</v>
      </c>
      <c r="CE158" s="38">
        <v>0</v>
      </c>
      <c r="CF158" s="38">
        <v>0</v>
      </c>
      <c r="CG158" s="38">
        <v>0</v>
      </c>
      <c r="CH158" s="38">
        <f t="shared" si="519"/>
        <v>0</v>
      </c>
      <c r="CI158" s="39"/>
      <c r="CJ158" s="24"/>
      <c r="CK158" s="25"/>
      <c r="CL158" s="173"/>
      <c r="CM158" s="26">
        <f t="shared" ref="CM158" si="721">1-(CK158/CL157)</f>
        <v>1</v>
      </c>
      <c r="CN158" s="24" t="str" cm="1">
        <f t="array" ref="CN158">+_xlfn.IFS(CM158&lt;0.8,"Cambio",CM158&lt;0.9,"Revisión de control",CM158&gt;0.89,"Se mantiene")</f>
        <v>Se mantiene</v>
      </c>
      <c r="CO158" s="80"/>
      <c r="CP158" s="25"/>
      <c r="CQ158" s="25"/>
      <c r="CR158" s="25"/>
      <c r="CS158" s="26">
        <f t="shared" si="583"/>
        <v>1</v>
      </c>
    </row>
    <row r="159" spans="1:97" ht="60" customHeight="1" x14ac:dyDescent="0.4">
      <c r="A159" s="7" t="s">
        <v>821</v>
      </c>
      <c r="B159" s="227"/>
      <c r="C159" s="21" t="s">
        <v>147</v>
      </c>
      <c r="D159" s="188"/>
      <c r="E159" s="191"/>
      <c r="F159" s="188"/>
      <c r="G159" s="196"/>
      <c r="H159" s="176"/>
      <c r="I159" s="182"/>
      <c r="J159" s="176"/>
      <c r="K159" s="166"/>
      <c r="L159" s="197"/>
      <c r="M159" s="199"/>
      <c r="N159" s="202"/>
      <c r="O159" s="205"/>
      <c r="P159" s="202"/>
      <c r="Q159" s="205"/>
      <c r="R159" s="205"/>
      <c r="S159" s="208"/>
      <c r="T159" s="176"/>
      <c r="U159" s="175"/>
      <c r="V159" s="175"/>
      <c r="W159" s="177"/>
      <c r="X159" s="166"/>
      <c r="Y159" s="166"/>
      <c r="Z159" s="179"/>
      <c r="AA159" s="179"/>
      <c r="AB159" s="179"/>
      <c r="AC159" s="181"/>
      <c r="AD159" s="176"/>
      <c r="AE159" s="182"/>
      <c r="AF159" s="176"/>
      <c r="AG159" s="176"/>
      <c r="AH159" s="182"/>
      <c r="AI159" s="176"/>
      <c r="AJ159" s="183"/>
      <c r="AK159" s="21" t="str">
        <f>CONCATENATE(J157," Control"," 3")</f>
        <v>SEJUT 28 Control 3</v>
      </c>
      <c r="AL159" s="23"/>
      <c r="AM159" s="23"/>
      <c r="AN159" s="23"/>
      <c r="AO159" s="23" t="str">
        <f t="shared" si="702"/>
        <v xml:space="preserve">  a través de </v>
      </c>
      <c r="AP159" s="21"/>
      <c r="AQ159" s="21" t="str">
        <f t="shared" si="571"/>
        <v/>
      </c>
      <c r="AR159" s="21"/>
      <c r="AS159" s="21" t="str">
        <f t="shared" si="572"/>
        <v/>
      </c>
      <c r="AT159" s="21"/>
      <c r="AU159" s="21"/>
      <c r="AV159" s="21"/>
      <c r="AW159" s="22">
        <f>+IF(AQ159="Probabilidad",AW158-(AW158*AS159),AW158)</f>
        <v>0.7</v>
      </c>
      <c r="AX159" s="21" t="str">
        <f t="shared" si="573"/>
        <v>Alta</v>
      </c>
      <c r="AY159" s="22">
        <f>+IF(AQ159="Impacto",AY158-(AY158*AS159),AY158)</f>
        <v>0.60000000000000009</v>
      </c>
      <c r="AZ159" s="21" t="str">
        <f t="shared" si="574"/>
        <v>Moderado</v>
      </c>
      <c r="BA159" s="166"/>
      <c r="BB159" s="166"/>
      <c r="BC159" s="169"/>
      <c r="BD159" s="21" t="str">
        <f>CONCATENATE(J157," Acción preventiva"," 3")</f>
        <v>SEJUT 28 Acción preventiva 3</v>
      </c>
      <c r="BE159" s="23"/>
      <c r="BF159" s="23"/>
      <c r="BG159" s="23"/>
      <c r="BH159" s="21">
        <f t="shared" si="576"/>
        <v>0</v>
      </c>
      <c r="BI159" s="21"/>
      <c r="BJ159" s="21"/>
      <c r="BK159" s="21"/>
      <c r="BL159" s="21"/>
      <c r="BM159" s="21"/>
      <c r="BN159" s="21"/>
      <c r="BO159" s="21"/>
      <c r="BP159" s="21"/>
      <c r="BQ159" s="21"/>
      <c r="BR159" s="21"/>
      <c r="BS159" s="21"/>
      <c r="BT159" s="21"/>
      <c r="BU159" s="171"/>
      <c r="BV159" s="38">
        <v>0</v>
      </c>
      <c r="BW159" s="38">
        <v>0</v>
      </c>
      <c r="BX159" s="38">
        <v>0</v>
      </c>
      <c r="BY159" s="38">
        <v>0</v>
      </c>
      <c r="BZ159" s="38">
        <v>0</v>
      </c>
      <c r="CA159" s="38">
        <v>0</v>
      </c>
      <c r="CB159" s="38">
        <v>0</v>
      </c>
      <c r="CC159" s="38">
        <v>0</v>
      </c>
      <c r="CD159" s="38">
        <v>0</v>
      </c>
      <c r="CE159" s="38">
        <v>0</v>
      </c>
      <c r="CF159" s="38">
        <v>0</v>
      </c>
      <c r="CG159" s="38">
        <v>0</v>
      </c>
      <c r="CH159" s="38">
        <f t="shared" si="519"/>
        <v>0</v>
      </c>
      <c r="CI159" s="39"/>
      <c r="CJ159" s="24"/>
      <c r="CK159" s="25"/>
      <c r="CL159" s="173"/>
      <c r="CM159" s="26">
        <f t="shared" ref="CM159" si="722">1-(CK159/CL157)</f>
        <v>1</v>
      </c>
      <c r="CN159" s="24" t="str" cm="1">
        <f t="array" ref="CN159">+_xlfn.IFS(CM159&lt;0.8,"Cambio",CM159&lt;0.9,"Revisión de control",CM159&gt;0.89,"Se mantiene")</f>
        <v>Se mantiene</v>
      </c>
      <c r="CO159" s="80"/>
      <c r="CP159" s="25"/>
      <c r="CQ159" s="25"/>
      <c r="CR159" s="25"/>
      <c r="CS159" s="26">
        <f t="shared" si="583"/>
        <v>1</v>
      </c>
    </row>
    <row r="160" spans="1:97" ht="60" customHeight="1" x14ac:dyDescent="0.4">
      <c r="A160" s="7" t="s">
        <v>821</v>
      </c>
      <c r="B160" s="228"/>
      <c r="C160" s="21" t="s">
        <v>147</v>
      </c>
      <c r="D160" s="189"/>
      <c r="E160" s="192"/>
      <c r="F160" s="189"/>
      <c r="G160" s="196"/>
      <c r="H160" s="176"/>
      <c r="I160" s="182"/>
      <c r="J160" s="176"/>
      <c r="K160" s="167"/>
      <c r="L160" s="197"/>
      <c r="M160" s="200"/>
      <c r="N160" s="203"/>
      <c r="O160" s="206"/>
      <c r="P160" s="203"/>
      <c r="Q160" s="206"/>
      <c r="R160" s="206"/>
      <c r="S160" s="209"/>
      <c r="T160" s="176"/>
      <c r="U160" s="175"/>
      <c r="V160" s="175"/>
      <c r="W160" s="177"/>
      <c r="X160" s="167"/>
      <c r="Y160" s="167"/>
      <c r="Z160" s="180"/>
      <c r="AA160" s="180"/>
      <c r="AB160" s="180"/>
      <c r="AC160" s="181"/>
      <c r="AD160" s="176"/>
      <c r="AE160" s="182"/>
      <c r="AF160" s="176"/>
      <c r="AG160" s="176"/>
      <c r="AH160" s="182"/>
      <c r="AI160" s="176"/>
      <c r="AJ160" s="183"/>
      <c r="AK160" s="21" t="str">
        <f>CONCATENATE(J157," Control"," 4")</f>
        <v>SEJUT 28 Control 4</v>
      </c>
      <c r="AL160" s="23"/>
      <c r="AM160" s="23"/>
      <c r="AN160" s="23"/>
      <c r="AO160" s="23" t="str">
        <f t="shared" si="702"/>
        <v xml:space="preserve">  a través de </v>
      </c>
      <c r="AP160" s="21"/>
      <c r="AQ160" s="21" t="str">
        <f t="shared" si="571"/>
        <v/>
      </c>
      <c r="AR160" s="21"/>
      <c r="AS160" s="21" t="str">
        <f t="shared" si="572"/>
        <v/>
      </c>
      <c r="AT160" s="21"/>
      <c r="AU160" s="21"/>
      <c r="AV160" s="21"/>
      <c r="AW160" s="22">
        <f>+IF(AQ160="Probabilidad",AW159-(AW159*AS160),AW159)</f>
        <v>0.7</v>
      </c>
      <c r="AX160" s="21" t="str">
        <f t="shared" si="573"/>
        <v>Alta</v>
      </c>
      <c r="AY160" s="22">
        <f>+IF(AQ160="Impacto",AY159-(AY159*AS160),AY159)</f>
        <v>0.60000000000000009</v>
      </c>
      <c r="AZ160" s="21" t="str">
        <f t="shared" si="574"/>
        <v>Moderado</v>
      </c>
      <c r="BA160" s="167"/>
      <c r="BB160" s="167"/>
      <c r="BC160" s="170"/>
      <c r="BD160" s="21" t="str">
        <f>CONCATENATE(J157," Acción preventiva"," 4")</f>
        <v>SEJUT 28 Acción preventiva 4</v>
      </c>
      <c r="BE160" s="23"/>
      <c r="BF160" s="23"/>
      <c r="BG160" s="23"/>
      <c r="BH160" s="21">
        <f t="shared" si="576"/>
        <v>0</v>
      </c>
      <c r="BI160" s="21"/>
      <c r="BJ160" s="21"/>
      <c r="BK160" s="21"/>
      <c r="BL160" s="21"/>
      <c r="BM160" s="21"/>
      <c r="BN160" s="21"/>
      <c r="BO160" s="21"/>
      <c r="BP160" s="21"/>
      <c r="BQ160" s="21"/>
      <c r="BR160" s="21"/>
      <c r="BS160" s="21"/>
      <c r="BT160" s="21"/>
      <c r="BU160" s="171"/>
      <c r="BV160" s="38">
        <v>0</v>
      </c>
      <c r="BW160" s="38">
        <v>0</v>
      </c>
      <c r="BX160" s="38">
        <v>0</v>
      </c>
      <c r="BY160" s="38">
        <v>0</v>
      </c>
      <c r="BZ160" s="38">
        <v>0</v>
      </c>
      <c r="CA160" s="38">
        <v>0</v>
      </c>
      <c r="CB160" s="38">
        <v>0</v>
      </c>
      <c r="CC160" s="38">
        <v>0</v>
      </c>
      <c r="CD160" s="38">
        <v>0</v>
      </c>
      <c r="CE160" s="38">
        <v>0</v>
      </c>
      <c r="CF160" s="38">
        <v>0</v>
      </c>
      <c r="CG160" s="38">
        <v>0</v>
      </c>
      <c r="CH160" s="38">
        <f t="shared" si="519"/>
        <v>0</v>
      </c>
      <c r="CI160" s="39"/>
      <c r="CJ160" s="24"/>
      <c r="CK160" s="25"/>
      <c r="CL160" s="174"/>
      <c r="CM160" s="26">
        <f t="shared" ref="CM160" si="723">1-(CK160/CL157)</f>
        <v>1</v>
      </c>
      <c r="CN160" s="24" t="str" cm="1">
        <f t="array" ref="CN160">+_xlfn.IFS(CM160&lt;0.8,"Cambio",CM160&lt;0.9,"Revisión de control",CM160&gt;0.89,"Se mantiene")</f>
        <v>Se mantiene</v>
      </c>
      <c r="CO160" s="80"/>
      <c r="CP160" s="25"/>
      <c r="CQ160" s="25"/>
      <c r="CR160" s="25"/>
      <c r="CS160" s="26">
        <f t="shared" si="583"/>
        <v>1</v>
      </c>
    </row>
    <row r="161" spans="1:97" ht="60" customHeight="1" x14ac:dyDescent="0.4">
      <c r="A161" s="7" t="s">
        <v>821</v>
      </c>
      <c r="B161" s="226" t="s">
        <v>146</v>
      </c>
      <c r="C161" s="21" t="s">
        <v>147</v>
      </c>
      <c r="D161" s="187" t="str">
        <f>VLOOKUP(B161,Datos!$B$65:$F$80,3,FALSE)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61" s="190" t="str">
        <f>VLOOKUP(B161,Datos!$B$65:$F$80,5,FALSE)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61" s="187" t="str">
        <f>VLOOKUP(B161,Datos!$B$65:$F$80,4,FALSE)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61" s="196" t="s">
        <v>882</v>
      </c>
      <c r="H161" s="176" t="s">
        <v>839</v>
      </c>
      <c r="I161" s="182">
        <f t="shared" si="563"/>
        <v>1</v>
      </c>
      <c r="J161" s="176" t="str">
        <f t="shared" ref="J161" si="724">CONCATENATE(C161," ",K161)</f>
        <v>SEJUT 29</v>
      </c>
      <c r="K161" s="165">
        <v>29</v>
      </c>
      <c r="L161" s="197">
        <v>45839</v>
      </c>
      <c r="M161" s="198">
        <f ca="1">+TODAY()-L161</f>
        <v>240</v>
      </c>
      <c r="N161" s="201" t="s">
        <v>19</v>
      </c>
      <c r="O161" s="204">
        <f>VLOOKUP(N161,[6]Datos!$B$21:$D$25,3,FALSE)</f>
        <v>0.2</v>
      </c>
      <c r="P161" s="201" t="s">
        <v>35</v>
      </c>
      <c r="Q161" s="204">
        <f>VLOOKUP(P161,[6]Datos!$C$20:$D$25,2,FALSE)</f>
        <v>1</v>
      </c>
      <c r="R161" s="204">
        <f t="shared" ref="R161" si="725">+IF(O161="",Q161,IF(Q161="",O161,IF(O161&gt;Q161,O161,Q161)))</f>
        <v>1</v>
      </c>
      <c r="S161" s="207" t="s">
        <v>883</v>
      </c>
      <c r="T161" s="176" t="s">
        <v>4</v>
      </c>
      <c r="U161" s="175" t="s">
        <v>884</v>
      </c>
      <c r="V161" s="175" t="s">
        <v>885</v>
      </c>
      <c r="W161" s="177" t="str">
        <f t="shared" ref="W161" si="726">CONCATENATE("Posibilidad de"," ",T161," ",U161," debido ",V161)</f>
        <v>Posibilidad de pérdida reputacional en la credibilidad institucional ante los jueces, entes de control y grupos de interés debido a la decisión generada erradamente en el acto administrativo de los procesos de reconocimiento de sentencias judiciales en el marco de la SU-288 en zonas no focalizadas -Competencia de la Subdirección de Procesos Agrarios y Gestión Jurídica- y en zonas focalizadas -Competencia de la Subdirección de Seguridad Jurídica-.</v>
      </c>
      <c r="X161" s="165" t="s">
        <v>221</v>
      </c>
      <c r="Y161" s="165" t="s">
        <v>227</v>
      </c>
      <c r="Z161" s="178" t="s">
        <v>286</v>
      </c>
      <c r="AA161" s="178" t="s">
        <v>412</v>
      </c>
      <c r="AB161" s="178" t="s">
        <v>827</v>
      </c>
      <c r="AC161" s="181">
        <v>2000</v>
      </c>
      <c r="AD161" s="176" t="str">
        <f t="shared" ref="AD161" si="727">IF(AC161&lt;=0,"",IF(AC161&lt;=2,"Muy Baja",IF(AC161&lt;=24,"Baja",IF(AC161&lt;=500,"Media",IF(AC161&lt;=5000,"Alta","Muy Alta")))))</f>
        <v>Alta</v>
      </c>
      <c r="AE161" s="182">
        <f t="shared" ref="AE161" si="728">IF(AD161="","",IF(AD161="Muy Baja",0.2,IF(AD161="Baja",0.4,IF(AD161="Media",0.6,IF(AD161="Alta",0.8,IF(AD161="Muy Alta",1,))))))</f>
        <v>0.8</v>
      </c>
      <c r="AF161" s="176" t="s">
        <v>35</v>
      </c>
      <c r="AG161" s="176" t="str">
        <f>IF(OR(AF161=[6]Datos!$C$6,AF161=[6]Datos!$D$6),"Leve",IF(OR(AF161=[6]Datos!$C$7,AF161=[6]Datos!$D$7),"Menor",IF(OR(AF161=[6]Datos!$C$8,AF161=[6]Datos!$D$8),"Moderado",IF(OR(AF161=[6]Datos!$C$9,AF161=[6]Datos!$D$9),"Mayor",IF(OR(AF161=[6]Datos!$C$10,AF161=[6]Datos!$D$10),"Catastrófico","")))))</f>
        <v>Catastrófico</v>
      </c>
      <c r="AH161" s="182">
        <f t="shared" ref="AH161" si="729">IF(AG161="","",IF(AG161="Leve",0.2,IF(AG161="Menor",0.4,IF(AG161="Moderado",0.6,IF(AG161="Mayor",0.8,IF(AG161="Catastrófico",1,))))))</f>
        <v>1</v>
      </c>
      <c r="AI161" s="176" t="str">
        <f t="shared" ref="AI161" si="730">IF(OR(AND(AD161="Muy Baja",AG161="Leve"),AND(AD161="Muy Baja",AG161="Menor"),AND(AD161="Baja",AG161="Leve")),"Bajo",IF(OR(AND(AD161="Muy baja",AG161="Moderado"),AND(AD161="Baja",AG161="Menor"),AND(AD161="Baja",AG161="Moderado"),AND(AD161="Media",AG161="Leve"),AND(AD161="Media",AG161="Menor"),AND(AD161="Media",AG161="Moderado"),AND(AD161="Alta",AG161="Leve"),AND(AD161="Alta",AG161="Menor")),"Moderado",IF(OR(AND(AD161="Muy Baja",AG161="Mayor"),AND(AD161="Baja",AG161="Mayor"),AND(AD161="Media",AG161="Mayor"),AND(AD161="Alta",AG161="Moderado"),AND(AD161="Alta",AG161="Mayor"),AND(AD161="Muy Alta",AG161="Leve"),AND(AD161="Muy Alta",AG161="Menor"),AND(AD161="Muy Alta",AG161="Moderado"),AND(AD161="Muy Alta",AG161="Mayor")),"Alto",IF(OR(AND(AD161="Muy Baja",AG161="Catastrófico"),AND(AD161="Baja",AG161="Catastrófico"),AND(AD161="Media",AG161="Catastrófico"),AND(AD161="Alta",AG161="Catastrófico"),AND(AD161="Muy Alta",AG161="Catastrófico")),"Extremo",""))))</f>
        <v>Extremo</v>
      </c>
      <c r="AJ161" s="183" t="str" cm="1">
        <f t="array" ref="AJ161">_xlfn.IFS(AI161="Bajo","Aceptar",AI161="Moderado","Reducir",AI161="Alto","Reducir",AI161="Extremo","Reducir")</f>
        <v>Reducir</v>
      </c>
      <c r="AK161" s="21" t="str">
        <f>CONCATENATE(J161," Control"," 1")</f>
        <v>SEJUT 29 Control 1</v>
      </c>
      <c r="AL161" s="23" t="s">
        <v>828</v>
      </c>
      <c r="AM161" s="23" t="s">
        <v>886</v>
      </c>
      <c r="AN161" s="23" t="s">
        <v>887</v>
      </c>
      <c r="AO161" s="23" t="str">
        <f t="shared" si="702"/>
        <v>La SUBDIRECCIÓN DE PROCESOS AGRARIOS Y GESTIÓN JURÍDICA revisa los actos administrativos de reconocimiento de sentencias judiciales en zonas no focalizadas antes de ser suscritos a través de del listado de los actos administrativos donde consta la revisión indicando el número de expediente y el número del acto administrativo que está en los sistemas de información de la ANT</v>
      </c>
      <c r="AP161" s="21" t="s">
        <v>54</v>
      </c>
      <c r="AQ161" s="21" t="str">
        <f t="shared" si="571"/>
        <v>Probabilidad</v>
      </c>
      <c r="AR161" s="21" t="s">
        <v>56</v>
      </c>
      <c r="AS161" s="21" t="str">
        <f t="shared" si="572"/>
        <v>30%</v>
      </c>
      <c r="AT161" s="21" t="s">
        <v>1</v>
      </c>
      <c r="AU161" s="21" t="s">
        <v>2</v>
      </c>
      <c r="AV161" s="21" t="s">
        <v>3</v>
      </c>
      <c r="AW161" s="22">
        <f>+IF(AQ161="Probabilidad",AE161-(AE161*AS161),AE161)</f>
        <v>0.56000000000000005</v>
      </c>
      <c r="AX161" s="21" t="str">
        <f t="shared" si="573"/>
        <v>Media</v>
      </c>
      <c r="AY161" s="22">
        <f>+IF(AQ161="Impacto",AH161-(AH161*AS161),AH161)</f>
        <v>1</v>
      </c>
      <c r="AZ161" s="21" t="str">
        <f t="shared" si="574"/>
        <v>Catastrófico</v>
      </c>
      <c r="BA161" s="165" t="str">
        <f t="shared" ref="BA161" si="731">IF(OR(AND(AX164="Muy Baja",AZ164="Leve"),AND(AX164="Muy Baja",AZ164="Menor"),AND(AX164="Baja",AZ164="Leve")),"Bajo",IF(OR(AND(AX164="Muy baja",AZ164="Moderado"),AND(AX164="Baja",AZ164="Menor"),AND(AX164="Baja",AZ164="Moderado"),AND(AX164="Media",AZ164="Leve"),AND(AX164="Media",AZ164="Menor"),AND(AX164="Media",AZ164="Moderado"),AND(AX164="Alta",AZ164="Leve"),AND(AX164="Alta",AZ164="Menor")),"Moderado",IF(OR(AND(AX164="Muy Baja",AZ164="Mayor"),AND(AX164="Baja",AZ164="Mayor"),AND(AX164="Media",AZ164="Mayor"),AND(AX164="Alta",AZ164="Moderado"),AND(AX164="Alta",AZ164="Mayor"),AND(AX164="Muy Alta",AZ164="Leve"),AND(AX164="Muy Alta",AZ164="Menor"),AND(AX164="Muy Alta",AZ164="Moderado"),AND(AX164="Muy Alta",AZ164="Mayor")),"Alto",IF(OR(AND(AX164="Muy Baja",AZ164="Catastrófico"),AND(AX164="Baja",AZ164="Catastrófico"),AND(AX164="Media",AZ164="Catastrófico"),AND(AX164="Alta",AZ164="Catastrófico"),AND(AX164="Muy Alta",AZ164="Catastrófico")),"Extremo",""))))</f>
        <v>Moderado</v>
      </c>
      <c r="BB161" s="165" t="str" cm="1">
        <f t="array" ref="BB161">_xlfn.IFS(BA161="Bajo","Aceptar",BA161="Moderado","Reducir",BA161="Alto","Reducir",BA161="Extremo","Reducir")</f>
        <v>Reducir</v>
      </c>
      <c r="BC161" s="168" t="str" cm="1">
        <f t="array" ref="BC161">_xlfn.IFS(BB161="Aceptar","No",BB161="Reducir","Si")</f>
        <v>Si</v>
      </c>
      <c r="BD161" s="21" t="str">
        <f>CONCATENATE(J161," Acción preventiva"," 1")</f>
        <v>SEJUT 29 Acción preventiva 1</v>
      </c>
      <c r="BE161" s="23" t="s">
        <v>831</v>
      </c>
      <c r="BF161" s="23" t="s">
        <v>844</v>
      </c>
      <c r="BG161" s="23" t="s">
        <v>845</v>
      </c>
      <c r="BH161" s="21">
        <f t="shared" si="576"/>
        <v>6</v>
      </c>
      <c r="BI161" s="21"/>
      <c r="BJ161" s="21"/>
      <c r="BK161" s="21"/>
      <c r="BL161" s="21"/>
      <c r="BM161" s="21"/>
      <c r="BN161" s="21">
        <v>1</v>
      </c>
      <c r="BO161" s="21">
        <v>1</v>
      </c>
      <c r="BP161" s="21">
        <v>1</v>
      </c>
      <c r="BQ161" s="21">
        <v>1</v>
      </c>
      <c r="BR161" s="21">
        <v>1</v>
      </c>
      <c r="BS161" s="21">
        <v>1</v>
      </c>
      <c r="BT161" s="21"/>
      <c r="BU161" s="171">
        <f t="shared" ref="BU161" si="732">+AVERAGE(CH161:CH164)/AVERAGE(BH161:BH164)</f>
        <v>1.2222222222222223</v>
      </c>
      <c r="BV161" s="38">
        <v>0</v>
      </c>
      <c r="BW161" s="38">
        <v>0</v>
      </c>
      <c r="BX161" s="38">
        <v>0</v>
      </c>
      <c r="BY161" s="38">
        <v>0</v>
      </c>
      <c r="BZ161" s="38">
        <v>0</v>
      </c>
      <c r="CA161" s="38">
        <v>1</v>
      </c>
      <c r="CB161" s="38">
        <v>1</v>
      </c>
      <c r="CC161" s="38">
        <v>1</v>
      </c>
      <c r="CD161" s="38">
        <v>1</v>
      </c>
      <c r="CE161" s="38">
        <v>1</v>
      </c>
      <c r="CF161" s="38">
        <v>1</v>
      </c>
      <c r="CG161" s="38">
        <v>0</v>
      </c>
      <c r="CH161" s="38">
        <f t="shared" si="519"/>
        <v>6</v>
      </c>
      <c r="CI161" s="39"/>
      <c r="CJ161" s="24"/>
      <c r="CK161" s="25"/>
      <c r="CL161" s="172">
        <f t="shared" ref="CL161" si="733">+AC161</f>
        <v>2000</v>
      </c>
      <c r="CM161" s="26">
        <f t="shared" ref="CM161" si="734">1-(CK161/CL161)</f>
        <v>1</v>
      </c>
      <c r="CN161" s="24" t="str" cm="1">
        <f t="array" ref="CN161">+_xlfn.IFS(CM161&lt;0.8,"Cambio",CM161&lt;0.9,"Revisión de control",CM161&gt;0.89,"Se mantiene")</f>
        <v>Se mantiene</v>
      </c>
      <c r="CO161" s="80"/>
      <c r="CP161" s="25"/>
      <c r="CQ161" s="25"/>
      <c r="CR161" s="25"/>
      <c r="CS161" s="26">
        <f t="shared" si="583"/>
        <v>1</v>
      </c>
    </row>
    <row r="162" spans="1:97" ht="60" customHeight="1" x14ac:dyDescent="0.4">
      <c r="A162" s="7" t="s">
        <v>821</v>
      </c>
      <c r="B162" s="227"/>
      <c r="C162" s="21" t="s">
        <v>147</v>
      </c>
      <c r="D162" s="188"/>
      <c r="E162" s="191"/>
      <c r="F162" s="188"/>
      <c r="G162" s="196"/>
      <c r="H162" s="176"/>
      <c r="I162" s="182"/>
      <c r="J162" s="176"/>
      <c r="K162" s="166"/>
      <c r="L162" s="197"/>
      <c r="M162" s="199"/>
      <c r="N162" s="202"/>
      <c r="O162" s="205"/>
      <c r="P162" s="202"/>
      <c r="Q162" s="205"/>
      <c r="R162" s="205"/>
      <c r="S162" s="208"/>
      <c r="T162" s="176"/>
      <c r="U162" s="175"/>
      <c r="V162" s="175"/>
      <c r="W162" s="177"/>
      <c r="X162" s="166"/>
      <c r="Y162" s="166"/>
      <c r="Z162" s="179"/>
      <c r="AA162" s="179"/>
      <c r="AB162" s="179"/>
      <c r="AC162" s="181"/>
      <c r="AD162" s="176"/>
      <c r="AE162" s="182"/>
      <c r="AF162" s="176"/>
      <c r="AG162" s="176"/>
      <c r="AH162" s="182"/>
      <c r="AI162" s="176"/>
      <c r="AJ162" s="183"/>
      <c r="AK162" s="21" t="str">
        <f>CONCATENATE(J161," Control"," 2")</f>
        <v>SEJUT 29 Control 2</v>
      </c>
      <c r="AL162" s="23" t="s">
        <v>834</v>
      </c>
      <c r="AM162" s="23" t="s">
        <v>888</v>
      </c>
      <c r="AN162" s="23" t="s">
        <v>887</v>
      </c>
      <c r="AO162" s="23" t="str">
        <f t="shared" si="702"/>
        <v>La SUBDIRECCIÓN DE SEGURIDAD JURÍDICA revisa los actos administrativos  de reconocimiento de sentencias judiciales en zonas focalizadas antes de ser suscritos a través de del listado de los actos administrativos donde consta la revisión indicando el número de expediente y el número del acto administrativo que está en los sistemas de información de la ANT</v>
      </c>
      <c r="AP162" s="21" t="s">
        <v>54</v>
      </c>
      <c r="AQ162" s="21" t="str">
        <f t="shared" si="571"/>
        <v>Probabilidad</v>
      </c>
      <c r="AR162" s="21" t="s">
        <v>56</v>
      </c>
      <c r="AS162" s="21" t="str">
        <f t="shared" si="572"/>
        <v>30%</v>
      </c>
      <c r="AT162" s="21" t="s">
        <v>1</v>
      </c>
      <c r="AU162" s="21" t="s">
        <v>2</v>
      </c>
      <c r="AV162" s="21" t="s">
        <v>3</v>
      </c>
      <c r="AW162" s="22">
        <f>+IF(AQ162="Probabilidad",AW161-(AW161*AS162),AW161)</f>
        <v>0.39200000000000002</v>
      </c>
      <c r="AX162" s="21" t="str">
        <f t="shared" si="573"/>
        <v>Baja</v>
      </c>
      <c r="AY162" s="22">
        <f>+IF(AQ162="Impacto",AY161-(AY161*AS162),AY161)</f>
        <v>1</v>
      </c>
      <c r="AZ162" s="21" t="str">
        <f t="shared" si="574"/>
        <v>Catastrófico</v>
      </c>
      <c r="BA162" s="166"/>
      <c r="BB162" s="166"/>
      <c r="BC162" s="169"/>
      <c r="BD162" s="21" t="str">
        <f>CONCATENATE(J161," Acción preventiva"," 2")</f>
        <v>SEJUT 29 Acción preventiva 2</v>
      </c>
      <c r="BE162" s="23" t="s">
        <v>848</v>
      </c>
      <c r="BF162" s="23" t="s">
        <v>849</v>
      </c>
      <c r="BG162" s="23" t="s">
        <v>845</v>
      </c>
      <c r="BH162" s="21">
        <f t="shared" si="576"/>
        <v>3</v>
      </c>
      <c r="BI162" s="21"/>
      <c r="BJ162" s="21"/>
      <c r="BK162" s="21"/>
      <c r="BL162" s="21"/>
      <c r="BM162" s="21"/>
      <c r="BN162" s="21"/>
      <c r="BO162" s="21"/>
      <c r="BP162" s="21"/>
      <c r="BQ162" s="21">
        <v>1</v>
      </c>
      <c r="BR162" s="21">
        <v>1</v>
      </c>
      <c r="BS162" s="21">
        <v>1</v>
      </c>
      <c r="BT162" s="21"/>
      <c r="BU162" s="171"/>
      <c r="BV162" s="38">
        <v>0</v>
      </c>
      <c r="BW162" s="38">
        <v>0</v>
      </c>
      <c r="BX162" s="38">
        <v>0</v>
      </c>
      <c r="BY162" s="38">
        <v>0</v>
      </c>
      <c r="BZ162" s="38">
        <v>0</v>
      </c>
      <c r="CA162" s="38">
        <v>1</v>
      </c>
      <c r="CB162" s="38">
        <v>0</v>
      </c>
      <c r="CC162" s="38">
        <v>1</v>
      </c>
      <c r="CD162" s="38">
        <v>1</v>
      </c>
      <c r="CE162" s="38">
        <v>1</v>
      </c>
      <c r="CF162" s="38">
        <v>1</v>
      </c>
      <c r="CG162" s="38">
        <v>0</v>
      </c>
      <c r="CH162" s="38">
        <f t="shared" si="519"/>
        <v>5</v>
      </c>
      <c r="CI162" s="39"/>
      <c r="CJ162" s="24"/>
      <c r="CK162" s="25"/>
      <c r="CL162" s="173"/>
      <c r="CM162" s="26">
        <f t="shared" ref="CM162" si="735">1-(CK162/CL161)</f>
        <v>1</v>
      </c>
      <c r="CN162" s="24" t="str" cm="1">
        <f t="array" ref="CN162">+_xlfn.IFS(CM162&lt;0.8,"Cambio",CM162&lt;0.9,"Revisión de control",CM162&gt;0.89,"Se mantiene")</f>
        <v>Se mantiene</v>
      </c>
      <c r="CO162" s="80"/>
      <c r="CP162" s="25"/>
      <c r="CQ162" s="25"/>
      <c r="CR162" s="25"/>
      <c r="CS162" s="26">
        <f t="shared" si="583"/>
        <v>1</v>
      </c>
    </row>
    <row r="163" spans="1:97" ht="60" customHeight="1" x14ac:dyDescent="0.4">
      <c r="A163" s="7" t="s">
        <v>821</v>
      </c>
      <c r="B163" s="227"/>
      <c r="C163" s="21" t="s">
        <v>147</v>
      </c>
      <c r="D163" s="188"/>
      <c r="E163" s="191"/>
      <c r="F163" s="188"/>
      <c r="G163" s="196"/>
      <c r="H163" s="176"/>
      <c r="I163" s="182"/>
      <c r="J163" s="176"/>
      <c r="K163" s="166"/>
      <c r="L163" s="197"/>
      <c r="M163" s="199"/>
      <c r="N163" s="202"/>
      <c r="O163" s="205"/>
      <c r="P163" s="202"/>
      <c r="Q163" s="205"/>
      <c r="R163" s="205"/>
      <c r="S163" s="208"/>
      <c r="T163" s="176"/>
      <c r="U163" s="175"/>
      <c r="V163" s="175"/>
      <c r="W163" s="177"/>
      <c r="X163" s="166"/>
      <c r="Y163" s="166"/>
      <c r="Z163" s="179"/>
      <c r="AA163" s="179"/>
      <c r="AB163" s="179"/>
      <c r="AC163" s="181"/>
      <c r="AD163" s="176"/>
      <c r="AE163" s="182"/>
      <c r="AF163" s="176"/>
      <c r="AG163" s="176"/>
      <c r="AH163" s="182"/>
      <c r="AI163" s="176"/>
      <c r="AJ163" s="183"/>
      <c r="AK163" s="21" t="str">
        <f>CONCATENATE(J161," Control"," 3")</f>
        <v>SEJUT 29 Control 3</v>
      </c>
      <c r="AL163" s="23" t="s">
        <v>828</v>
      </c>
      <c r="AM163" s="23" t="s">
        <v>889</v>
      </c>
      <c r="AN163" s="23" t="s">
        <v>851</v>
      </c>
      <c r="AO163" s="23" t="str">
        <f t="shared" si="702"/>
        <v>La SUBDIRECCIÓN DE PROCESOS AGRARIOS Y GESTIÓN JURÍDICA profiere un nuevo acto administrativo corrigiendo las inconsistencias del proceso de reconocimiento de sentencias judiciales en zonas no focalizadas a través de del listado de los actos administrativos que corrigen las decisiones tomadas, cada vez que se presente un acto administrativo con decisión errónea</v>
      </c>
      <c r="AP163" s="21" t="s">
        <v>55</v>
      </c>
      <c r="AQ163" s="21" t="str">
        <f t="shared" si="571"/>
        <v>Impacto</v>
      </c>
      <c r="AR163" s="21" t="s">
        <v>56</v>
      </c>
      <c r="AS163" s="21" t="str">
        <f t="shared" si="572"/>
        <v>25%</v>
      </c>
      <c r="AT163" s="21" t="s">
        <v>1</v>
      </c>
      <c r="AU163" s="21" t="s">
        <v>2</v>
      </c>
      <c r="AV163" s="21" t="s">
        <v>3</v>
      </c>
      <c r="AW163" s="22">
        <f>+IF(AQ163="Probabilidad",AW162-(AW162*AS163),AW162)</f>
        <v>0.39200000000000002</v>
      </c>
      <c r="AX163" s="21" t="str">
        <f t="shared" si="573"/>
        <v>Baja</v>
      </c>
      <c r="AY163" s="22">
        <f>+IF(AQ163="Impacto",AY162-(AY162*AS163),AY162)</f>
        <v>0.75</v>
      </c>
      <c r="AZ163" s="21" t="str">
        <f t="shared" si="574"/>
        <v>Mayor</v>
      </c>
      <c r="BA163" s="166"/>
      <c r="BB163" s="166"/>
      <c r="BC163" s="169"/>
      <c r="BD163" s="21" t="str">
        <f>CONCATENATE(J161," Acción preventiva"," 3")</f>
        <v>SEJUT 29 Acción preventiva 3</v>
      </c>
      <c r="BE163" s="23"/>
      <c r="BF163" s="23"/>
      <c r="BG163" s="23"/>
      <c r="BH163" s="21">
        <f t="shared" si="576"/>
        <v>0</v>
      </c>
      <c r="BI163" s="21"/>
      <c r="BJ163" s="21"/>
      <c r="BK163" s="21"/>
      <c r="BL163" s="21"/>
      <c r="BM163" s="21"/>
      <c r="BN163" s="21"/>
      <c r="BO163" s="21"/>
      <c r="BP163" s="21"/>
      <c r="BQ163" s="21"/>
      <c r="BR163" s="21"/>
      <c r="BS163" s="21"/>
      <c r="BT163" s="21"/>
      <c r="BU163" s="171"/>
      <c r="BV163" s="38">
        <v>0</v>
      </c>
      <c r="BW163" s="38">
        <v>0</v>
      </c>
      <c r="BX163" s="38">
        <v>0</v>
      </c>
      <c r="BY163" s="38">
        <v>0</v>
      </c>
      <c r="BZ163" s="38">
        <v>0</v>
      </c>
      <c r="CA163" s="38">
        <v>0</v>
      </c>
      <c r="CB163" s="38">
        <v>0</v>
      </c>
      <c r="CC163" s="38">
        <v>0</v>
      </c>
      <c r="CD163" s="38">
        <v>0</v>
      </c>
      <c r="CE163" s="38">
        <v>0</v>
      </c>
      <c r="CF163" s="38">
        <v>0</v>
      </c>
      <c r="CG163" s="38">
        <v>0</v>
      </c>
      <c r="CH163" s="38">
        <f t="shared" si="519"/>
        <v>0</v>
      </c>
      <c r="CI163" s="39"/>
      <c r="CJ163" s="24"/>
      <c r="CK163" s="25"/>
      <c r="CL163" s="173"/>
      <c r="CM163" s="26">
        <f t="shared" ref="CM163" si="736">1-(CK163/CL161)</f>
        <v>1</v>
      </c>
      <c r="CN163" s="24" t="str" cm="1">
        <f t="array" ref="CN163">+_xlfn.IFS(CM163&lt;0.8,"Cambio",CM163&lt;0.9,"Revisión de control",CM163&gt;0.89,"Se mantiene")</f>
        <v>Se mantiene</v>
      </c>
      <c r="CO163" s="80"/>
      <c r="CP163" s="25"/>
      <c r="CQ163" s="25"/>
      <c r="CR163" s="25"/>
      <c r="CS163" s="26">
        <f t="shared" si="583"/>
        <v>1</v>
      </c>
    </row>
    <row r="164" spans="1:97" ht="60" customHeight="1" x14ac:dyDescent="0.4">
      <c r="A164" s="7" t="s">
        <v>821</v>
      </c>
      <c r="B164" s="228"/>
      <c r="C164" s="21" t="s">
        <v>147</v>
      </c>
      <c r="D164" s="189"/>
      <c r="E164" s="192"/>
      <c r="F164" s="189"/>
      <c r="G164" s="196"/>
      <c r="H164" s="176"/>
      <c r="I164" s="182"/>
      <c r="J164" s="176"/>
      <c r="K164" s="167"/>
      <c r="L164" s="197"/>
      <c r="M164" s="200"/>
      <c r="N164" s="203"/>
      <c r="O164" s="206"/>
      <c r="P164" s="203"/>
      <c r="Q164" s="206"/>
      <c r="R164" s="206"/>
      <c r="S164" s="209"/>
      <c r="T164" s="176"/>
      <c r="U164" s="175"/>
      <c r="V164" s="175"/>
      <c r="W164" s="177"/>
      <c r="X164" s="167"/>
      <c r="Y164" s="167"/>
      <c r="Z164" s="180"/>
      <c r="AA164" s="180"/>
      <c r="AB164" s="180"/>
      <c r="AC164" s="181"/>
      <c r="AD164" s="176"/>
      <c r="AE164" s="182"/>
      <c r="AF164" s="176"/>
      <c r="AG164" s="176"/>
      <c r="AH164" s="182"/>
      <c r="AI164" s="176"/>
      <c r="AJ164" s="183"/>
      <c r="AK164" s="21" t="str">
        <f>CONCATENATE(J161," Control"," 4")</f>
        <v>SEJUT 29 Control 4</v>
      </c>
      <c r="AL164" s="23" t="s">
        <v>834</v>
      </c>
      <c r="AM164" s="23" t="s">
        <v>890</v>
      </c>
      <c r="AN164" s="23" t="s">
        <v>851</v>
      </c>
      <c r="AO164" s="23" t="str">
        <f t="shared" si="702"/>
        <v>La SUBDIRECCIÓN DE SEGURIDAD JURÍDICA profiere un nuevo acto administrativo corrigiendo las inconsistencias del proceso de reconocimiento de sentencias judiciales en zonas focalizadas a través de del listado de los actos administrativos que corrigen las decisiones tomadas, cada vez que se presente un acto administrativo con decisión errónea</v>
      </c>
      <c r="AP164" s="21" t="s">
        <v>55</v>
      </c>
      <c r="AQ164" s="21" t="str">
        <f t="shared" si="571"/>
        <v>Impacto</v>
      </c>
      <c r="AR164" s="21" t="s">
        <v>56</v>
      </c>
      <c r="AS164" s="21" t="str">
        <f t="shared" si="572"/>
        <v>25%</v>
      </c>
      <c r="AT164" s="21" t="s">
        <v>1</v>
      </c>
      <c r="AU164" s="21" t="s">
        <v>2</v>
      </c>
      <c r="AV164" s="21" t="s">
        <v>3</v>
      </c>
      <c r="AW164" s="22">
        <f>+IF(AQ164="Probabilidad",AW163-(AW163*AS164),AW163)</f>
        <v>0.39200000000000002</v>
      </c>
      <c r="AX164" s="21" t="str">
        <f t="shared" si="573"/>
        <v>Baja</v>
      </c>
      <c r="AY164" s="22">
        <f>+IF(AQ164="Impacto",AY163-(AY163*AS164),AY163)</f>
        <v>0.5625</v>
      </c>
      <c r="AZ164" s="21" t="str">
        <f t="shared" si="574"/>
        <v>Moderado</v>
      </c>
      <c r="BA164" s="167"/>
      <c r="BB164" s="167"/>
      <c r="BC164" s="170"/>
      <c r="BD164" s="21" t="str">
        <f>CONCATENATE(J161," Acción preventiva"," 4")</f>
        <v>SEJUT 29 Acción preventiva 4</v>
      </c>
      <c r="BE164" s="23"/>
      <c r="BF164" s="23"/>
      <c r="BG164" s="23"/>
      <c r="BH164" s="21">
        <f t="shared" si="576"/>
        <v>0</v>
      </c>
      <c r="BI164" s="21"/>
      <c r="BJ164" s="21"/>
      <c r="BK164" s="21"/>
      <c r="BL164" s="21"/>
      <c r="BM164" s="21"/>
      <c r="BN164" s="21"/>
      <c r="BO164" s="21"/>
      <c r="BP164" s="21"/>
      <c r="BQ164" s="21"/>
      <c r="BR164" s="21"/>
      <c r="BS164" s="21"/>
      <c r="BT164" s="21"/>
      <c r="BU164" s="171"/>
      <c r="BV164" s="38">
        <v>0</v>
      </c>
      <c r="BW164" s="38">
        <v>0</v>
      </c>
      <c r="BX164" s="38">
        <v>0</v>
      </c>
      <c r="BY164" s="38">
        <v>0</v>
      </c>
      <c r="BZ164" s="38">
        <v>0</v>
      </c>
      <c r="CA164" s="38">
        <v>0</v>
      </c>
      <c r="CB164" s="38">
        <v>0</v>
      </c>
      <c r="CC164" s="38">
        <v>0</v>
      </c>
      <c r="CD164" s="38">
        <v>0</v>
      </c>
      <c r="CE164" s="38">
        <v>0</v>
      </c>
      <c r="CF164" s="38">
        <v>0</v>
      </c>
      <c r="CG164" s="38">
        <v>0</v>
      </c>
      <c r="CH164" s="38">
        <f t="shared" si="519"/>
        <v>0</v>
      </c>
      <c r="CI164" s="39"/>
      <c r="CJ164" s="24"/>
      <c r="CK164" s="25"/>
      <c r="CL164" s="174"/>
      <c r="CM164" s="26">
        <f t="shared" ref="CM164" si="737">1-(CK164/CL161)</f>
        <v>1</v>
      </c>
      <c r="CN164" s="24" t="str" cm="1">
        <f t="array" ref="CN164">+_xlfn.IFS(CM164&lt;0.8,"Cambio",CM164&lt;0.9,"Revisión de control",CM164&gt;0.89,"Se mantiene")</f>
        <v>Se mantiene</v>
      </c>
      <c r="CO164" s="80"/>
      <c r="CP164" s="25"/>
      <c r="CQ164" s="25"/>
      <c r="CR164" s="25"/>
      <c r="CS164" s="26">
        <f t="shared" si="583"/>
        <v>1</v>
      </c>
    </row>
    <row r="165" spans="1:97" ht="60" customHeight="1" x14ac:dyDescent="0.4">
      <c r="A165" s="7" t="s">
        <v>1132</v>
      </c>
      <c r="B165" s="226" t="s">
        <v>146</v>
      </c>
      <c r="C165" s="21" t="s">
        <v>147</v>
      </c>
      <c r="D165" s="187" t="str">
        <f>VLOOKUP(B165,Datos!$B$65:$F$80,3,FALSE)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65" s="190" t="str">
        <f>VLOOKUP(B165,Datos!$B$65:$F$80,5,FALSE)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65" s="187" t="str">
        <f>VLOOKUP(B165,Datos!$B$65:$F$80,4,FALSE)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65" s="196" t="s">
        <v>1151</v>
      </c>
      <c r="H165" s="176" t="s">
        <v>1133</v>
      </c>
      <c r="I165" s="182">
        <f t="shared" si="563"/>
        <v>1</v>
      </c>
      <c r="J165" s="176" t="str">
        <f t="shared" ref="J165" si="738">CONCATENATE(C165," ",K165)</f>
        <v>SEJUT 30</v>
      </c>
      <c r="K165" s="165">
        <v>30</v>
      </c>
      <c r="L165" s="197">
        <v>45839</v>
      </c>
      <c r="M165" s="198">
        <f ca="1">+TODAY()-L165</f>
        <v>240</v>
      </c>
      <c r="N165" s="201" t="s">
        <v>19</v>
      </c>
      <c r="O165" s="204">
        <f>VLOOKUP(N165,[8]Datos!$B$21:$D$25,3,FALSE)</f>
        <v>0.2</v>
      </c>
      <c r="P165" s="201" t="s">
        <v>32</v>
      </c>
      <c r="Q165" s="204">
        <f>VLOOKUP(P165,[8]Datos!$C$20:$D$25,2,FALSE)</f>
        <v>0.8</v>
      </c>
      <c r="R165" s="204">
        <f t="shared" ref="R165" si="739">+IF(O165="",Q165,IF(Q165="",O165,IF(O165&gt;Q165,O165,Q165)))</f>
        <v>0.8</v>
      </c>
      <c r="S165" s="207" t="s">
        <v>1152</v>
      </c>
      <c r="T165" s="176" t="s">
        <v>4</v>
      </c>
      <c r="U165" s="175" t="s">
        <v>1153</v>
      </c>
      <c r="V165" s="175" t="s">
        <v>1154</v>
      </c>
      <c r="W165" s="177" t="str">
        <f t="shared" ref="W165" si="740">CONCATENATE("Posibilidad de"," ",T165," ",U165," debido ",V165)</f>
        <v>Posibilidad de pérdida reputacional de la entidad ante las comunidades indígenas debido al incumplimiento de la ejecución del Plan de Acción Institucional formulado para la clarificación de títulos de origen colonial o republicano</v>
      </c>
      <c r="X165" s="165" t="s">
        <v>221</v>
      </c>
      <c r="Y165" s="165" t="s">
        <v>227</v>
      </c>
      <c r="Z165" s="178" t="s">
        <v>286</v>
      </c>
      <c r="AA165" s="178" t="s">
        <v>412</v>
      </c>
      <c r="AB165" s="178" t="s">
        <v>1155</v>
      </c>
      <c r="AC165" s="181">
        <v>8</v>
      </c>
      <c r="AD165" s="176" t="str">
        <f t="shared" ref="AD165" si="741">IF(AC165&lt;=0,"",IF(AC165&lt;=2,"Muy Baja",IF(AC165&lt;=24,"Baja",IF(AC165&lt;=500,"Media",IF(AC165&lt;=5000,"Alta","Muy Alta")))))</f>
        <v>Baja</v>
      </c>
      <c r="AE165" s="182">
        <f t="shared" ref="AE165" si="742">IF(AD165="","",IF(AD165="Muy Baja",0.2,IF(AD165="Baja",0.4,IF(AD165="Media",0.6,IF(AD165="Alta",0.8,IF(AD165="Muy Alta",1,))))))</f>
        <v>0.4</v>
      </c>
      <c r="AF165" s="176" t="s">
        <v>32</v>
      </c>
      <c r="AG165" s="176" t="str">
        <f>IF(OR(AF165=[8]Datos!$C$6,AF165=[8]Datos!$D$6),"Leve",IF(OR(AF165=[8]Datos!$C$7,AF165=[8]Datos!$D$7),"Menor",IF(OR(AF165=[8]Datos!$C$8,AF165=[8]Datos!$D$8),"Moderado",IF(OR(AF165=[8]Datos!$C$9,AF165=[8]Datos!$D$9),"Mayor",IF(OR(AF165=[8]Datos!$C$10,AF165=[8]Datos!$D$10),"Catastrófico","")))))</f>
        <v>Mayor</v>
      </c>
      <c r="AH165" s="182">
        <f t="shared" ref="AH165" si="743">IF(AG165="","",IF(AG165="Leve",0.2,IF(AG165="Menor",0.4,IF(AG165="Moderado",0.6,IF(AG165="Mayor",0.8,IF(AG165="Catastrófico",1,))))))</f>
        <v>0.8</v>
      </c>
      <c r="AI165" s="176" t="str">
        <f t="shared" ref="AI165" si="744">IF(OR(AND(AD165="Muy Baja",AG165="Leve"),AND(AD165="Muy Baja",AG165="Menor"),AND(AD165="Baja",AG165="Leve")),"Bajo",IF(OR(AND(AD165="Muy baja",AG165="Moderado"),AND(AD165="Baja",AG165="Menor"),AND(AD165="Baja",AG165="Moderado"),AND(AD165="Media",AG165="Leve"),AND(AD165="Media",AG165="Menor"),AND(AD165="Media",AG165="Moderado"),AND(AD165="Alta",AG165="Leve"),AND(AD165="Alta",AG165="Menor")),"Moderado",IF(OR(AND(AD165="Muy Baja",AG165="Mayor"),AND(AD165="Baja",AG165="Mayor"),AND(AD165="Media",AG165="Mayor"),AND(AD165="Alta",AG165="Moderado"),AND(AD165="Alta",AG165="Mayor"),AND(AD165="Muy Alta",AG165="Leve"),AND(AD165="Muy Alta",AG165="Menor"),AND(AD165="Muy Alta",AG165="Moderado"),AND(AD165="Muy Alta",AG165="Mayor")),"Alto",IF(OR(AND(AD165="Muy Baja",AG165="Catastrófico"),AND(AD165="Baja",AG165="Catastrófico"),AND(AD165="Media",AG165="Catastrófico"),AND(AD165="Alta",AG165="Catastrófico"),AND(AD165="Muy Alta",AG165="Catastrófico")),"Extremo",""))))</f>
        <v>Alto</v>
      </c>
      <c r="AJ165" s="183" t="str" cm="1">
        <f t="array" ref="AJ165">_xlfn.IFS(AI165="Bajo","Aceptar",AI165="Moderado","Reducir",AI165="Alto","Reducir",AI165="Extremo","Reducir")</f>
        <v>Reducir</v>
      </c>
      <c r="AK165" s="21" t="str">
        <f>CONCATENATE(J165," Control"," 1")</f>
        <v>SEJUT 30 Control 1</v>
      </c>
      <c r="AL165" s="23" t="s">
        <v>1144</v>
      </c>
      <c r="AM165" s="23" t="s">
        <v>1156</v>
      </c>
      <c r="AN165" s="23" t="s">
        <v>1157</v>
      </c>
      <c r="AO165" s="23" t="str">
        <f>CONCATENATE(AL165," ",AM165," a través de ",AN165)</f>
        <v>La SUBDIRECCIÓN DE ASUNTOS ÉTNICOS verifica el cumplimiento de la ejecución del plan de acción a través de de unas mesas técnicas que se inscriben en una acta de reunión</v>
      </c>
      <c r="AP165" s="21" t="s">
        <v>54</v>
      </c>
      <c r="AQ165" s="21" t="str">
        <f t="shared" si="571"/>
        <v>Probabilidad</v>
      </c>
      <c r="AR165" s="21" t="s">
        <v>56</v>
      </c>
      <c r="AS165" s="21" t="str">
        <f t="shared" si="572"/>
        <v>30%</v>
      </c>
      <c r="AT165" s="21" t="s">
        <v>1</v>
      </c>
      <c r="AU165" s="21" t="s">
        <v>2</v>
      </c>
      <c r="AV165" s="21" t="s">
        <v>3</v>
      </c>
      <c r="AW165" s="22">
        <f>+IF(AQ165="Probabilidad",AE165-(AE165*AS165),AE165)</f>
        <v>0.28000000000000003</v>
      </c>
      <c r="AX165" s="21" t="str">
        <f t="shared" si="573"/>
        <v>Baja</v>
      </c>
      <c r="AY165" s="22">
        <f>+IF(AQ165="Impacto",AH165-(AH165*AS165),AH165)</f>
        <v>0.8</v>
      </c>
      <c r="AZ165" s="21" t="str">
        <f t="shared" si="574"/>
        <v>Mayor</v>
      </c>
      <c r="BA165" s="165" t="str">
        <f t="shared" ref="BA165" si="745">IF(OR(AND(AX168="Muy Baja",AZ168="Leve"),AND(AX168="Muy Baja",AZ168="Menor"),AND(AX168="Baja",AZ168="Leve")),"Bajo",IF(OR(AND(AX168="Muy baja",AZ168="Moderado"),AND(AX168="Baja",AZ168="Menor"),AND(AX168="Baja",AZ168="Moderado"),AND(AX168="Media",AZ168="Leve"),AND(AX168="Media",AZ168="Menor"),AND(AX168="Media",AZ168="Moderado"),AND(AX168="Alta",AZ168="Leve"),AND(AX168="Alta",AZ168="Menor")),"Moderado",IF(OR(AND(AX168="Muy Baja",AZ168="Mayor"),AND(AX168="Baja",AZ168="Mayor"),AND(AX168="Media",AZ168="Mayor"),AND(AX168="Alta",AZ168="Moderado"),AND(AX168="Alta",AZ168="Mayor"),AND(AX168="Muy Alta",AZ168="Leve"),AND(AX168="Muy Alta",AZ168="Menor"),AND(AX168="Muy Alta",AZ168="Moderado"),AND(AX168="Muy Alta",AZ168="Mayor")),"Alto",IF(OR(AND(AX168="Muy Baja",AZ168="Catastrófico"),AND(AX168="Baja",AZ168="Catastrófico"),AND(AX168="Media",AZ168="Catastrófico"),AND(AX168="Alta",AZ168="Catastrófico"),AND(AX168="Muy Alta",AZ168="Catastrófico")),"Extremo",""))))</f>
        <v>Moderado</v>
      </c>
      <c r="BB165" s="165" t="str" cm="1">
        <f t="array" ref="BB165">_xlfn.IFS(BA165="Bajo","Aceptar",BA165="Moderado","Reducir",BA165="Alto","Reducir",BA165="Extremo","Reducir")</f>
        <v>Reducir</v>
      </c>
      <c r="BC165" s="168" t="str" cm="1">
        <f t="array" ref="BC165">_xlfn.IFS(BB165="Aceptar","No",BB165="Reducir","Si")</f>
        <v>Si</v>
      </c>
      <c r="BD165" s="21" t="str">
        <f>CONCATENATE(J165," Acción preventiva"," 1")</f>
        <v>SEJUT 30 Acción preventiva 1</v>
      </c>
      <c r="BE165" s="23" t="s">
        <v>1158</v>
      </c>
      <c r="BF165" s="23" t="s">
        <v>1159</v>
      </c>
      <c r="BG165" s="23" t="s">
        <v>1160</v>
      </c>
      <c r="BH165" s="21">
        <f t="shared" si="576"/>
        <v>1</v>
      </c>
      <c r="BI165" s="21"/>
      <c r="BJ165" s="21"/>
      <c r="BK165" s="21"/>
      <c r="BL165" s="21"/>
      <c r="BM165" s="21"/>
      <c r="BN165" s="21"/>
      <c r="BO165" s="21"/>
      <c r="BP165" s="21"/>
      <c r="BQ165" s="21"/>
      <c r="BR165" s="21"/>
      <c r="BS165" s="21"/>
      <c r="BT165" s="21">
        <v>1</v>
      </c>
      <c r="BU165" s="171">
        <f t="shared" ref="BU165" si="746">+AVERAGE(CH165:CH168)/AVERAGE(BH165:BH168)</f>
        <v>0</v>
      </c>
      <c r="BV165" s="38">
        <v>0</v>
      </c>
      <c r="BW165" s="38">
        <v>0</v>
      </c>
      <c r="BX165" s="38">
        <v>0</v>
      </c>
      <c r="BY165" s="38">
        <v>0</v>
      </c>
      <c r="BZ165" s="38">
        <v>0</v>
      </c>
      <c r="CA165" s="38">
        <v>0</v>
      </c>
      <c r="CB165" s="38">
        <v>0</v>
      </c>
      <c r="CC165" s="38">
        <v>0</v>
      </c>
      <c r="CD165" s="38">
        <v>0</v>
      </c>
      <c r="CE165" s="38">
        <v>0</v>
      </c>
      <c r="CF165" s="38">
        <v>0</v>
      </c>
      <c r="CG165" s="38">
        <v>0</v>
      </c>
      <c r="CH165" s="38">
        <f t="shared" si="519"/>
        <v>0</v>
      </c>
      <c r="CI165" s="39"/>
      <c r="CJ165" s="24"/>
      <c r="CK165" s="25"/>
      <c r="CL165" s="172">
        <f t="shared" ref="CL165" si="747">+AC165</f>
        <v>8</v>
      </c>
      <c r="CM165" s="26">
        <f t="shared" ref="CM165" si="748">1-(CK165/CL165)</f>
        <v>1</v>
      </c>
      <c r="CN165" s="24" t="str" cm="1">
        <f t="array" ref="CN165">+_xlfn.IFS(CM165&lt;0.8,"Cambio",CM165&lt;0.9,"Revisión de control",CM165&gt;0.89,"Se mantiene")</f>
        <v>Se mantiene</v>
      </c>
      <c r="CO165" s="80"/>
      <c r="CP165" s="25"/>
      <c r="CQ165" s="25"/>
      <c r="CR165" s="25"/>
      <c r="CS165" s="26">
        <f t="shared" si="583"/>
        <v>1</v>
      </c>
    </row>
    <row r="166" spans="1:97" ht="60" customHeight="1" x14ac:dyDescent="0.4">
      <c r="A166" s="7" t="s">
        <v>1132</v>
      </c>
      <c r="B166" s="227"/>
      <c r="C166" s="21" t="s">
        <v>147</v>
      </c>
      <c r="D166" s="188"/>
      <c r="E166" s="191"/>
      <c r="F166" s="188"/>
      <c r="G166" s="196"/>
      <c r="H166" s="176"/>
      <c r="I166" s="182"/>
      <c r="J166" s="176"/>
      <c r="K166" s="166"/>
      <c r="L166" s="197"/>
      <c r="M166" s="199"/>
      <c r="N166" s="202"/>
      <c r="O166" s="205"/>
      <c r="P166" s="202"/>
      <c r="Q166" s="205"/>
      <c r="R166" s="205"/>
      <c r="S166" s="208"/>
      <c r="T166" s="176"/>
      <c r="U166" s="175"/>
      <c r="V166" s="175"/>
      <c r="W166" s="177"/>
      <c r="X166" s="166"/>
      <c r="Y166" s="166"/>
      <c r="Z166" s="179"/>
      <c r="AA166" s="179"/>
      <c r="AB166" s="179"/>
      <c r="AC166" s="181"/>
      <c r="AD166" s="176"/>
      <c r="AE166" s="182"/>
      <c r="AF166" s="176"/>
      <c r="AG166" s="176"/>
      <c r="AH166" s="182"/>
      <c r="AI166" s="176"/>
      <c r="AJ166" s="183"/>
      <c r="AK166" s="21" t="str">
        <f>CONCATENATE(J165," Control"," 2")</f>
        <v>SEJUT 30 Control 2</v>
      </c>
      <c r="AL166" s="23" t="s">
        <v>1144</v>
      </c>
      <c r="AM166" s="23" t="s">
        <v>1161</v>
      </c>
      <c r="AN166" s="23" t="s">
        <v>1162</v>
      </c>
      <c r="AO166" s="23" t="str">
        <f>CONCATENATE(AL166," ",AM166," a través de ",AN166)</f>
        <v>La SUBDIRECCIÓN DE ASUNTOS ÉTNICOS prioriza el análisis del cumplimiento de los actos administrativos no generados como meta del plan de acción de la vigencia anterior para incluir a través de de la formulación del nuevo plan de acción anual</v>
      </c>
      <c r="AP166" s="21" t="s">
        <v>55</v>
      </c>
      <c r="AQ166" s="21" t="str">
        <f t="shared" si="571"/>
        <v>Impacto</v>
      </c>
      <c r="AR166" s="21" t="s">
        <v>56</v>
      </c>
      <c r="AS166" s="21" t="str">
        <f t="shared" si="572"/>
        <v>25%</v>
      </c>
      <c r="AT166" s="21" t="s">
        <v>1</v>
      </c>
      <c r="AU166" s="21" t="s">
        <v>2</v>
      </c>
      <c r="AV166" s="21" t="s">
        <v>3</v>
      </c>
      <c r="AW166" s="22">
        <f>+IF(AQ166="Probabilidad",AW165-(AW165*AS166),AW165)</f>
        <v>0.28000000000000003</v>
      </c>
      <c r="AX166" s="21" t="str">
        <f t="shared" si="573"/>
        <v>Baja</v>
      </c>
      <c r="AY166" s="22">
        <f>+IF(AQ166="Impacto",AY165-(AY165*AS166),AY165)</f>
        <v>0.60000000000000009</v>
      </c>
      <c r="AZ166" s="21" t="str">
        <f t="shared" si="574"/>
        <v>Moderado</v>
      </c>
      <c r="BA166" s="166"/>
      <c r="BB166" s="166"/>
      <c r="BC166" s="169"/>
      <c r="BD166" s="21" t="str">
        <f>CONCATENATE(J165," Acción preventiva"," 2")</f>
        <v>SEJUT 30 Acción preventiva 2</v>
      </c>
      <c r="BE166" s="23"/>
      <c r="BF166" s="23"/>
      <c r="BG166" s="23"/>
      <c r="BH166" s="21">
        <f t="shared" si="576"/>
        <v>0</v>
      </c>
      <c r="BI166" s="21"/>
      <c r="BJ166" s="21"/>
      <c r="BK166" s="21"/>
      <c r="BL166" s="21"/>
      <c r="BM166" s="21"/>
      <c r="BN166" s="21"/>
      <c r="BO166" s="21"/>
      <c r="BP166" s="21"/>
      <c r="BQ166" s="21"/>
      <c r="BR166" s="21"/>
      <c r="BS166" s="21"/>
      <c r="BT166" s="21"/>
      <c r="BU166" s="171"/>
      <c r="BV166" s="38">
        <v>0</v>
      </c>
      <c r="BW166" s="38">
        <v>0</v>
      </c>
      <c r="BX166" s="38">
        <v>0</v>
      </c>
      <c r="BY166" s="38">
        <v>0</v>
      </c>
      <c r="BZ166" s="38">
        <v>0</v>
      </c>
      <c r="CA166" s="38">
        <v>0</v>
      </c>
      <c r="CB166" s="38">
        <v>0</v>
      </c>
      <c r="CC166" s="38">
        <v>0</v>
      </c>
      <c r="CD166" s="38">
        <v>0</v>
      </c>
      <c r="CE166" s="38">
        <v>0</v>
      </c>
      <c r="CF166" s="38">
        <v>0</v>
      </c>
      <c r="CG166" s="38">
        <v>0</v>
      </c>
      <c r="CH166" s="38">
        <f t="shared" si="519"/>
        <v>0</v>
      </c>
      <c r="CI166" s="39"/>
      <c r="CJ166" s="24"/>
      <c r="CK166" s="25"/>
      <c r="CL166" s="173"/>
      <c r="CM166" s="26">
        <f t="shared" ref="CM166" si="749">1-(CK166/CL165)</f>
        <v>1</v>
      </c>
      <c r="CN166" s="24" t="str" cm="1">
        <f t="array" ref="CN166">+_xlfn.IFS(CM166&lt;0.8,"Cambio",CM166&lt;0.9,"Revisión de control",CM166&gt;0.89,"Se mantiene")</f>
        <v>Se mantiene</v>
      </c>
      <c r="CO166" s="80"/>
      <c r="CP166" s="25"/>
      <c r="CQ166" s="25"/>
      <c r="CR166" s="25"/>
      <c r="CS166" s="26">
        <f t="shared" si="583"/>
        <v>1</v>
      </c>
    </row>
    <row r="167" spans="1:97" ht="60" customHeight="1" x14ac:dyDescent="0.4">
      <c r="A167" s="7" t="s">
        <v>1132</v>
      </c>
      <c r="B167" s="227"/>
      <c r="C167" s="21" t="s">
        <v>147</v>
      </c>
      <c r="D167" s="188"/>
      <c r="E167" s="191"/>
      <c r="F167" s="188"/>
      <c r="G167" s="196"/>
      <c r="H167" s="176"/>
      <c r="I167" s="182"/>
      <c r="J167" s="176"/>
      <c r="K167" s="166"/>
      <c r="L167" s="197"/>
      <c r="M167" s="199"/>
      <c r="N167" s="202"/>
      <c r="O167" s="205"/>
      <c r="P167" s="202"/>
      <c r="Q167" s="205"/>
      <c r="R167" s="205"/>
      <c r="S167" s="208"/>
      <c r="T167" s="176"/>
      <c r="U167" s="175"/>
      <c r="V167" s="175"/>
      <c r="W167" s="177"/>
      <c r="X167" s="166"/>
      <c r="Y167" s="166"/>
      <c r="Z167" s="179"/>
      <c r="AA167" s="179"/>
      <c r="AB167" s="179"/>
      <c r="AC167" s="181"/>
      <c r="AD167" s="176"/>
      <c r="AE167" s="182"/>
      <c r="AF167" s="176"/>
      <c r="AG167" s="176"/>
      <c r="AH167" s="182"/>
      <c r="AI167" s="176"/>
      <c r="AJ167" s="183"/>
      <c r="AK167" s="21" t="str">
        <f>CONCATENATE(J165," Control"," 3")</f>
        <v>SEJUT 30 Control 3</v>
      </c>
      <c r="AL167" s="23"/>
      <c r="AM167" s="23"/>
      <c r="AN167" s="23"/>
      <c r="AO167" s="23" t="str">
        <f>CONCATENATE(AL167," ",AM167," a través de ",AN167)</f>
        <v xml:space="preserve">  a través de </v>
      </c>
      <c r="AP167" s="21"/>
      <c r="AQ167" s="21" t="str">
        <f t="shared" si="571"/>
        <v/>
      </c>
      <c r="AR167" s="21"/>
      <c r="AS167" s="21" t="str">
        <f t="shared" si="572"/>
        <v/>
      </c>
      <c r="AT167" s="21"/>
      <c r="AU167" s="21"/>
      <c r="AV167" s="21"/>
      <c r="AW167" s="22">
        <f>+IF(AQ167="Probabilidad",AW166-(AW166*AS167),AW166)</f>
        <v>0.28000000000000003</v>
      </c>
      <c r="AX167" s="21" t="str">
        <f t="shared" si="573"/>
        <v>Baja</v>
      </c>
      <c r="AY167" s="22">
        <f>+IF(AQ167="Impacto",AY166-(AY166*AS167),AY166)</f>
        <v>0.60000000000000009</v>
      </c>
      <c r="AZ167" s="21" t="str">
        <f t="shared" si="574"/>
        <v>Moderado</v>
      </c>
      <c r="BA167" s="166"/>
      <c r="BB167" s="166"/>
      <c r="BC167" s="169"/>
      <c r="BD167" s="21" t="str">
        <f>CONCATENATE(J165," Acción preventiva"," 3")</f>
        <v>SEJUT 30 Acción preventiva 3</v>
      </c>
      <c r="BE167" s="23"/>
      <c r="BF167" s="23"/>
      <c r="BG167" s="23"/>
      <c r="BH167" s="21">
        <f t="shared" si="576"/>
        <v>0</v>
      </c>
      <c r="BI167" s="21"/>
      <c r="BJ167" s="21"/>
      <c r="BK167" s="21"/>
      <c r="BL167" s="21"/>
      <c r="BM167" s="21"/>
      <c r="BN167" s="21"/>
      <c r="BO167" s="21"/>
      <c r="BP167" s="21"/>
      <c r="BQ167" s="21"/>
      <c r="BR167" s="21"/>
      <c r="BS167" s="21"/>
      <c r="BT167" s="21"/>
      <c r="BU167" s="171"/>
      <c r="BV167" s="38">
        <v>0</v>
      </c>
      <c r="BW167" s="38">
        <v>0</v>
      </c>
      <c r="BX167" s="38">
        <v>0</v>
      </c>
      <c r="BY167" s="38">
        <v>0</v>
      </c>
      <c r="BZ167" s="38">
        <v>0</v>
      </c>
      <c r="CA167" s="38">
        <v>0</v>
      </c>
      <c r="CB167" s="38">
        <v>0</v>
      </c>
      <c r="CC167" s="38">
        <v>0</v>
      </c>
      <c r="CD167" s="38">
        <v>0</v>
      </c>
      <c r="CE167" s="38">
        <v>0</v>
      </c>
      <c r="CF167" s="38">
        <v>0</v>
      </c>
      <c r="CG167" s="38">
        <v>0</v>
      </c>
      <c r="CH167" s="38">
        <f t="shared" si="519"/>
        <v>0</v>
      </c>
      <c r="CI167" s="39"/>
      <c r="CJ167" s="24"/>
      <c r="CK167" s="25"/>
      <c r="CL167" s="173"/>
      <c r="CM167" s="26">
        <f t="shared" ref="CM167" si="750">1-(CK167/CL165)</f>
        <v>1</v>
      </c>
      <c r="CN167" s="24" t="str" cm="1">
        <f t="array" ref="CN167">+_xlfn.IFS(CM167&lt;0.8,"Cambio",CM167&lt;0.9,"Revisión de control",CM167&gt;0.89,"Se mantiene")</f>
        <v>Se mantiene</v>
      </c>
      <c r="CO167" s="80"/>
      <c r="CP167" s="25"/>
      <c r="CQ167" s="25"/>
      <c r="CR167" s="25"/>
      <c r="CS167" s="26">
        <f t="shared" si="583"/>
        <v>1</v>
      </c>
    </row>
    <row r="168" spans="1:97" ht="60" customHeight="1" x14ac:dyDescent="0.4">
      <c r="A168" s="7" t="s">
        <v>1132</v>
      </c>
      <c r="B168" s="228"/>
      <c r="C168" s="21" t="s">
        <v>147</v>
      </c>
      <c r="D168" s="189"/>
      <c r="E168" s="192"/>
      <c r="F168" s="189"/>
      <c r="G168" s="196"/>
      <c r="H168" s="176"/>
      <c r="I168" s="182"/>
      <c r="J168" s="176"/>
      <c r="K168" s="167"/>
      <c r="L168" s="197"/>
      <c r="M168" s="200"/>
      <c r="N168" s="203"/>
      <c r="O168" s="206"/>
      <c r="P168" s="203"/>
      <c r="Q168" s="206"/>
      <c r="R168" s="206"/>
      <c r="S168" s="209"/>
      <c r="T168" s="176"/>
      <c r="U168" s="175"/>
      <c r="V168" s="175"/>
      <c r="W168" s="177"/>
      <c r="X168" s="167"/>
      <c r="Y168" s="167"/>
      <c r="Z168" s="180"/>
      <c r="AA168" s="180"/>
      <c r="AB168" s="180"/>
      <c r="AC168" s="181"/>
      <c r="AD168" s="176"/>
      <c r="AE168" s="182"/>
      <c r="AF168" s="176"/>
      <c r="AG168" s="176"/>
      <c r="AH168" s="182"/>
      <c r="AI168" s="176"/>
      <c r="AJ168" s="183"/>
      <c r="AK168" s="21" t="str">
        <f>CONCATENATE(J165," Control"," 4")</f>
        <v>SEJUT 30 Control 4</v>
      </c>
      <c r="AL168" s="23"/>
      <c r="AM168" s="23"/>
      <c r="AN168" s="23"/>
      <c r="AO168" s="23" t="str">
        <f>CONCATENATE(AL168," ",AM168," a través de ",AN168)</f>
        <v xml:space="preserve">  a través de </v>
      </c>
      <c r="AP168" s="21"/>
      <c r="AQ168" s="21" t="str">
        <f t="shared" si="571"/>
        <v/>
      </c>
      <c r="AR168" s="21"/>
      <c r="AS168" s="21" t="str">
        <f t="shared" si="572"/>
        <v/>
      </c>
      <c r="AT168" s="21"/>
      <c r="AU168" s="21"/>
      <c r="AV168" s="21"/>
      <c r="AW168" s="22">
        <f>+IF(AQ168="Probabilidad",AW167-(AW167*AS168),AW167)</f>
        <v>0.28000000000000003</v>
      </c>
      <c r="AX168" s="21" t="str">
        <f t="shared" si="573"/>
        <v>Baja</v>
      </c>
      <c r="AY168" s="22">
        <f>+IF(AQ168="Impacto",AY167-(AY167*AS168),AY167)</f>
        <v>0.60000000000000009</v>
      </c>
      <c r="AZ168" s="21" t="str">
        <f t="shared" si="574"/>
        <v>Moderado</v>
      </c>
      <c r="BA168" s="167"/>
      <c r="BB168" s="167"/>
      <c r="BC168" s="170"/>
      <c r="BD168" s="21" t="str">
        <f>CONCATENATE(J165," Acción preventiva"," 4")</f>
        <v>SEJUT 30 Acción preventiva 4</v>
      </c>
      <c r="BE168" s="23"/>
      <c r="BF168" s="23"/>
      <c r="BG168" s="23"/>
      <c r="BH168" s="21">
        <f t="shared" si="576"/>
        <v>0</v>
      </c>
      <c r="BI168" s="21"/>
      <c r="BJ168" s="21"/>
      <c r="BK168" s="21"/>
      <c r="BL168" s="21"/>
      <c r="BM168" s="21"/>
      <c r="BN168" s="21"/>
      <c r="BO168" s="21"/>
      <c r="BP168" s="21"/>
      <c r="BQ168" s="21"/>
      <c r="BR168" s="21"/>
      <c r="BS168" s="21"/>
      <c r="BT168" s="21"/>
      <c r="BU168" s="171"/>
      <c r="BV168" s="38">
        <v>0</v>
      </c>
      <c r="BW168" s="38">
        <v>0</v>
      </c>
      <c r="BX168" s="38">
        <v>0</v>
      </c>
      <c r="BY168" s="38">
        <v>0</v>
      </c>
      <c r="BZ168" s="38">
        <v>0</v>
      </c>
      <c r="CA168" s="38">
        <v>0</v>
      </c>
      <c r="CB168" s="38">
        <v>0</v>
      </c>
      <c r="CC168" s="38">
        <v>0</v>
      </c>
      <c r="CD168" s="38">
        <v>0</v>
      </c>
      <c r="CE168" s="38">
        <v>0</v>
      </c>
      <c r="CF168" s="38">
        <v>0</v>
      </c>
      <c r="CG168" s="38">
        <v>0</v>
      </c>
      <c r="CH168" s="38">
        <f t="shared" si="519"/>
        <v>0</v>
      </c>
      <c r="CI168" s="39"/>
      <c r="CJ168" s="24"/>
      <c r="CK168" s="25"/>
      <c r="CL168" s="174"/>
      <c r="CM168" s="26">
        <f t="shared" ref="CM168" si="751">1-(CK168/CL165)</f>
        <v>1</v>
      </c>
      <c r="CN168" s="24" t="str" cm="1">
        <f t="array" ref="CN168">+_xlfn.IFS(CM168&lt;0.8,"Cambio",CM168&lt;0.9,"Revisión de control",CM168&gt;0.89,"Se mantiene")</f>
        <v>Se mantiene</v>
      </c>
      <c r="CO168" s="80"/>
      <c r="CP168" s="25"/>
      <c r="CQ168" s="25"/>
      <c r="CR168" s="25"/>
      <c r="CS168" s="26">
        <f t="shared" si="583"/>
        <v>1</v>
      </c>
    </row>
    <row r="169" spans="1:97" ht="60" hidden="1" customHeight="1" x14ac:dyDescent="0.4">
      <c r="B169" s="168" t="s">
        <v>146</v>
      </c>
      <c r="C169" s="21" t="s">
        <v>147</v>
      </c>
      <c r="D169" s="187" t="str">
        <f>VLOOKUP(B169,Datos!$B$65:$F$80,3,FALSE)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69" s="190" t="str">
        <f>VLOOKUP(B169,Datos!$B$65:$F$80,5,FALSE)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69" s="187" t="str">
        <f>VLOOKUP(B169,Datos!$B$65:$F$80,4,FALSE)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69" s="238" t="s">
        <v>1402</v>
      </c>
      <c r="H169" s="176"/>
      <c r="I169" s="182">
        <f t="shared" ref="I169" si="752">IF(K169="",0,1)</f>
        <v>0</v>
      </c>
      <c r="J169" s="176" t="str">
        <f t="shared" ref="J169" si="753">CONCATENATE(C169," ",K169)</f>
        <v xml:space="preserve">SEJUT </v>
      </c>
      <c r="K169" s="165"/>
      <c r="L169" s="197"/>
      <c r="M169" s="198">
        <f ca="1">+TODAY()-L169</f>
        <v>46079</v>
      </c>
      <c r="N169" s="201"/>
      <c r="O169" s="204" t="e">
        <f>VLOOKUP(N169,[1]Datos!$B$21:$D$25,3,FALSE)</f>
        <v>#N/A</v>
      </c>
      <c r="P169" s="201"/>
      <c r="Q169" s="204" t="e">
        <f>VLOOKUP(P169,[1]Datos!$C$20:$D$25,2,FALSE)</f>
        <v>#N/A</v>
      </c>
      <c r="R169" s="204" t="e">
        <f t="shared" ref="R169" si="754">+IF(O169="",Q169,IF(Q169="",O169,IF(O169&gt;Q169,O169,Q169)))</f>
        <v>#N/A</v>
      </c>
      <c r="S169" s="207"/>
      <c r="T169" s="176"/>
      <c r="U169" s="175"/>
      <c r="V169" s="175"/>
      <c r="W169" s="177" t="str">
        <f t="shared" ref="W169" si="755">CONCATENATE("Posibilidad de"," ",T169," ",U169," debido ",V169)</f>
        <v xml:space="preserve">Posibilidad de   debido </v>
      </c>
      <c r="X169" s="165"/>
      <c r="Y169" s="165"/>
      <c r="Z169" s="178"/>
      <c r="AA169" s="178"/>
      <c r="AB169" s="178"/>
      <c r="AC169" s="181"/>
      <c r="AD169" s="176" t="str">
        <f t="shared" ref="AD169" si="756">IF(AC169&lt;=0,"",IF(AC169&lt;=2,"Muy Baja",IF(AC169&lt;=24,"Baja",IF(AC169&lt;=500,"Media",IF(AC169&lt;=5000,"Alta","Muy Alta")))))</f>
        <v/>
      </c>
      <c r="AE169" s="182" t="str">
        <f t="shared" ref="AE169" si="757">IF(AD169="","",IF(AD169="Muy Baja",0.2,IF(AD169="Baja",0.4,IF(AD169="Media",0.6,IF(AD169="Alta",0.8,IF(AD169="Muy Alta",1,))))))</f>
        <v/>
      </c>
      <c r="AF169" s="176"/>
      <c r="AG169" s="176" t="str">
        <f>IF(OR(AF169=[1]Datos!$C$6,AF169=[1]Datos!$D$6),"Leve",IF(OR(AF169=[1]Datos!$C$7,AF169=[1]Datos!$D$7),"Menor",IF(OR(AF169=[1]Datos!$C$8,AF169=[1]Datos!$D$8),"Moderado",IF(OR(AF169=[1]Datos!$C$9,AF169=[1]Datos!$D$9),"Mayor",IF(OR(AF169=[1]Datos!$C$10,AF169=[1]Datos!$D$10),"Catastrófico","")))))</f>
        <v/>
      </c>
      <c r="AH169" s="182" t="str">
        <f t="shared" ref="AH169" si="758">IF(AG169="","",IF(AG169="Leve",0.2,IF(AG169="Menor",0.4,IF(AG169="Moderado",0.6,IF(AG169="Mayor",0.8,IF(AG169="Catastrófico",1,))))))</f>
        <v/>
      </c>
      <c r="AI169" s="176" t="str">
        <f t="shared" ref="AI169" si="759">IF(OR(AND(AD169="Muy Baja",AG169="Leve"),AND(AD169="Muy Baja",AG169="Menor"),AND(AD169="Baja",AG169="Leve")),"Bajo",IF(OR(AND(AD169="Muy baja",AG169="Moderado"),AND(AD169="Baja",AG169="Menor"),AND(AD169="Baja",AG169="Moderado"),AND(AD169="Media",AG169="Leve"),AND(AD169="Media",AG169="Menor"),AND(AD169="Media",AG169="Moderado"),AND(AD169="Alta",AG169="Leve"),AND(AD169="Alta",AG169="Menor")),"Moderado",IF(OR(AND(AD169="Muy Baja",AG169="Mayor"),AND(AD169="Baja",AG169="Mayor"),AND(AD169="Media",AG169="Mayor"),AND(AD169="Alta",AG169="Moderado"),AND(AD169="Alta",AG169="Mayor"),AND(AD169="Muy Alta",AG169="Leve"),AND(AD169="Muy Alta",AG169="Menor"),AND(AD169="Muy Alta",AG169="Moderado"),AND(AD169="Muy Alta",AG169="Mayor")),"Alto",IF(OR(AND(AD169="Muy Baja",AG169="Catastrófico"),AND(AD169="Baja",AG169="Catastrófico"),AND(AD169="Media",AG169="Catastrófico"),AND(AD169="Alta",AG169="Catastrófico"),AND(AD169="Muy Alta",AG169="Catastrófico")),"Extremo",""))))</f>
        <v/>
      </c>
      <c r="AJ169" s="183" t="e" cm="1">
        <f t="array" ref="AJ169">_xlfn.IFS(AI169="Bajo","Aceptar",AI169="Moderado","Reducir",AI169="Alto","Reducir",AI169="Extremo","Reducir")</f>
        <v>#N/A</v>
      </c>
      <c r="AK169" s="21" t="str">
        <f>CONCATENATE(J169," Control"," 1")</f>
        <v>SEJUT  Control 1</v>
      </c>
      <c r="AL169" s="23"/>
      <c r="AM169" s="23"/>
      <c r="AN169" s="23"/>
      <c r="AO169" s="23" t="str">
        <f t="shared" ref="AO169:AO172" si="760">CONCATENATE(AL169," ",AM169," a través de ",AN169)</f>
        <v xml:space="preserve">  a través de </v>
      </c>
      <c r="AP169" s="21"/>
      <c r="AQ169" s="21" t="str">
        <f t="shared" ref="AQ169:AQ176" si="761">IF(OR(AP169="Preventivo",AP169="Detectivo"),"Probabilidad",IF(AP169="Correctivo","Impacto",""))</f>
        <v/>
      </c>
      <c r="AR169" s="21"/>
      <c r="AS169" s="21" t="str">
        <f t="shared" ref="AS169:AS176" si="762">IF(AND(AP169="Preventivo",AR169="Automático"),"50%",IF(AND(AP169="Preventivo",AR169="Manual"),"40%",IF(AND(AP169="Detectivo",AR169="Automático"),"40%",IF(AND(AP169="Detectivo",AR169="Manual"),"30%",IF(AND(AP169="Correctivo",AR169="Automático"),"35%",IF(AND(AP169="Correctivo",AR169="Manual"),"25%",""))))))</f>
        <v/>
      </c>
      <c r="AT169" s="21"/>
      <c r="AU169" s="21"/>
      <c r="AV169" s="21"/>
      <c r="AW169" s="22" t="str">
        <f t="shared" ref="AW169" si="763">+IF(AQ169="Probabilidad",AE169-(AE169*AS169),AE169)</f>
        <v/>
      </c>
      <c r="AX169" s="21" t="str">
        <f t="shared" ref="AX169:AX176" si="764">IFERROR(IF(AW169="","",IF(AW169&lt;=20%,"Muy Baja",IF(AW169&lt;=40%,"Baja",IF(AW169&lt;=60%,"Media",IF(AW169&lt;=80%,"Alta","Muy Alta"))))),"")</f>
        <v/>
      </c>
      <c r="AY169" s="22" t="str">
        <f t="shared" ref="AY169" si="765">+IF(AQ169="Impacto",AH169-(AH169*AS169),AH169)</f>
        <v/>
      </c>
      <c r="AZ169" s="21" t="str">
        <f t="shared" ref="AZ169:AZ176" si="766">IFERROR(IF(AY169="","",IF(AY169&lt;=0.2,"Leve",IF(AY169&lt;=0.4,"Menor",IF(AY169&lt;=0.6,"Moderado",IF(AY169&lt;=0.8,"Mayor","Catastrófico"))))),"")</f>
        <v/>
      </c>
      <c r="BA169" s="165" t="str">
        <f t="shared" ref="BA169" si="767">IF(OR(AND(AX172="Muy Baja",AZ172="Leve"),AND(AX172="Muy Baja",AZ172="Menor"),AND(AX172="Baja",AZ172="Leve")),"Bajo",IF(OR(AND(AX172="Muy baja",AZ172="Moderado"),AND(AX172="Baja",AZ172="Menor"),AND(AX172="Baja",AZ172="Moderado"),AND(AX172="Media",AZ172="Leve"),AND(AX172="Media",AZ172="Menor"),AND(AX172="Media",AZ172="Moderado"),AND(AX172="Alta",AZ172="Leve"),AND(AX172="Alta",AZ172="Menor")),"Moderado",IF(OR(AND(AX172="Muy Baja",AZ172="Mayor"),AND(AX172="Baja",AZ172="Mayor"),AND(AX172="Media",AZ172="Mayor"),AND(AX172="Alta",AZ172="Moderado"),AND(AX172="Alta",AZ172="Mayor"),AND(AX172="Muy Alta",AZ172="Leve"),AND(AX172="Muy Alta",AZ172="Menor"),AND(AX172="Muy Alta",AZ172="Moderado"),AND(AX172="Muy Alta",AZ172="Mayor")),"Alto",IF(OR(AND(AX172="Muy Baja",AZ172="Catastrófico"),AND(AX172="Baja",AZ172="Catastrófico"),AND(AX172="Media",AZ172="Catastrófico"),AND(AX172="Alta",AZ172="Catastrófico"),AND(AX172="Muy Alta",AZ172="Catastrófico")),"Extremo",""))))</f>
        <v/>
      </c>
      <c r="BB169" s="165" t="e" cm="1">
        <f t="array" ref="BB169">_xlfn.IFS(BA169="Bajo","Aceptar",BA169="Moderado","Reducir",BA169="Alto","Reducir",BA169="Extremo","Reducir")</f>
        <v>#N/A</v>
      </c>
      <c r="BC169" s="168" t="e" cm="1">
        <f t="array" ref="BC169">_xlfn.IFS(BB169="Aceptar","No",BB169="Reducir","Si")</f>
        <v>#N/A</v>
      </c>
      <c r="BD169" s="21" t="str">
        <f>CONCATENATE(J169," Acción preventiva"," 1")</f>
        <v>SEJUT  Acción preventiva 1</v>
      </c>
      <c r="BE169" s="23"/>
      <c r="BF169" s="23"/>
      <c r="BG169" s="23"/>
      <c r="BH169" s="21">
        <f t="shared" ref="BH169:BH176" si="768">+SUM(BI169:BT169)</f>
        <v>0</v>
      </c>
      <c r="BI169" s="21"/>
      <c r="BJ169" s="21"/>
      <c r="BK169" s="21"/>
      <c r="BL169" s="21"/>
      <c r="BM169" s="21"/>
      <c r="BN169" s="21"/>
      <c r="BO169" s="21"/>
      <c r="BP169" s="21"/>
      <c r="BQ169" s="21"/>
      <c r="BR169" s="21"/>
      <c r="BS169" s="21"/>
      <c r="BT169" s="21"/>
      <c r="BU169" s="171"/>
      <c r="BV169" s="38">
        <v>0</v>
      </c>
      <c r="BW169" s="38">
        <v>0</v>
      </c>
      <c r="BX169" s="38">
        <v>0</v>
      </c>
      <c r="BY169" s="38">
        <v>0</v>
      </c>
      <c r="BZ169" s="38">
        <v>0</v>
      </c>
      <c r="CA169" s="38">
        <v>0</v>
      </c>
      <c r="CB169" s="38">
        <v>0</v>
      </c>
      <c r="CC169" s="38">
        <v>0</v>
      </c>
      <c r="CD169" s="38">
        <v>0</v>
      </c>
      <c r="CE169" s="38">
        <v>0</v>
      </c>
      <c r="CF169" s="38">
        <v>0</v>
      </c>
      <c r="CG169" s="38">
        <v>0</v>
      </c>
      <c r="CH169" s="38">
        <f t="shared" ref="CH169:CH176" si="769">+SUM(BV169:CG169)</f>
        <v>0</v>
      </c>
      <c r="CI169" s="39"/>
      <c r="CJ169" s="24"/>
      <c r="CK169" s="25"/>
      <c r="CL169" s="172">
        <f t="shared" ref="CL169" si="770">+AC169</f>
        <v>0</v>
      </c>
      <c r="CM169" s="26" t="e">
        <f t="shared" ref="CM169" si="771">1-(CK169/CL169)</f>
        <v>#DIV/0!</v>
      </c>
      <c r="CN169" s="24" t="e" cm="1">
        <f t="array" ref="CN169">+_xlfn.IFS(CM169&lt;0.8,"Cambio",CM169&lt;0.9,"Revisión de control",CM169&gt;0.89,"Se mantiene")</f>
        <v>#DIV/0!</v>
      </c>
      <c r="CO169" s="80"/>
      <c r="CP169" s="25"/>
      <c r="CQ169" s="25"/>
      <c r="CR169" s="25"/>
      <c r="CS169" s="26">
        <f t="shared" si="583"/>
        <v>1</v>
      </c>
    </row>
    <row r="170" spans="1:97" ht="60" hidden="1" customHeight="1" x14ac:dyDescent="0.4">
      <c r="B170" s="169"/>
      <c r="C170" s="21" t="s">
        <v>147</v>
      </c>
      <c r="D170" s="188"/>
      <c r="E170" s="191"/>
      <c r="F170" s="188"/>
      <c r="G170" s="238"/>
      <c r="H170" s="176"/>
      <c r="I170" s="182"/>
      <c r="J170" s="176"/>
      <c r="K170" s="166"/>
      <c r="L170" s="197"/>
      <c r="M170" s="199"/>
      <c r="N170" s="202"/>
      <c r="O170" s="205"/>
      <c r="P170" s="202"/>
      <c r="Q170" s="205"/>
      <c r="R170" s="205"/>
      <c r="S170" s="208"/>
      <c r="T170" s="176"/>
      <c r="U170" s="175"/>
      <c r="V170" s="175"/>
      <c r="W170" s="177"/>
      <c r="X170" s="166"/>
      <c r="Y170" s="166"/>
      <c r="Z170" s="179"/>
      <c r="AA170" s="179"/>
      <c r="AB170" s="179"/>
      <c r="AC170" s="181"/>
      <c r="AD170" s="176"/>
      <c r="AE170" s="182"/>
      <c r="AF170" s="176"/>
      <c r="AG170" s="176"/>
      <c r="AH170" s="182"/>
      <c r="AI170" s="176"/>
      <c r="AJ170" s="183"/>
      <c r="AK170" s="21" t="str">
        <f>CONCATENATE(J169," Control"," 2")</f>
        <v>SEJUT  Control 2</v>
      </c>
      <c r="AL170" s="23"/>
      <c r="AM170" s="23"/>
      <c r="AN170" s="23"/>
      <c r="AO170" s="23" t="str">
        <f t="shared" si="760"/>
        <v xml:space="preserve">  a través de </v>
      </c>
      <c r="AP170" s="21"/>
      <c r="AQ170" s="21" t="str">
        <f t="shared" si="761"/>
        <v/>
      </c>
      <c r="AR170" s="21"/>
      <c r="AS170" s="21" t="str">
        <f t="shared" si="762"/>
        <v/>
      </c>
      <c r="AT170" s="21"/>
      <c r="AU170" s="21"/>
      <c r="AV170" s="21"/>
      <c r="AW170" s="22" t="str">
        <f t="shared" ref="AW170:AW172" si="772">+IF(AQ170="Probabilidad",AW169-(AW169*AS170),AW169)</f>
        <v/>
      </c>
      <c r="AX170" s="21" t="str">
        <f t="shared" si="764"/>
        <v/>
      </c>
      <c r="AY170" s="22" t="str">
        <f t="shared" ref="AY170:AY172" si="773">+IF(AQ170="Impacto",AY169-(AY169*AS170),AY169)</f>
        <v/>
      </c>
      <c r="AZ170" s="21" t="str">
        <f t="shared" si="766"/>
        <v/>
      </c>
      <c r="BA170" s="166"/>
      <c r="BB170" s="166"/>
      <c r="BC170" s="169"/>
      <c r="BD170" s="21" t="str">
        <f>CONCATENATE(J169," Acción preventiva"," 2")</f>
        <v>SEJUT  Acción preventiva 2</v>
      </c>
      <c r="BE170" s="23"/>
      <c r="BF170" s="23"/>
      <c r="BG170" s="23"/>
      <c r="BH170" s="21">
        <f t="shared" si="768"/>
        <v>0</v>
      </c>
      <c r="BI170" s="21"/>
      <c r="BJ170" s="21"/>
      <c r="BK170" s="21"/>
      <c r="BL170" s="21"/>
      <c r="BM170" s="21"/>
      <c r="BN170" s="21"/>
      <c r="BO170" s="21"/>
      <c r="BP170" s="21"/>
      <c r="BQ170" s="21"/>
      <c r="BR170" s="21"/>
      <c r="BS170" s="21"/>
      <c r="BT170" s="21"/>
      <c r="BU170" s="171"/>
      <c r="BV170" s="38">
        <v>0</v>
      </c>
      <c r="BW170" s="38">
        <v>0</v>
      </c>
      <c r="BX170" s="38">
        <v>0</v>
      </c>
      <c r="BY170" s="38">
        <v>0</v>
      </c>
      <c r="BZ170" s="38">
        <v>0</v>
      </c>
      <c r="CA170" s="38">
        <v>0</v>
      </c>
      <c r="CB170" s="38">
        <v>0</v>
      </c>
      <c r="CC170" s="38">
        <v>0</v>
      </c>
      <c r="CD170" s="38">
        <v>0</v>
      </c>
      <c r="CE170" s="38">
        <v>0</v>
      </c>
      <c r="CF170" s="38">
        <v>0</v>
      </c>
      <c r="CG170" s="38">
        <v>0</v>
      </c>
      <c r="CH170" s="38">
        <f t="shared" si="769"/>
        <v>0</v>
      </c>
      <c r="CI170" s="39"/>
      <c r="CJ170" s="24"/>
      <c r="CK170" s="25"/>
      <c r="CL170" s="173"/>
      <c r="CM170" s="26" t="e">
        <f t="shared" ref="CM170" si="774">1-(CK170/CL169)</f>
        <v>#DIV/0!</v>
      </c>
      <c r="CN170" s="24" t="e" cm="1">
        <f t="array" ref="CN170">+_xlfn.IFS(CM170&lt;0.8,"Cambio",CM170&lt;0.9,"Revisión de control",CM170&gt;0.89,"Se mantiene")</f>
        <v>#DIV/0!</v>
      </c>
      <c r="CO170" s="80"/>
      <c r="CP170" s="25"/>
      <c r="CQ170" s="25"/>
      <c r="CR170" s="25"/>
      <c r="CS170" s="26">
        <f t="shared" si="583"/>
        <v>1</v>
      </c>
    </row>
    <row r="171" spans="1:97" ht="60" hidden="1" customHeight="1" x14ac:dyDescent="0.4">
      <c r="B171" s="169"/>
      <c r="C171" s="21" t="s">
        <v>147</v>
      </c>
      <c r="D171" s="188"/>
      <c r="E171" s="191"/>
      <c r="F171" s="188"/>
      <c r="G171" s="238"/>
      <c r="H171" s="176"/>
      <c r="I171" s="182"/>
      <c r="J171" s="176"/>
      <c r="K171" s="166"/>
      <c r="L171" s="197"/>
      <c r="M171" s="199"/>
      <c r="N171" s="202"/>
      <c r="O171" s="205"/>
      <c r="P171" s="202"/>
      <c r="Q171" s="205"/>
      <c r="R171" s="205"/>
      <c r="S171" s="208"/>
      <c r="T171" s="176"/>
      <c r="U171" s="175"/>
      <c r="V171" s="175"/>
      <c r="W171" s="177"/>
      <c r="X171" s="166"/>
      <c r="Y171" s="166"/>
      <c r="Z171" s="179"/>
      <c r="AA171" s="179"/>
      <c r="AB171" s="179"/>
      <c r="AC171" s="181"/>
      <c r="AD171" s="176"/>
      <c r="AE171" s="182"/>
      <c r="AF171" s="176"/>
      <c r="AG171" s="176"/>
      <c r="AH171" s="182"/>
      <c r="AI171" s="176"/>
      <c r="AJ171" s="183"/>
      <c r="AK171" s="21" t="str">
        <f>CONCATENATE(J169," Control"," 3")</f>
        <v>SEJUT  Control 3</v>
      </c>
      <c r="AL171" s="23"/>
      <c r="AM171" s="23"/>
      <c r="AN171" s="23"/>
      <c r="AO171" s="23" t="str">
        <f t="shared" si="760"/>
        <v xml:space="preserve">  a través de </v>
      </c>
      <c r="AP171" s="21"/>
      <c r="AQ171" s="21" t="str">
        <f t="shared" si="761"/>
        <v/>
      </c>
      <c r="AR171" s="21"/>
      <c r="AS171" s="21" t="str">
        <f t="shared" si="762"/>
        <v/>
      </c>
      <c r="AT171" s="21"/>
      <c r="AU171" s="21"/>
      <c r="AV171" s="21"/>
      <c r="AW171" s="22" t="str">
        <f t="shared" si="772"/>
        <v/>
      </c>
      <c r="AX171" s="21" t="str">
        <f t="shared" si="764"/>
        <v/>
      </c>
      <c r="AY171" s="22" t="str">
        <f t="shared" si="773"/>
        <v/>
      </c>
      <c r="AZ171" s="21" t="str">
        <f t="shared" si="766"/>
        <v/>
      </c>
      <c r="BA171" s="166"/>
      <c r="BB171" s="166"/>
      <c r="BC171" s="169"/>
      <c r="BD171" s="21" t="str">
        <f>CONCATENATE(J169," Acción preventiva"," 3")</f>
        <v>SEJUT  Acción preventiva 3</v>
      </c>
      <c r="BE171" s="23"/>
      <c r="BF171" s="23"/>
      <c r="BG171" s="23"/>
      <c r="BH171" s="21">
        <f t="shared" si="768"/>
        <v>0</v>
      </c>
      <c r="BI171" s="21"/>
      <c r="BJ171" s="21"/>
      <c r="BK171" s="21"/>
      <c r="BL171" s="21"/>
      <c r="BM171" s="21"/>
      <c r="BN171" s="21"/>
      <c r="BO171" s="21"/>
      <c r="BP171" s="21"/>
      <c r="BQ171" s="21"/>
      <c r="BR171" s="21"/>
      <c r="BS171" s="21"/>
      <c r="BT171" s="21"/>
      <c r="BU171" s="171"/>
      <c r="BV171" s="38">
        <v>0</v>
      </c>
      <c r="BW171" s="38">
        <v>0</v>
      </c>
      <c r="BX171" s="38">
        <v>0</v>
      </c>
      <c r="BY171" s="38">
        <v>0</v>
      </c>
      <c r="BZ171" s="38">
        <v>0</v>
      </c>
      <c r="CA171" s="38">
        <v>0</v>
      </c>
      <c r="CB171" s="38">
        <v>0</v>
      </c>
      <c r="CC171" s="38">
        <v>0</v>
      </c>
      <c r="CD171" s="38">
        <v>0</v>
      </c>
      <c r="CE171" s="38">
        <v>0</v>
      </c>
      <c r="CF171" s="38">
        <v>0</v>
      </c>
      <c r="CG171" s="38">
        <v>0</v>
      </c>
      <c r="CH171" s="38">
        <f t="shared" si="769"/>
        <v>0</v>
      </c>
      <c r="CI171" s="39"/>
      <c r="CJ171" s="24"/>
      <c r="CK171" s="25"/>
      <c r="CL171" s="173"/>
      <c r="CM171" s="26" t="e">
        <f t="shared" ref="CM171" si="775">1-(CK171/CL169)</f>
        <v>#DIV/0!</v>
      </c>
      <c r="CN171" s="24" t="e" cm="1">
        <f t="array" ref="CN171">+_xlfn.IFS(CM171&lt;0.8,"Cambio",CM171&lt;0.9,"Revisión de control",CM171&gt;0.89,"Se mantiene")</f>
        <v>#DIV/0!</v>
      </c>
      <c r="CO171" s="80"/>
      <c r="CP171" s="25"/>
      <c r="CQ171" s="25"/>
      <c r="CR171" s="25"/>
      <c r="CS171" s="26">
        <f t="shared" si="583"/>
        <v>1</v>
      </c>
    </row>
    <row r="172" spans="1:97" ht="60" hidden="1" customHeight="1" x14ac:dyDescent="0.4">
      <c r="B172" s="170"/>
      <c r="C172" s="21" t="s">
        <v>147</v>
      </c>
      <c r="D172" s="189"/>
      <c r="E172" s="192"/>
      <c r="F172" s="189"/>
      <c r="G172" s="238"/>
      <c r="H172" s="176"/>
      <c r="I172" s="182"/>
      <c r="J172" s="176"/>
      <c r="K172" s="167"/>
      <c r="L172" s="197"/>
      <c r="M172" s="200"/>
      <c r="N172" s="203"/>
      <c r="O172" s="206"/>
      <c r="P172" s="203"/>
      <c r="Q172" s="206"/>
      <c r="R172" s="206"/>
      <c r="S172" s="209"/>
      <c r="T172" s="176"/>
      <c r="U172" s="175"/>
      <c r="V172" s="175"/>
      <c r="W172" s="177"/>
      <c r="X172" s="167"/>
      <c r="Y172" s="167"/>
      <c r="Z172" s="180"/>
      <c r="AA172" s="180"/>
      <c r="AB172" s="180"/>
      <c r="AC172" s="181"/>
      <c r="AD172" s="176"/>
      <c r="AE172" s="182"/>
      <c r="AF172" s="176"/>
      <c r="AG172" s="176"/>
      <c r="AH172" s="182"/>
      <c r="AI172" s="176"/>
      <c r="AJ172" s="183"/>
      <c r="AK172" s="21" t="str">
        <f>CONCATENATE(J169," Control"," 4")</f>
        <v>SEJUT  Control 4</v>
      </c>
      <c r="AL172" s="23"/>
      <c r="AM172" s="23"/>
      <c r="AN172" s="23"/>
      <c r="AO172" s="23" t="str">
        <f t="shared" si="760"/>
        <v xml:space="preserve">  a través de </v>
      </c>
      <c r="AP172" s="21"/>
      <c r="AQ172" s="21" t="str">
        <f t="shared" si="761"/>
        <v/>
      </c>
      <c r="AR172" s="21"/>
      <c r="AS172" s="21" t="str">
        <f t="shared" si="762"/>
        <v/>
      </c>
      <c r="AT172" s="21"/>
      <c r="AU172" s="21"/>
      <c r="AV172" s="21"/>
      <c r="AW172" s="22" t="str">
        <f t="shared" si="772"/>
        <v/>
      </c>
      <c r="AX172" s="21" t="str">
        <f t="shared" si="764"/>
        <v/>
      </c>
      <c r="AY172" s="22" t="str">
        <f t="shared" si="773"/>
        <v/>
      </c>
      <c r="AZ172" s="21" t="str">
        <f t="shared" si="766"/>
        <v/>
      </c>
      <c r="BA172" s="167"/>
      <c r="BB172" s="167"/>
      <c r="BC172" s="170"/>
      <c r="BD172" s="21" t="str">
        <f>CONCATENATE(J169," Acción preventiva"," 4")</f>
        <v>SEJUT  Acción preventiva 4</v>
      </c>
      <c r="BE172" s="23"/>
      <c r="BF172" s="23"/>
      <c r="BG172" s="23"/>
      <c r="BH172" s="21">
        <f t="shared" si="768"/>
        <v>0</v>
      </c>
      <c r="BI172" s="21"/>
      <c r="BJ172" s="21"/>
      <c r="BK172" s="21"/>
      <c r="BL172" s="21"/>
      <c r="BM172" s="21"/>
      <c r="BN172" s="21"/>
      <c r="BO172" s="21"/>
      <c r="BP172" s="21"/>
      <c r="BQ172" s="21"/>
      <c r="BR172" s="21"/>
      <c r="BS172" s="21"/>
      <c r="BT172" s="21"/>
      <c r="BU172" s="171"/>
      <c r="BV172" s="38">
        <v>0</v>
      </c>
      <c r="BW172" s="38">
        <v>0</v>
      </c>
      <c r="BX172" s="38">
        <v>0</v>
      </c>
      <c r="BY172" s="38">
        <v>0</v>
      </c>
      <c r="BZ172" s="38">
        <v>0</v>
      </c>
      <c r="CA172" s="38">
        <v>0</v>
      </c>
      <c r="CB172" s="38">
        <v>0</v>
      </c>
      <c r="CC172" s="38">
        <v>0</v>
      </c>
      <c r="CD172" s="38">
        <v>0</v>
      </c>
      <c r="CE172" s="38">
        <v>0</v>
      </c>
      <c r="CF172" s="38">
        <v>0</v>
      </c>
      <c r="CG172" s="38">
        <v>0</v>
      </c>
      <c r="CH172" s="38">
        <f t="shared" si="769"/>
        <v>0</v>
      </c>
      <c r="CI172" s="39"/>
      <c r="CJ172" s="24"/>
      <c r="CK172" s="25"/>
      <c r="CL172" s="174"/>
      <c r="CM172" s="26" t="e">
        <f t="shared" ref="CM172" si="776">1-(CK172/CL169)</f>
        <v>#DIV/0!</v>
      </c>
      <c r="CN172" s="24" t="e" cm="1">
        <f t="array" ref="CN172">+_xlfn.IFS(CM172&lt;0.8,"Cambio",CM172&lt;0.9,"Revisión de control",CM172&gt;0.89,"Se mantiene")</f>
        <v>#DIV/0!</v>
      </c>
      <c r="CO172" s="80"/>
      <c r="CP172" s="25"/>
      <c r="CQ172" s="25"/>
      <c r="CR172" s="25"/>
      <c r="CS172" s="26">
        <f t="shared" si="583"/>
        <v>1</v>
      </c>
    </row>
    <row r="173" spans="1:97" ht="60" hidden="1" customHeight="1" x14ac:dyDescent="0.4">
      <c r="B173" s="168" t="s">
        <v>146</v>
      </c>
      <c r="C173" s="21" t="s">
        <v>147</v>
      </c>
      <c r="D173" s="187" t="str">
        <f>VLOOKUP(B173,Datos!$B$65:$F$80,3,FALSE)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73" s="190" t="str">
        <f>VLOOKUP(B173,Datos!$B$65:$F$80,5,FALSE)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73" s="187" t="str">
        <f>VLOOKUP(B173,Datos!$B$65:$F$80,4,FALSE)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73" s="238" t="s">
        <v>1403</v>
      </c>
      <c r="H173" s="176"/>
      <c r="I173" s="182">
        <f t="shared" ref="I173" si="777">IF(K173="",0,1)</f>
        <v>0</v>
      </c>
      <c r="J173" s="176" t="str">
        <f t="shared" ref="J173" si="778">CONCATENATE(C173," ",K173)</f>
        <v xml:space="preserve">SEJUT </v>
      </c>
      <c r="K173" s="165"/>
      <c r="L173" s="197"/>
      <c r="M173" s="198">
        <f ca="1">+TODAY()-L173</f>
        <v>46079</v>
      </c>
      <c r="N173" s="201"/>
      <c r="O173" s="204" t="e">
        <f>VLOOKUP(N173,[1]Datos!$B$21:$D$25,3,FALSE)</f>
        <v>#N/A</v>
      </c>
      <c r="P173" s="201"/>
      <c r="Q173" s="204" t="e">
        <f>VLOOKUP(P173,[1]Datos!$C$20:$D$25,2,FALSE)</f>
        <v>#N/A</v>
      </c>
      <c r="R173" s="204" t="e">
        <f t="shared" ref="R173" si="779">+IF(O173="",Q173,IF(Q173="",O173,IF(O173&gt;Q173,O173,Q173)))</f>
        <v>#N/A</v>
      </c>
      <c r="S173" s="207"/>
      <c r="T173" s="176"/>
      <c r="U173" s="175"/>
      <c r="V173" s="175"/>
      <c r="W173" s="177" t="str">
        <f t="shared" ref="W173" si="780">CONCATENATE("Posibilidad de"," ",T173," ",U173," debido ",V173)</f>
        <v xml:space="preserve">Posibilidad de   debido </v>
      </c>
      <c r="X173" s="165"/>
      <c r="Y173" s="165"/>
      <c r="Z173" s="178"/>
      <c r="AA173" s="178"/>
      <c r="AB173" s="178"/>
      <c r="AC173" s="181"/>
      <c r="AD173" s="176" t="str">
        <f t="shared" ref="AD173" si="781">IF(AC173&lt;=0,"",IF(AC173&lt;=2,"Muy Baja",IF(AC173&lt;=24,"Baja",IF(AC173&lt;=500,"Media",IF(AC173&lt;=5000,"Alta","Muy Alta")))))</f>
        <v/>
      </c>
      <c r="AE173" s="182" t="str">
        <f t="shared" ref="AE173" si="782">IF(AD173="","",IF(AD173="Muy Baja",0.2,IF(AD173="Baja",0.4,IF(AD173="Media",0.6,IF(AD173="Alta",0.8,IF(AD173="Muy Alta",1,))))))</f>
        <v/>
      </c>
      <c r="AF173" s="176"/>
      <c r="AG173" s="176" t="str">
        <f>IF(OR(AF173=[1]Datos!$C$6,AF173=[1]Datos!$D$6),"Leve",IF(OR(AF173=[1]Datos!$C$7,AF173=[1]Datos!$D$7),"Menor",IF(OR(AF173=[1]Datos!$C$8,AF173=[1]Datos!$D$8),"Moderado",IF(OR(AF173=[1]Datos!$C$9,AF173=[1]Datos!$D$9),"Mayor",IF(OR(AF173=[1]Datos!$C$10,AF173=[1]Datos!$D$10),"Catastrófico","")))))</f>
        <v/>
      </c>
      <c r="AH173" s="182" t="str">
        <f t="shared" ref="AH173" si="783">IF(AG173="","",IF(AG173="Leve",0.2,IF(AG173="Menor",0.4,IF(AG173="Moderado",0.6,IF(AG173="Mayor",0.8,IF(AG173="Catastrófico",1,))))))</f>
        <v/>
      </c>
      <c r="AI173" s="176" t="str">
        <f t="shared" ref="AI173" si="784">IF(OR(AND(AD173="Muy Baja",AG173="Leve"),AND(AD173="Muy Baja",AG173="Menor"),AND(AD173="Baja",AG173="Leve")),"Bajo",IF(OR(AND(AD173="Muy baja",AG173="Moderado"),AND(AD173="Baja",AG173="Menor"),AND(AD173="Baja",AG173="Moderado"),AND(AD173="Media",AG173="Leve"),AND(AD173="Media",AG173="Menor"),AND(AD173="Media",AG173="Moderado"),AND(AD173="Alta",AG173="Leve"),AND(AD173="Alta",AG173="Menor")),"Moderado",IF(OR(AND(AD173="Muy Baja",AG173="Mayor"),AND(AD173="Baja",AG173="Mayor"),AND(AD173="Media",AG173="Mayor"),AND(AD173="Alta",AG173="Moderado"),AND(AD173="Alta",AG173="Mayor"),AND(AD173="Muy Alta",AG173="Leve"),AND(AD173="Muy Alta",AG173="Menor"),AND(AD173="Muy Alta",AG173="Moderado"),AND(AD173="Muy Alta",AG173="Mayor")),"Alto",IF(OR(AND(AD173="Muy Baja",AG173="Catastrófico"),AND(AD173="Baja",AG173="Catastrófico"),AND(AD173="Media",AG173="Catastrófico"),AND(AD173="Alta",AG173="Catastrófico"),AND(AD173="Muy Alta",AG173="Catastrófico")),"Extremo",""))))</f>
        <v/>
      </c>
      <c r="AJ173" s="183" t="e" cm="1">
        <f t="array" ref="AJ173">_xlfn.IFS(AI173="Bajo","Aceptar",AI173="Moderado","Reducir",AI173="Alto","Reducir",AI173="Extremo","Reducir")</f>
        <v>#N/A</v>
      </c>
      <c r="AK173" s="21" t="str">
        <f>CONCATENATE(J173," Control"," 1")</f>
        <v>SEJUT  Control 1</v>
      </c>
      <c r="AL173" s="23"/>
      <c r="AM173" s="23"/>
      <c r="AN173" s="23"/>
      <c r="AO173" s="23" t="str">
        <f t="shared" ref="AO173:AO176" si="785">CONCATENATE(AL173," ",AM173," a través de ",AN173)</f>
        <v xml:space="preserve">  a través de </v>
      </c>
      <c r="AP173" s="21"/>
      <c r="AQ173" s="21" t="str">
        <f t="shared" si="761"/>
        <v/>
      </c>
      <c r="AR173" s="21"/>
      <c r="AS173" s="21" t="str">
        <f t="shared" si="762"/>
        <v/>
      </c>
      <c r="AT173" s="21"/>
      <c r="AU173" s="21"/>
      <c r="AV173" s="21"/>
      <c r="AW173" s="22" t="str">
        <f t="shared" ref="AW173" si="786">+IF(AQ173="Probabilidad",AE173-(AE173*AS173),AE173)</f>
        <v/>
      </c>
      <c r="AX173" s="21" t="str">
        <f t="shared" si="764"/>
        <v/>
      </c>
      <c r="AY173" s="22" t="str">
        <f t="shared" ref="AY173" si="787">+IF(AQ173="Impacto",AH173-(AH173*AS173),AH173)</f>
        <v/>
      </c>
      <c r="AZ173" s="21" t="str">
        <f t="shared" si="766"/>
        <v/>
      </c>
      <c r="BA173" s="165" t="str">
        <f t="shared" ref="BA173" si="788">IF(OR(AND(AX176="Muy Baja",AZ176="Leve"),AND(AX176="Muy Baja",AZ176="Menor"),AND(AX176="Baja",AZ176="Leve")),"Bajo",IF(OR(AND(AX176="Muy baja",AZ176="Moderado"),AND(AX176="Baja",AZ176="Menor"),AND(AX176="Baja",AZ176="Moderado"),AND(AX176="Media",AZ176="Leve"),AND(AX176="Media",AZ176="Menor"),AND(AX176="Media",AZ176="Moderado"),AND(AX176="Alta",AZ176="Leve"),AND(AX176="Alta",AZ176="Menor")),"Moderado",IF(OR(AND(AX176="Muy Baja",AZ176="Mayor"),AND(AX176="Baja",AZ176="Mayor"),AND(AX176="Media",AZ176="Mayor"),AND(AX176="Alta",AZ176="Moderado"),AND(AX176="Alta",AZ176="Mayor"),AND(AX176="Muy Alta",AZ176="Leve"),AND(AX176="Muy Alta",AZ176="Menor"),AND(AX176="Muy Alta",AZ176="Moderado"),AND(AX176="Muy Alta",AZ176="Mayor")),"Alto",IF(OR(AND(AX176="Muy Baja",AZ176="Catastrófico"),AND(AX176="Baja",AZ176="Catastrófico"),AND(AX176="Media",AZ176="Catastrófico"),AND(AX176="Alta",AZ176="Catastrófico"),AND(AX176="Muy Alta",AZ176="Catastrófico")),"Extremo",""))))</f>
        <v/>
      </c>
      <c r="BB173" s="165" t="e" cm="1">
        <f t="array" ref="BB173">_xlfn.IFS(BA173="Bajo","Aceptar",BA173="Moderado","Reducir",BA173="Alto","Reducir",BA173="Extremo","Reducir")</f>
        <v>#N/A</v>
      </c>
      <c r="BC173" s="168" t="e" cm="1">
        <f t="array" ref="BC173">_xlfn.IFS(BB173="Aceptar","No",BB173="Reducir","Si")</f>
        <v>#N/A</v>
      </c>
      <c r="BD173" s="21" t="str">
        <f>CONCATENATE(J173," Acción preventiva"," 1")</f>
        <v>SEJUT  Acción preventiva 1</v>
      </c>
      <c r="BE173" s="23"/>
      <c r="BF173" s="23"/>
      <c r="BG173" s="23"/>
      <c r="BH173" s="21">
        <f t="shared" si="768"/>
        <v>0</v>
      </c>
      <c r="BI173" s="21"/>
      <c r="BJ173" s="21"/>
      <c r="BK173" s="21"/>
      <c r="BL173" s="21"/>
      <c r="BM173" s="21"/>
      <c r="BN173" s="21"/>
      <c r="BO173" s="21"/>
      <c r="BP173" s="21"/>
      <c r="BQ173" s="21"/>
      <c r="BR173" s="21"/>
      <c r="BS173" s="21"/>
      <c r="BT173" s="21"/>
      <c r="BU173" s="171"/>
      <c r="BV173" s="38">
        <v>0</v>
      </c>
      <c r="BW173" s="38">
        <v>0</v>
      </c>
      <c r="BX173" s="38">
        <v>0</v>
      </c>
      <c r="BY173" s="38">
        <v>0</v>
      </c>
      <c r="BZ173" s="38">
        <v>0</v>
      </c>
      <c r="CA173" s="38">
        <v>0</v>
      </c>
      <c r="CB173" s="38">
        <v>0</v>
      </c>
      <c r="CC173" s="38">
        <v>0</v>
      </c>
      <c r="CD173" s="38">
        <v>0</v>
      </c>
      <c r="CE173" s="38">
        <v>0</v>
      </c>
      <c r="CF173" s="38">
        <v>0</v>
      </c>
      <c r="CG173" s="38">
        <v>0</v>
      </c>
      <c r="CH173" s="38">
        <f t="shared" si="769"/>
        <v>0</v>
      </c>
      <c r="CI173" s="39"/>
      <c r="CJ173" s="24"/>
      <c r="CK173" s="25"/>
      <c r="CL173" s="172">
        <f t="shared" ref="CL173" si="789">+AC173</f>
        <v>0</v>
      </c>
      <c r="CM173" s="26" t="e">
        <f t="shared" ref="CM173" si="790">1-(CK173/CL173)</f>
        <v>#DIV/0!</v>
      </c>
      <c r="CN173" s="24" t="e" cm="1">
        <f t="array" ref="CN173">+_xlfn.IFS(CM173&lt;0.8,"Cambio",CM173&lt;0.9,"Revisión de control",CM173&gt;0.89,"Se mantiene")</f>
        <v>#DIV/0!</v>
      </c>
      <c r="CO173" s="80"/>
      <c r="CP173" s="25"/>
      <c r="CQ173" s="25"/>
      <c r="CR173" s="25"/>
      <c r="CS173" s="26">
        <f t="shared" ref="CS173:CS176" si="791">(_xlfn.IFS(CJ173="",1,CJ173="SI",0)+_xlfn.IFS(CO173="",1,CO173="SI",1,CO173="NO",0)+_xlfn.IFS(CP173="",1,CP173="SI",1,CP173="NO",0)+_xlfn.IFS(CQ173="",1,CQ173="SI",1,CQ173="NO",0)+_xlfn.IFS(CR173="",1,CR173="SI",1,CR173="NO",0))/5</f>
        <v>1</v>
      </c>
    </row>
    <row r="174" spans="1:97" ht="60" hidden="1" customHeight="1" x14ac:dyDescent="0.4">
      <c r="B174" s="169"/>
      <c r="C174" s="21" t="s">
        <v>147</v>
      </c>
      <c r="D174" s="188"/>
      <c r="E174" s="191"/>
      <c r="F174" s="188"/>
      <c r="G174" s="238"/>
      <c r="H174" s="176"/>
      <c r="I174" s="182"/>
      <c r="J174" s="176"/>
      <c r="K174" s="166"/>
      <c r="L174" s="197"/>
      <c r="M174" s="199"/>
      <c r="N174" s="202"/>
      <c r="O174" s="205"/>
      <c r="P174" s="202"/>
      <c r="Q174" s="205"/>
      <c r="R174" s="205"/>
      <c r="S174" s="208"/>
      <c r="T174" s="176"/>
      <c r="U174" s="175"/>
      <c r="V174" s="175"/>
      <c r="W174" s="177"/>
      <c r="X174" s="166"/>
      <c r="Y174" s="166"/>
      <c r="Z174" s="179"/>
      <c r="AA174" s="179"/>
      <c r="AB174" s="179"/>
      <c r="AC174" s="181"/>
      <c r="AD174" s="176"/>
      <c r="AE174" s="182"/>
      <c r="AF174" s="176"/>
      <c r="AG174" s="176"/>
      <c r="AH174" s="182"/>
      <c r="AI174" s="176"/>
      <c r="AJ174" s="183"/>
      <c r="AK174" s="21" t="str">
        <f>CONCATENATE(J173," Control"," 2")</f>
        <v>SEJUT  Control 2</v>
      </c>
      <c r="AL174" s="23"/>
      <c r="AM174" s="23"/>
      <c r="AN174" s="23"/>
      <c r="AO174" s="23" t="str">
        <f t="shared" si="785"/>
        <v xml:space="preserve">  a través de </v>
      </c>
      <c r="AP174" s="21"/>
      <c r="AQ174" s="21" t="str">
        <f t="shared" si="761"/>
        <v/>
      </c>
      <c r="AR174" s="21"/>
      <c r="AS174" s="21" t="str">
        <f t="shared" si="762"/>
        <v/>
      </c>
      <c r="AT174" s="21"/>
      <c r="AU174" s="21"/>
      <c r="AV174" s="21"/>
      <c r="AW174" s="22" t="str">
        <f t="shared" ref="AW174:AW176" si="792">+IF(AQ174="Probabilidad",AW173-(AW173*AS174),AW173)</f>
        <v/>
      </c>
      <c r="AX174" s="21" t="str">
        <f t="shared" si="764"/>
        <v/>
      </c>
      <c r="AY174" s="22" t="str">
        <f t="shared" ref="AY174:AY176" si="793">+IF(AQ174="Impacto",AY173-(AY173*AS174),AY173)</f>
        <v/>
      </c>
      <c r="AZ174" s="21" t="str">
        <f t="shared" si="766"/>
        <v/>
      </c>
      <c r="BA174" s="166"/>
      <c r="BB174" s="166"/>
      <c r="BC174" s="169"/>
      <c r="BD174" s="21" t="str">
        <f>CONCATENATE(J173," Acción preventiva"," 2")</f>
        <v>SEJUT  Acción preventiva 2</v>
      </c>
      <c r="BE174" s="23"/>
      <c r="BF174" s="23"/>
      <c r="BG174" s="23"/>
      <c r="BH174" s="21">
        <f t="shared" si="768"/>
        <v>0</v>
      </c>
      <c r="BI174" s="21"/>
      <c r="BJ174" s="21"/>
      <c r="BK174" s="21"/>
      <c r="BL174" s="21"/>
      <c r="BM174" s="21"/>
      <c r="BN174" s="21"/>
      <c r="BO174" s="21"/>
      <c r="BP174" s="21"/>
      <c r="BQ174" s="21"/>
      <c r="BR174" s="21"/>
      <c r="BS174" s="21"/>
      <c r="BT174" s="21"/>
      <c r="BU174" s="171"/>
      <c r="BV174" s="38">
        <v>0</v>
      </c>
      <c r="BW174" s="38">
        <v>0</v>
      </c>
      <c r="BX174" s="38">
        <v>0</v>
      </c>
      <c r="BY174" s="38">
        <v>0</v>
      </c>
      <c r="BZ174" s="38">
        <v>0</v>
      </c>
      <c r="CA174" s="38">
        <v>0</v>
      </c>
      <c r="CB174" s="38">
        <v>0</v>
      </c>
      <c r="CC174" s="38">
        <v>0</v>
      </c>
      <c r="CD174" s="38">
        <v>0</v>
      </c>
      <c r="CE174" s="38">
        <v>0</v>
      </c>
      <c r="CF174" s="38">
        <v>0</v>
      </c>
      <c r="CG174" s="38">
        <v>0</v>
      </c>
      <c r="CH174" s="38">
        <f t="shared" si="769"/>
        <v>0</v>
      </c>
      <c r="CI174" s="39"/>
      <c r="CJ174" s="24"/>
      <c r="CK174" s="25"/>
      <c r="CL174" s="173"/>
      <c r="CM174" s="26" t="e">
        <f t="shared" ref="CM174" si="794">1-(CK174/CL173)</f>
        <v>#DIV/0!</v>
      </c>
      <c r="CN174" s="24" t="e" cm="1">
        <f t="array" ref="CN174">+_xlfn.IFS(CM174&lt;0.8,"Cambio",CM174&lt;0.9,"Revisión de control",CM174&gt;0.89,"Se mantiene")</f>
        <v>#DIV/0!</v>
      </c>
      <c r="CO174" s="80"/>
      <c r="CP174" s="25"/>
      <c r="CQ174" s="25"/>
      <c r="CR174" s="25"/>
      <c r="CS174" s="26">
        <f t="shared" si="791"/>
        <v>1</v>
      </c>
    </row>
    <row r="175" spans="1:97" ht="60" hidden="1" customHeight="1" x14ac:dyDescent="0.4">
      <c r="B175" s="169"/>
      <c r="C175" s="21" t="s">
        <v>147</v>
      </c>
      <c r="D175" s="188"/>
      <c r="E175" s="191"/>
      <c r="F175" s="188"/>
      <c r="G175" s="238"/>
      <c r="H175" s="176"/>
      <c r="I175" s="182"/>
      <c r="J175" s="176"/>
      <c r="K175" s="166"/>
      <c r="L175" s="197"/>
      <c r="M175" s="199"/>
      <c r="N175" s="202"/>
      <c r="O175" s="205"/>
      <c r="P175" s="202"/>
      <c r="Q175" s="205"/>
      <c r="R175" s="205"/>
      <c r="S175" s="208"/>
      <c r="T175" s="176"/>
      <c r="U175" s="175"/>
      <c r="V175" s="175"/>
      <c r="W175" s="177"/>
      <c r="X175" s="166"/>
      <c r="Y175" s="166"/>
      <c r="Z175" s="179"/>
      <c r="AA175" s="179"/>
      <c r="AB175" s="179"/>
      <c r="AC175" s="181"/>
      <c r="AD175" s="176"/>
      <c r="AE175" s="182"/>
      <c r="AF175" s="176"/>
      <c r="AG175" s="176"/>
      <c r="AH175" s="182"/>
      <c r="AI175" s="176"/>
      <c r="AJ175" s="183"/>
      <c r="AK175" s="21" t="str">
        <f>CONCATENATE(J173," Control"," 3")</f>
        <v>SEJUT  Control 3</v>
      </c>
      <c r="AL175" s="23"/>
      <c r="AM175" s="23"/>
      <c r="AN175" s="23"/>
      <c r="AO175" s="23" t="str">
        <f t="shared" si="785"/>
        <v xml:space="preserve">  a través de </v>
      </c>
      <c r="AP175" s="21"/>
      <c r="AQ175" s="21" t="str">
        <f t="shared" si="761"/>
        <v/>
      </c>
      <c r="AR175" s="21"/>
      <c r="AS175" s="21" t="str">
        <f t="shared" si="762"/>
        <v/>
      </c>
      <c r="AT175" s="21"/>
      <c r="AU175" s="21"/>
      <c r="AV175" s="21"/>
      <c r="AW175" s="22" t="str">
        <f t="shared" si="792"/>
        <v/>
      </c>
      <c r="AX175" s="21" t="str">
        <f t="shared" si="764"/>
        <v/>
      </c>
      <c r="AY175" s="22" t="str">
        <f t="shared" si="793"/>
        <v/>
      </c>
      <c r="AZ175" s="21" t="str">
        <f t="shared" si="766"/>
        <v/>
      </c>
      <c r="BA175" s="166"/>
      <c r="BB175" s="166"/>
      <c r="BC175" s="169"/>
      <c r="BD175" s="21" t="str">
        <f>CONCATENATE(J173," Acción preventiva"," 3")</f>
        <v>SEJUT  Acción preventiva 3</v>
      </c>
      <c r="BE175" s="23"/>
      <c r="BF175" s="23"/>
      <c r="BG175" s="23"/>
      <c r="BH175" s="21">
        <f t="shared" si="768"/>
        <v>0</v>
      </c>
      <c r="BI175" s="21"/>
      <c r="BJ175" s="21"/>
      <c r="BK175" s="21"/>
      <c r="BL175" s="21"/>
      <c r="BM175" s="21"/>
      <c r="BN175" s="21"/>
      <c r="BO175" s="21"/>
      <c r="BP175" s="21"/>
      <c r="BQ175" s="21"/>
      <c r="BR175" s="21"/>
      <c r="BS175" s="21"/>
      <c r="BT175" s="21"/>
      <c r="BU175" s="171"/>
      <c r="BV175" s="38">
        <v>0</v>
      </c>
      <c r="BW175" s="38">
        <v>0</v>
      </c>
      <c r="BX175" s="38">
        <v>0</v>
      </c>
      <c r="BY175" s="38">
        <v>0</v>
      </c>
      <c r="BZ175" s="38">
        <v>0</v>
      </c>
      <c r="CA175" s="38">
        <v>0</v>
      </c>
      <c r="CB175" s="38">
        <v>0</v>
      </c>
      <c r="CC175" s="38">
        <v>0</v>
      </c>
      <c r="CD175" s="38">
        <v>0</v>
      </c>
      <c r="CE175" s="38">
        <v>0</v>
      </c>
      <c r="CF175" s="38">
        <v>0</v>
      </c>
      <c r="CG175" s="38">
        <v>0</v>
      </c>
      <c r="CH175" s="38">
        <f t="shared" si="769"/>
        <v>0</v>
      </c>
      <c r="CI175" s="39"/>
      <c r="CJ175" s="24"/>
      <c r="CK175" s="25"/>
      <c r="CL175" s="173"/>
      <c r="CM175" s="26" t="e">
        <f t="shared" ref="CM175" si="795">1-(CK175/CL173)</f>
        <v>#DIV/0!</v>
      </c>
      <c r="CN175" s="24" t="e" cm="1">
        <f t="array" ref="CN175">+_xlfn.IFS(CM175&lt;0.8,"Cambio",CM175&lt;0.9,"Revisión de control",CM175&gt;0.89,"Se mantiene")</f>
        <v>#DIV/0!</v>
      </c>
      <c r="CO175" s="80"/>
      <c r="CP175" s="25"/>
      <c r="CQ175" s="25"/>
      <c r="CR175" s="25"/>
      <c r="CS175" s="26">
        <f t="shared" si="791"/>
        <v>1</v>
      </c>
    </row>
    <row r="176" spans="1:97" ht="60" hidden="1" customHeight="1" x14ac:dyDescent="0.4">
      <c r="B176" s="170"/>
      <c r="C176" s="21" t="s">
        <v>147</v>
      </c>
      <c r="D176" s="189"/>
      <c r="E176" s="192"/>
      <c r="F176" s="189"/>
      <c r="G176" s="238"/>
      <c r="H176" s="176"/>
      <c r="I176" s="182"/>
      <c r="J176" s="176"/>
      <c r="K176" s="167"/>
      <c r="L176" s="197"/>
      <c r="M176" s="200"/>
      <c r="N176" s="203"/>
      <c r="O176" s="206"/>
      <c r="P176" s="203"/>
      <c r="Q176" s="206"/>
      <c r="R176" s="206"/>
      <c r="S176" s="209"/>
      <c r="T176" s="176"/>
      <c r="U176" s="175"/>
      <c r="V176" s="175"/>
      <c r="W176" s="177"/>
      <c r="X176" s="167"/>
      <c r="Y176" s="167"/>
      <c r="Z176" s="180"/>
      <c r="AA176" s="180"/>
      <c r="AB176" s="180"/>
      <c r="AC176" s="181"/>
      <c r="AD176" s="176"/>
      <c r="AE176" s="182"/>
      <c r="AF176" s="176"/>
      <c r="AG176" s="176"/>
      <c r="AH176" s="182"/>
      <c r="AI176" s="176"/>
      <c r="AJ176" s="183"/>
      <c r="AK176" s="21" t="str">
        <f>CONCATENATE(J173," Control"," 4")</f>
        <v>SEJUT  Control 4</v>
      </c>
      <c r="AL176" s="23"/>
      <c r="AM176" s="23"/>
      <c r="AN176" s="23"/>
      <c r="AO176" s="23" t="str">
        <f t="shared" si="785"/>
        <v xml:space="preserve">  a través de </v>
      </c>
      <c r="AP176" s="21"/>
      <c r="AQ176" s="21" t="str">
        <f t="shared" si="761"/>
        <v/>
      </c>
      <c r="AR176" s="21"/>
      <c r="AS176" s="21" t="str">
        <f t="shared" si="762"/>
        <v/>
      </c>
      <c r="AT176" s="21"/>
      <c r="AU176" s="21"/>
      <c r="AV176" s="21"/>
      <c r="AW176" s="22" t="str">
        <f t="shared" si="792"/>
        <v/>
      </c>
      <c r="AX176" s="21" t="str">
        <f t="shared" si="764"/>
        <v/>
      </c>
      <c r="AY176" s="22" t="str">
        <f t="shared" si="793"/>
        <v/>
      </c>
      <c r="AZ176" s="21" t="str">
        <f t="shared" si="766"/>
        <v/>
      </c>
      <c r="BA176" s="167"/>
      <c r="BB176" s="167"/>
      <c r="BC176" s="170"/>
      <c r="BD176" s="21" t="str">
        <f>CONCATENATE(J173," Acción preventiva"," 4")</f>
        <v>SEJUT  Acción preventiva 4</v>
      </c>
      <c r="BE176" s="23"/>
      <c r="BF176" s="23"/>
      <c r="BG176" s="23"/>
      <c r="BH176" s="21">
        <f t="shared" si="768"/>
        <v>0</v>
      </c>
      <c r="BI176" s="21"/>
      <c r="BJ176" s="21"/>
      <c r="BK176" s="21"/>
      <c r="BL176" s="21"/>
      <c r="BM176" s="21"/>
      <c r="BN176" s="21"/>
      <c r="BO176" s="21"/>
      <c r="BP176" s="21"/>
      <c r="BQ176" s="21"/>
      <c r="BR176" s="21"/>
      <c r="BS176" s="21"/>
      <c r="BT176" s="21"/>
      <c r="BU176" s="171"/>
      <c r="BV176" s="38">
        <v>0</v>
      </c>
      <c r="BW176" s="38">
        <v>0</v>
      </c>
      <c r="BX176" s="38">
        <v>0</v>
      </c>
      <c r="BY176" s="38">
        <v>0</v>
      </c>
      <c r="BZ176" s="38">
        <v>0</v>
      </c>
      <c r="CA176" s="38">
        <v>0</v>
      </c>
      <c r="CB176" s="38">
        <v>0</v>
      </c>
      <c r="CC176" s="38">
        <v>0</v>
      </c>
      <c r="CD176" s="38">
        <v>0</v>
      </c>
      <c r="CE176" s="38">
        <v>0</v>
      </c>
      <c r="CF176" s="38">
        <v>0</v>
      </c>
      <c r="CG176" s="38">
        <v>0</v>
      </c>
      <c r="CH176" s="38">
        <f t="shared" si="769"/>
        <v>0</v>
      </c>
      <c r="CI176" s="39"/>
      <c r="CJ176" s="24"/>
      <c r="CK176" s="25"/>
      <c r="CL176" s="174"/>
      <c r="CM176" s="26" t="e">
        <f t="shared" ref="CM176" si="796">1-(CK176/CL173)</f>
        <v>#DIV/0!</v>
      </c>
      <c r="CN176" s="24" t="e" cm="1">
        <f t="array" ref="CN176">+_xlfn.IFS(CM176&lt;0.8,"Cambio",CM176&lt;0.9,"Revisión de control",CM176&gt;0.89,"Se mantiene")</f>
        <v>#DIV/0!</v>
      </c>
      <c r="CO176" s="80"/>
      <c r="CP176" s="25"/>
      <c r="CQ176" s="25"/>
      <c r="CR176" s="25"/>
      <c r="CS176" s="26">
        <f t="shared" si="791"/>
        <v>1</v>
      </c>
    </row>
    <row r="177" spans="1:97" ht="60" customHeight="1" x14ac:dyDescent="0.4">
      <c r="A177" s="7" t="s">
        <v>1132</v>
      </c>
      <c r="B177" s="226" t="s">
        <v>148</v>
      </c>
      <c r="C177" s="21" t="s">
        <v>149</v>
      </c>
      <c r="D177" s="187" t="str">
        <f>VLOOKUP(B177,Datos!$B$65:$F$80,3,FALSE)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77" s="190" t="str">
        <f>VLOOKUP(B177,Datos!$B$65:$F$80,5,FALSE)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77" s="187" t="str">
        <f>VLOOKUP(B177,Datos!$B$65:$F$80,4,FALSE)</f>
        <v>Inicia con el análisis de la ruta jurídica y termina con la decisión final del expediente</v>
      </c>
      <c r="G177" s="196" t="s">
        <v>1163</v>
      </c>
      <c r="H177" s="176" t="s">
        <v>1164</v>
      </c>
      <c r="I177" s="182">
        <f t="shared" si="563"/>
        <v>1</v>
      </c>
      <c r="J177" s="176" t="str">
        <f t="shared" ref="J177" si="797">CONCATENATE(C177," ",K177)</f>
        <v>ACCTI 31</v>
      </c>
      <c r="K177" s="165">
        <v>31</v>
      </c>
      <c r="L177" s="197">
        <v>45839</v>
      </c>
      <c r="M177" s="198">
        <f ca="1">+TODAY()-L177</f>
        <v>240</v>
      </c>
      <c r="N177" s="201" t="s">
        <v>34</v>
      </c>
      <c r="O177" s="204">
        <f>VLOOKUP(N177,[8]Datos!$B$21:$D$25,3,FALSE)</f>
        <v>1</v>
      </c>
      <c r="P177" s="201" t="s">
        <v>32</v>
      </c>
      <c r="Q177" s="204">
        <f>VLOOKUP(P177,[8]Datos!$C$20:$D$25,2,FALSE)</f>
        <v>0.8</v>
      </c>
      <c r="R177" s="204">
        <f t="shared" ref="R177" si="798">+IF(O177="",Q177,IF(Q177="",O177,IF(O177&gt;Q177,O177,Q177)))</f>
        <v>1</v>
      </c>
      <c r="S177" s="207" t="s">
        <v>1165</v>
      </c>
      <c r="T177" s="176" t="s">
        <v>0</v>
      </c>
      <c r="U177" s="175" t="s">
        <v>1166</v>
      </c>
      <c r="V177" s="175" t="s">
        <v>1167</v>
      </c>
      <c r="W177" s="177" t="str">
        <f t="shared" ref="W177" si="799">CONCATENATE("Posibilidad de"," ",T177," ",U177," debido ",V177)</f>
        <v>Posibilidad de afectación económica o presupuestal por adquirir predios y/o mejoras, con posibilidad de riesgo jurídico, técnico y financiero debido a que se incumple con el procedimiento de compra de la Dirección de Asuntos Étnicos en temas de saneamiento jurídico, novedades técnicas y sobrecostos por falta de verificación en control de avalúos</v>
      </c>
      <c r="X177" s="165" t="s">
        <v>221</v>
      </c>
      <c r="Y177" s="165" t="s">
        <v>227</v>
      </c>
      <c r="Z177" s="178" t="s">
        <v>489</v>
      </c>
      <c r="AA177" s="178" t="s">
        <v>235</v>
      </c>
      <c r="AB177" s="178" t="s">
        <v>1137</v>
      </c>
      <c r="AC177" s="181">
        <v>83</v>
      </c>
      <c r="AD177" s="176" t="str">
        <f t="shared" ref="AD177" si="800">IF(AC177&lt;=0,"",IF(AC177&lt;=2,"Muy Baja",IF(AC177&lt;=24,"Baja",IF(AC177&lt;=500,"Media",IF(AC177&lt;=5000,"Alta","Muy Alta")))))</f>
        <v>Media</v>
      </c>
      <c r="AE177" s="182">
        <f t="shared" ref="AE177" si="801">IF(AD177="","",IF(AD177="Muy Baja",0.2,IF(AD177="Baja",0.4,IF(AD177="Media",0.6,IF(AD177="Alta",0.8,IF(AD177="Muy Alta",1,))))))</f>
        <v>0.6</v>
      </c>
      <c r="AF177" s="176" t="s">
        <v>32</v>
      </c>
      <c r="AG177" s="176" t="str">
        <f>IF(OR(AF177=[8]Datos!$C$6,AF177=[8]Datos!$D$6),"Leve",IF(OR(AF177=[8]Datos!$C$7,AF177=[8]Datos!$D$7),"Menor",IF(OR(AF177=[8]Datos!$C$8,AF177=[8]Datos!$D$8),"Moderado",IF(OR(AF177=[8]Datos!$C$9,AF177=[8]Datos!$D$9),"Mayor",IF(OR(AF177=[8]Datos!$C$10,AF177=[8]Datos!$D$10),"Catastrófico","")))))</f>
        <v>Mayor</v>
      </c>
      <c r="AH177" s="182">
        <f t="shared" ref="AH177" si="802">IF(AG177="","",IF(AG177="Leve",0.2,IF(AG177="Menor",0.4,IF(AG177="Moderado",0.6,IF(AG177="Mayor",0.8,IF(AG177="Catastrófico",1,))))))</f>
        <v>0.8</v>
      </c>
      <c r="AI177" s="176" t="str">
        <f t="shared" ref="AI177" si="803">IF(OR(AND(AD177="Muy Baja",AG177="Leve"),AND(AD177="Muy Baja",AG177="Menor"),AND(AD177="Baja",AG177="Leve")),"Bajo",IF(OR(AND(AD177="Muy baja",AG177="Moderado"),AND(AD177="Baja",AG177="Menor"),AND(AD177="Baja",AG177="Moderado"),AND(AD177="Media",AG177="Leve"),AND(AD177="Media",AG177="Menor"),AND(AD177="Media",AG177="Moderado"),AND(AD177="Alta",AG177="Leve"),AND(AD177="Alta",AG177="Menor")),"Moderado",IF(OR(AND(AD177="Muy Baja",AG177="Mayor"),AND(AD177="Baja",AG177="Mayor"),AND(AD177="Media",AG177="Mayor"),AND(AD177="Alta",AG177="Moderado"),AND(AD177="Alta",AG177="Mayor"),AND(AD177="Muy Alta",AG177="Leve"),AND(AD177="Muy Alta",AG177="Menor"),AND(AD177="Muy Alta",AG177="Moderado"),AND(AD177="Muy Alta",AG177="Mayor")),"Alto",IF(OR(AND(AD177="Muy Baja",AG177="Catastrófico"),AND(AD177="Baja",AG177="Catastrófico"),AND(AD177="Media",AG177="Catastrófico"),AND(AD177="Alta",AG177="Catastrófico"),AND(AD177="Muy Alta",AG177="Catastrófico")),"Extremo",""))))</f>
        <v>Alto</v>
      </c>
      <c r="AJ177" s="183" t="str" cm="1">
        <f t="array" ref="AJ177">_xlfn.IFS(AI177="Bajo","Aceptar",AI177="Moderado","Reducir",AI177="Alto","Reducir",AI177="Extremo","Reducir")</f>
        <v>Reducir</v>
      </c>
      <c r="AK177" s="21" t="str">
        <f>CONCATENATE(J177," Control"," 1")</f>
        <v>ACCTI 31 Control 1</v>
      </c>
      <c r="AL177" s="23" t="s">
        <v>1138</v>
      </c>
      <c r="AM177" s="23" t="s">
        <v>1168</v>
      </c>
      <c r="AN177" s="23" t="s">
        <v>1169</v>
      </c>
      <c r="AO177" s="23" t="str">
        <f t="shared" ref="AO177:AO181" si="804">CONCATENATE(AL177," ",AM177," a través de ",AN177)</f>
        <v>La DIRECCIÓN DE ASUNTOS ÉTNICOS siempre que va adquirir predios y/o mejoras, efectúa el análisis técnico, verificando que no se trate de  predio urbano y que cumpla con las disposiciones ambientales, agrarias y ecológicas a través de del diligenciamiento de la forma ACCTI-F-125 Forma de visita técnica para compra de predios destinado a comunidades étnicas.</v>
      </c>
      <c r="AP177" s="21" t="s">
        <v>53</v>
      </c>
      <c r="AQ177" s="21" t="str">
        <f t="shared" ref="AQ177:AQ180" si="805">IF(OR(AP177="Preventivo",AP177="Detectivo"),"Probabilidad",IF(AP177="Correctivo","Impacto",""))</f>
        <v>Probabilidad</v>
      </c>
      <c r="AR177" s="21" t="s">
        <v>56</v>
      </c>
      <c r="AS177" s="21" t="str">
        <f t="shared" ref="AS177:AS180" si="806">IF(AND(AP177="Preventivo",AR177="Automático"),"50%",IF(AND(AP177="Preventivo",AR177="Manual"),"40%",IF(AND(AP177="Detectivo",AR177="Automático"),"40%",IF(AND(AP177="Detectivo",AR177="Manual"),"30%",IF(AND(AP177="Correctivo",AR177="Automático"),"35%",IF(AND(AP177="Correctivo",AR177="Manual"),"25%",""))))))</f>
        <v>40%</v>
      </c>
      <c r="AT177" s="21" t="s">
        <v>1</v>
      </c>
      <c r="AU177" s="21" t="s">
        <v>2</v>
      </c>
      <c r="AV177" s="21" t="s">
        <v>3</v>
      </c>
      <c r="AW177" s="22">
        <f>+IF(AQ177="Probabilidad",AE177-(AE177*AS177),AE177)</f>
        <v>0.36</v>
      </c>
      <c r="AX177" s="21" t="str">
        <f t="shared" ref="AX177:AX180" si="807">IFERROR(IF(AW177="","",IF(AW177&lt;=20%,"Muy Baja",IF(AW177&lt;=40%,"Baja",IF(AW177&lt;=60%,"Media",IF(AW177&lt;=80%,"Alta","Muy Alta"))))),"")</f>
        <v>Baja</v>
      </c>
      <c r="AY177" s="22">
        <f>+IF(AQ177="Impacto",AH177-(AH177*AS177),AH177)</f>
        <v>0.8</v>
      </c>
      <c r="AZ177" s="21" t="str">
        <f t="shared" ref="AZ177:AZ180" si="808">IFERROR(IF(AY177="","",IF(AY177&lt;=0.2,"Leve",IF(AY177&lt;=0.4,"Menor",IF(AY177&lt;=0.6,"Moderado",IF(AY177&lt;=0.8,"Mayor","Catastrófico"))))),"")</f>
        <v>Mayor</v>
      </c>
      <c r="BA177" s="165" t="str">
        <f t="shared" ref="BA177" si="809">IF(OR(AND(AX180="Muy Baja",AZ180="Leve"),AND(AX180="Muy Baja",AZ180="Menor"),AND(AX180="Baja",AZ180="Leve")),"Bajo",IF(OR(AND(AX180="Muy baja",AZ180="Moderado"),AND(AX180="Baja",AZ180="Menor"),AND(AX180="Baja",AZ180="Moderado"),AND(AX180="Media",AZ180="Leve"),AND(AX180="Media",AZ180="Menor"),AND(AX180="Media",AZ180="Moderado"),AND(AX180="Alta",AZ180="Leve"),AND(AX180="Alta",AZ180="Menor")),"Moderado",IF(OR(AND(AX180="Muy Baja",AZ180="Mayor"),AND(AX180="Baja",AZ180="Mayor"),AND(AX180="Media",AZ180="Mayor"),AND(AX180="Alta",AZ180="Moderado"),AND(AX180="Alta",AZ180="Mayor"),AND(AX180="Muy Alta",AZ180="Leve"),AND(AX180="Muy Alta",AZ180="Menor"),AND(AX180="Muy Alta",AZ180="Moderado"),AND(AX180="Muy Alta",AZ180="Mayor")),"Alto",IF(OR(AND(AX180="Muy Baja",AZ180="Catastrófico"),AND(AX180="Baja",AZ180="Catastrófico"),AND(AX180="Media",AZ180="Catastrófico"),AND(AX180="Alta",AZ180="Catastrófico"),AND(AX180="Muy Alta",AZ180="Catastrófico")),"Extremo",""))))</f>
        <v>Moderado</v>
      </c>
      <c r="BB177" s="165" t="str" cm="1">
        <f t="array" ref="BB177">_xlfn.IFS(BA177="Bajo","Aceptar",BA177="Moderado","Reducir",BA177="Alto","Reducir",BA177="Extremo","Reducir")</f>
        <v>Reducir</v>
      </c>
      <c r="BC177" s="168" t="str" cm="1">
        <f t="array" ref="BC177">_xlfn.IFS(BB177="Aceptar","No",BB177="Reducir","Si")</f>
        <v>Si</v>
      </c>
      <c r="BD177" s="21" t="str">
        <f>CONCATENATE(J177," Acción preventiva"," 1")</f>
        <v>ACCTI 31 Acción preventiva 1</v>
      </c>
      <c r="BE177" s="23" t="s">
        <v>1164</v>
      </c>
      <c r="BF177" s="23" t="s">
        <v>1170</v>
      </c>
      <c r="BG177" s="23" t="s">
        <v>1171</v>
      </c>
      <c r="BH177" s="21">
        <f t="shared" ref="BH177:BH180" si="810">+SUM(BI177:BT177)</f>
        <v>1</v>
      </c>
      <c r="BI177" s="21"/>
      <c r="BJ177" s="21"/>
      <c r="BK177" s="21"/>
      <c r="BL177" s="21"/>
      <c r="BM177" s="21"/>
      <c r="BN177" s="21"/>
      <c r="BO177" s="21"/>
      <c r="BP177" s="21"/>
      <c r="BQ177" s="21"/>
      <c r="BR177" s="21"/>
      <c r="BS177" s="21">
        <v>1</v>
      </c>
      <c r="BT177" s="21"/>
      <c r="BU177" s="171">
        <f t="shared" ref="BU177" si="811">+AVERAGE(CH177:CH180)/AVERAGE(BH177:BH180)</f>
        <v>0</v>
      </c>
      <c r="BV177" s="38">
        <v>0</v>
      </c>
      <c r="BW177" s="38">
        <v>0</v>
      </c>
      <c r="BX177" s="38">
        <v>0</v>
      </c>
      <c r="BY177" s="38">
        <v>0</v>
      </c>
      <c r="BZ177" s="38">
        <v>0</v>
      </c>
      <c r="CA177" s="38">
        <v>0</v>
      </c>
      <c r="CB177" s="38">
        <v>0</v>
      </c>
      <c r="CC177" s="38">
        <v>0</v>
      </c>
      <c r="CD177" s="38">
        <v>0</v>
      </c>
      <c r="CE177" s="38">
        <v>0</v>
      </c>
      <c r="CF177" s="38">
        <v>0</v>
      </c>
      <c r="CG177" s="38">
        <v>0</v>
      </c>
      <c r="CH177" s="38">
        <f t="shared" si="519"/>
        <v>0</v>
      </c>
      <c r="CI177" s="39"/>
      <c r="CJ177" s="24"/>
      <c r="CK177" s="25"/>
      <c r="CL177" s="172">
        <f t="shared" ref="CL177" si="812">+AC177</f>
        <v>83</v>
      </c>
      <c r="CM177" s="26">
        <f t="shared" ref="CM177" si="813">1-(CK177/CL177)</f>
        <v>1</v>
      </c>
      <c r="CN177" s="24" t="str" cm="1">
        <f t="array" ref="CN177">+_xlfn.IFS(CM177&lt;0.8,"Cambio",CM177&lt;0.9,"Revisión de control",CM177&gt;0.89,"Se mantiene")</f>
        <v>Se mantiene</v>
      </c>
      <c r="CO177" s="80"/>
      <c r="CP177" s="25"/>
      <c r="CQ177" s="25"/>
      <c r="CR177" s="25"/>
      <c r="CS177" s="26">
        <f t="shared" si="583"/>
        <v>1</v>
      </c>
    </row>
    <row r="178" spans="1:97" ht="60" customHeight="1" x14ac:dyDescent="0.4">
      <c r="A178" s="7" t="s">
        <v>1132</v>
      </c>
      <c r="B178" s="227"/>
      <c r="C178" s="21" t="s">
        <v>149</v>
      </c>
      <c r="D178" s="188"/>
      <c r="E178" s="191"/>
      <c r="F178" s="188"/>
      <c r="G178" s="196"/>
      <c r="H178" s="176"/>
      <c r="I178" s="182"/>
      <c r="J178" s="176"/>
      <c r="K178" s="166"/>
      <c r="L178" s="197"/>
      <c r="M178" s="199"/>
      <c r="N178" s="202"/>
      <c r="O178" s="205"/>
      <c r="P178" s="202"/>
      <c r="Q178" s="205"/>
      <c r="R178" s="205"/>
      <c r="S178" s="208"/>
      <c r="T178" s="176"/>
      <c r="U178" s="175"/>
      <c r="V178" s="175"/>
      <c r="W178" s="177"/>
      <c r="X178" s="166"/>
      <c r="Y178" s="166"/>
      <c r="Z178" s="179"/>
      <c r="AA178" s="179"/>
      <c r="AB178" s="179"/>
      <c r="AC178" s="181"/>
      <c r="AD178" s="176"/>
      <c r="AE178" s="182"/>
      <c r="AF178" s="176"/>
      <c r="AG178" s="176"/>
      <c r="AH178" s="182"/>
      <c r="AI178" s="176"/>
      <c r="AJ178" s="183"/>
      <c r="AK178" s="21" t="str">
        <f>CONCATENATE(J177," Control"," 2")</f>
        <v>ACCTI 31 Control 2</v>
      </c>
      <c r="AL178" s="23" t="s">
        <v>1138</v>
      </c>
      <c r="AM178" s="23" t="s">
        <v>1172</v>
      </c>
      <c r="AN178" s="23" t="s">
        <v>1173</v>
      </c>
      <c r="AO178" s="23" t="str">
        <f t="shared" si="804"/>
        <v>La DIRECCIÓN DE ASUNTOS ÉTNICOS valida la información y documentación recibida respecto a la oferta de venta con los elementos suficientes (requisitos) para identificar el predio a través de de la forma ACCTI-F-021 OFERTA VOLUNTARIA DE PREDIOS</v>
      </c>
      <c r="AP178" s="21" t="s">
        <v>53</v>
      </c>
      <c r="AQ178" s="21" t="str">
        <f t="shared" si="805"/>
        <v>Probabilidad</v>
      </c>
      <c r="AR178" s="21" t="s">
        <v>56</v>
      </c>
      <c r="AS178" s="21" t="str">
        <f t="shared" si="806"/>
        <v>40%</v>
      </c>
      <c r="AT178" s="21" t="s">
        <v>1</v>
      </c>
      <c r="AU178" s="21" t="s">
        <v>2</v>
      </c>
      <c r="AV178" s="21" t="s">
        <v>3</v>
      </c>
      <c r="AW178" s="22">
        <f>+IF(AQ178="Probabilidad",AW177-(AW177*AS178),AW177)</f>
        <v>0.216</v>
      </c>
      <c r="AX178" s="21" t="str">
        <f t="shared" si="807"/>
        <v>Baja</v>
      </c>
      <c r="AY178" s="22">
        <f>+IF(AQ178="Impacto",AY177-(AY177*AS178),AY177)</f>
        <v>0.8</v>
      </c>
      <c r="AZ178" s="21" t="str">
        <f t="shared" si="808"/>
        <v>Mayor</v>
      </c>
      <c r="BA178" s="166"/>
      <c r="BB178" s="166"/>
      <c r="BC178" s="169"/>
      <c r="BD178" s="21" t="str">
        <f>CONCATENATE(J177," Acción preventiva"," 2")</f>
        <v>ACCTI 31 Acción preventiva 2</v>
      </c>
      <c r="BE178" s="23" t="s">
        <v>1164</v>
      </c>
      <c r="BF178" s="23" t="s">
        <v>1174</v>
      </c>
      <c r="BG178" s="23" t="s">
        <v>1175</v>
      </c>
      <c r="BH178" s="21">
        <f t="shared" si="810"/>
        <v>1</v>
      </c>
      <c r="BI178" s="21"/>
      <c r="BJ178" s="21"/>
      <c r="BK178" s="21"/>
      <c r="BL178" s="21"/>
      <c r="BM178" s="21"/>
      <c r="BN178" s="21"/>
      <c r="BO178" s="21"/>
      <c r="BP178" s="21"/>
      <c r="BQ178" s="21"/>
      <c r="BR178" s="21"/>
      <c r="BS178" s="21">
        <v>1</v>
      </c>
      <c r="BT178" s="21"/>
      <c r="BU178" s="171"/>
      <c r="BV178" s="38">
        <v>0</v>
      </c>
      <c r="BW178" s="38">
        <v>0</v>
      </c>
      <c r="BX178" s="38">
        <v>0</v>
      </c>
      <c r="BY178" s="38">
        <v>0</v>
      </c>
      <c r="BZ178" s="38">
        <v>0</v>
      </c>
      <c r="CA178" s="38">
        <v>0</v>
      </c>
      <c r="CB178" s="38">
        <v>0</v>
      </c>
      <c r="CC178" s="38">
        <v>0</v>
      </c>
      <c r="CD178" s="38">
        <v>0</v>
      </c>
      <c r="CE178" s="38">
        <v>0</v>
      </c>
      <c r="CF178" s="38">
        <v>0</v>
      </c>
      <c r="CG178" s="38">
        <v>0</v>
      </c>
      <c r="CH178" s="38">
        <f t="shared" si="519"/>
        <v>0</v>
      </c>
      <c r="CI178" s="39"/>
      <c r="CJ178" s="24"/>
      <c r="CK178" s="25"/>
      <c r="CL178" s="173"/>
      <c r="CM178" s="26">
        <f t="shared" ref="CM178" si="814">1-(CK178/CL177)</f>
        <v>1</v>
      </c>
      <c r="CN178" s="24" t="str" cm="1">
        <f t="array" ref="CN178">+_xlfn.IFS(CM178&lt;0.8,"Cambio",CM178&lt;0.9,"Revisión de control",CM178&gt;0.89,"Se mantiene")</f>
        <v>Se mantiene</v>
      </c>
      <c r="CO178" s="80"/>
      <c r="CP178" s="25"/>
      <c r="CQ178" s="25"/>
      <c r="CR178" s="25"/>
      <c r="CS178" s="26">
        <f t="shared" si="583"/>
        <v>1</v>
      </c>
    </row>
    <row r="179" spans="1:97" ht="60" customHeight="1" x14ac:dyDescent="0.4">
      <c r="A179" s="7" t="s">
        <v>1132</v>
      </c>
      <c r="B179" s="227"/>
      <c r="C179" s="21" t="s">
        <v>149</v>
      </c>
      <c r="D179" s="188"/>
      <c r="E179" s="191"/>
      <c r="F179" s="188"/>
      <c r="G179" s="196"/>
      <c r="H179" s="176"/>
      <c r="I179" s="182"/>
      <c r="J179" s="176"/>
      <c r="K179" s="166"/>
      <c r="L179" s="197"/>
      <c r="M179" s="199"/>
      <c r="N179" s="202"/>
      <c r="O179" s="205"/>
      <c r="P179" s="202"/>
      <c r="Q179" s="205"/>
      <c r="R179" s="205"/>
      <c r="S179" s="208"/>
      <c r="T179" s="176"/>
      <c r="U179" s="175"/>
      <c r="V179" s="175"/>
      <c r="W179" s="177"/>
      <c r="X179" s="166"/>
      <c r="Y179" s="166"/>
      <c r="Z179" s="179"/>
      <c r="AA179" s="179"/>
      <c r="AB179" s="179"/>
      <c r="AC179" s="181"/>
      <c r="AD179" s="176"/>
      <c r="AE179" s="182"/>
      <c r="AF179" s="176"/>
      <c r="AG179" s="176"/>
      <c r="AH179" s="182"/>
      <c r="AI179" s="176"/>
      <c r="AJ179" s="183"/>
      <c r="AK179" s="21" t="str">
        <f>CONCATENATE(J177," Control"," 3")</f>
        <v>ACCTI 31 Control 3</v>
      </c>
      <c r="AL179" s="23" t="s">
        <v>1138</v>
      </c>
      <c r="AM179" s="23" t="s">
        <v>1176</v>
      </c>
      <c r="AN179" s="23" t="s">
        <v>1177</v>
      </c>
      <c r="AO179" s="23" t="str">
        <f t="shared" si="804"/>
        <v>La DIRECCIÓN DE ASUNTOS ÉTNICOS solicita la resolución de contrato de compraventa a través de de un acta conciliación extrajudicial con el propietario del predio, subsanando las novedades presentadas. En caso que el propietario no la acepte, se procede a una acción judicial</v>
      </c>
      <c r="AP179" s="21" t="s">
        <v>55</v>
      </c>
      <c r="AQ179" s="21" t="str">
        <f t="shared" si="805"/>
        <v>Impacto</v>
      </c>
      <c r="AR179" s="21" t="s">
        <v>56</v>
      </c>
      <c r="AS179" s="21" t="str">
        <f t="shared" si="806"/>
        <v>25%</v>
      </c>
      <c r="AT179" s="21" t="s">
        <v>1</v>
      </c>
      <c r="AU179" s="21" t="s">
        <v>2</v>
      </c>
      <c r="AV179" s="21" t="s">
        <v>3</v>
      </c>
      <c r="AW179" s="22">
        <f>+IF(AQ179="Probabilidad",AW178-(AW178*AS179),AW178)</f>
        <v>0.216</v>
      </c>
      <c r="AX179" s="21" t="str">
        <f t="shared" si="807"/>
        <v>Baja</v>
      </c>
      <c r="AY179" s="22">
        <f>+IF(AQ179="Impacto",AY178-(AY178*AS179),AY178)</f>
        <v>0.60000000000000009</v>
      </c>
      <c r="AZ179" s="21" t="str">
        <f t="shared" si="808"/>
        <v>Moderado</v>
      </c>
      <c r="BA179" s="166"/>
      <c r="BB179" s="166"/>
      <c r="BC179" s="169"/>
      <c r="BD179" s="21" t="str">
        <f>CONCATENATE(J177," Acción preventiva"," 3")</f>
        <v>ACCTI 31 Acción preventiva 3</v>
      </c>
      <c r="BE179" s="23"/>
      <c r="BF179" s="23"/>
      <c r="BG179" s="23"/>
      <c r="BH179" s="21">
        <f t="shared" si="810"/>
        <v>0</v>
      </c>
      <c r="BI179" s="21"/>
      <c r="BJ179" s="21"/>
      <c r="BK179" s="21"/>
      <c r="BL179" s="21"/>
      <c r="BM179" s="21"/>
      <c r="BN179" s="21"/>
      <c r="BO179" s="21"/>
      <c r="BP179" s="21"/>
      <c r="BQ179" s="21"/>
      <c r="BR179" s="21"/>
      <c r="BS179" s="21"/>
      <c r="BT179" s="21"/>
      <c r="BU179" s="171"/>
      <c r="BV179" s="38">
        <v>0</v>
      </c>
      <c r="BW179" s="38">
        <v>0</v>
      </c>
      <c r="BX179" s="38">
        <v>0</v>
      </c>
      <c r="BY179" s="38">
        <v>0</v>
      </c>
      <c r="BZ179" s="38">
        <v>0</v>
      </c>
      <c r="CA179" s="38">
        <v>0</v>
      </c>
      <c r="CB179" s="38">
        <v>0</v>
      </c>
      <c r="CC179" s="38">
        <v>0</v>
      </c>
      <c r="CD179" s="38">
        <v>0</v>
      </c>
      <c r="CE179" s="38">
        <v>0</v>
      </c>
      <c r="CF179" s="38">
        <v>0</v>
      </c>
      <c r="CG179" s="38">
        <v>0</v>
      </c>
      <c r="CH179" s="38">
        <f t="shared" si="519"/>
        <v>0</v>
      </c>
      <c r="CI179" s="39"/>
      <c r="CJ179" s="24"/>
      <c r="CK179" s="25"/>
      <c r="CL179" s="173"/>
      <c r="CM179" s="26">
        <f t="shared" ref="CM179" si="815">1-(CK179/CL177)</f>
        <v>1</v>
      </c>
      <c r="CN179" s="24" t="str" cm="1">
        <f t="array" ref="CN179">+_xlfn.IFS(CM179&lt;0.8,"Cambio",CM179&lt;0.9,"Revisión de control",CM179&gt;0.89,"Se mantiene")</f>
        <v>Se mantiene</v>
      </c>
      <c r="CO179" s="80"/>
      <c r="CP179" s="25"/>
      <c r="CQ179" s="25"/>
      <c r="CR179" s="25"/>
      <c r="CS179" s="26">
        <f t="shared" si="583"/>
        <v>1</v>
      </c>
    </row>
    <row r="180" spans="1:97" ht="60" customHeight="1" x14ac:dyDescent="0.4">
      <c r="A180" s="7" t="s">
        <v>1132</v>
      </c>
      <c r="B180" s="228"/>
      <c r="C180" s="21" t="s">
        <v>149</v>
      </c>
      <c r="D180" s="189"/>
      <c r="E180" s="192"/>
      <c r="F180" s="189"/>
      <c r="G180" s="196"/>
      <c r="H180" s="176"/>
      <c r="I180" s="182"/>
      <c r="J180" s="176"/>
      <c r="K180" s="167"/>
      <c r="L180" s="197"/>
      <c r="M180" s="200"/>
      <c r="N180" s="203"/>
      <c r="O180" s="206"/>
      <c r="P180" s="203"/>
      <c r="Q180" s="206"/>
      <c r="R180" s="206"/>
      <c r="S180" s="209"/>
      <c r="T180" s="176"/>
      <c r="U180" s="175"/>
      <c r="V180" s="175"/>
      <c r="W180" s="177"/>
      <c r="X180" s="167"/>
      <c r="Y180" s="167"/>
      <c r="Z180" s="180"/>
      <c r="AA180" s="180"/>
      <c r="AB180" s="180"/>
      <c r="AC180" s="181"/>
      <c r="AD180" s="176"/>
      <c r="AE180" s="182"/>
      <c r="AF180" s="176"/>
      <c r="AG180" s="176"/>
      <c r="AH180" s="182"/>
      <c r="AI180" s="176"/>
      <c r="AJ180" s="183"/>
      <c r="AK180" s="21" t="str">
        <f>CONCATENATE(J177," Control"," 4")</f>
        <v>ACCTI 31 Control 4</v>
      </c>
      <c r="AL180" s="23"/>
      <c r="AM180" s="23"/>
      <c r="AN180" s="23"/>
      <c r="AO180" s="23" t="str">
        <f t="shared" si="804"/>
        <v xml:space="preserve">  a través de </v>
      </c>
      <c r="AP180" s="21"/>
      <c r="AQ180" s="21" t="str">
        <f t="shared" si="805"/>
        <v/>
      </c>
      <c r="AR180" s="21"/>
      <c r="AS180" s="21" t="str">
        <f t="shared" si="806"/>
        <v/>
      </c>
      <c r="AT180" s="21"/>
      <c r="AU180" s="21"/>
      <c r="AV180" s="21"/>
      <c r="AW180" s="22">
        <f>+IF(AQ180="Probabilidad",AW179-(AW179*AS180),AW179)</f>
        <v>0.216</v>
      </c>
      <c r="AX180" s="21" t="str">
        <f t="shared" si="807"/>
        <v>Baja</v>
      </c>
      <c r="AY180" s="22">
        <f>+IF(AQ180="Impacto",AY179-(AY179*AS180),AY179)</f>
        <v>0.60000000000000009</v>
      </c>
      <c r="AZ180" s="21" t="str">
        <f t="shared" si="808"/>
        <v>Moderado</v>
      </c>
      <c r="BA180" s="167"/>
      <c r="BB180" s="167"/>
      <c r="BC180" s="170"/>
      <c r="BD180" s="21" t="str">
        <f>CONCATENATE(J177," Acción preventiva"," 4")</f>
        <v>ACCTI 31 Acción preventiva 4</v>
      </c>
      <c r="BE180" s="23"/>
      <c r="BF180" s="23"/>
      <c r="BG180" s="23"/>
      <c r="BH180" s="21">
        <f t="shared" si="810"/>
        <v>0</v>
      </c>
      <c r="BI180" s="21"/>
      <c r="BJ180" s="21"/>
      <c r="BK180" s="21"/>
      <c r="BL180" s="21"/>
      <c r="BM180" s="21"/>
      <c r="BN180" s="21"/>
      <c r="BO180" s="21"/>
      <c r="BP180" s="21"/>
      <c r="BQ180" s="21"/>
      <c r="BR180" s="21"/>
      <c r="BS180" s="21"/>
      <c r="BT180" s="21"/>
      <c r="BU180" s="171"/>
      <c r="BV180" s="38">
        <v>0</v>
      </c>
      <c r="BW180" s="38">
        <v>0</v>
      </c>
      <c r="BX180" s="38">
        <v>0</v>
      </c>
      <c r="BY180" s="38">
        <v>0</v>
      </c>
      <c r="BZ180" s="38">
        <v>0</v>
      </c>
      <c r="CA180" s="38">
        <v>0</v>
      </c>
      <c r="CB180" s="38">
        <v>0</v>
      </c>
      <c r="CC180" s="38">
        <v>0</v>
      </c>
      <c r="CD180" s="38">
        <v>0</v>
      </c>
      <c r="CE180" s="38">
        <v>0</v>
      </c>
      <c r="CF180" s="38">
        <v>0</v>
      </c>
      <c r="CG180" s="38">
        <v>0</v>
      </c>
      <c r="CH180" s="38">
        <f t="shared" si="519"/>
        <v>0</v>
      </c>
      <c r="CI180" s="39"/>
      <c r="CJ180" s="24"/>
      <c r="CK180" s="25"/>
      <c r="CL180" s="174"/>
      <c r="CM180" s="26">
        <f t="shared" ref="CM180" si="816">1-(CK180/CL177)</f>
        <v>1</v>
      </c>
      <c r="CN180" s="24" t="str" cm="1">
        <f t="array" ref="CN180">+_xlfn.IFS(CM180&lt;0.8,"Cambio",CM180&lt;0.9,"Revisión de control",CM180&gt;0.89,"Se mantiene")</f>
        <v>Se mantiene</v>
      </c>
      <c r="CO180" s="80"/>
      <c r="CP180" s="25"/>
      <c r="CQ180" s="25"/>
      <c r="CR180" s="25"/>
      <c r="CS180" s="26">
        <f t="shared" si="583"/>
        <v>1</v>
      </c>
    </row>
    <row r="181" spans="1:97" ht="60" customHeight="1" x14ac:dyDescent="0.4">
      <c r="A181" s="7" t="s">
        <v>1132</v>
      </c>
      <c r="B181" s="226" t="s">
        <v>148</v>
      </c>
      <c r="C181" s="21" t="s">
        <v>149</v>
      </c>
      <c r="D181" s="187" t="str">
        <f>VLOOKUP(B181,Datos!$B$65:$F$80,3,FALSE)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81" s="190" t="str">
        <f>VLOOKUP(B181,Datos!$B$65:$F$80,5,FALSE)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81" s="187" t="str">
        <f>VLOOKUP(B181,Datos!$B$65:$F$80,4,FALSE)</f>
        <v>Inicia con el análisis de la ruta jurídica y termina con la decisión final del expediente</v>
      </c>
      <c r="G181" s="196" t="s">
        <v>1178</v>
      </c>
      <c r="H181" s="176" t="s">
        <v>1164</v>
      </c>
      <c r="I181" s="182">
        <f t="shared" si="563"/>
        <v>1</v>
      </c>
      <c r="J181" s="176" t="str">
        <f t="shared" ref="J181" si="817">CONCATENATE(C181," ",K181)</f>
        <v>ACCTI 32</v>
      </c>
      <c r="K181" s="165">
        <v>32</v>
      </c>
      <c r="L181" s="197">
        <v>45839</v>
      </c>
      <c r="M181" s="198">
        <f ca="1">+TODAY()-L181</f>
        <v>240</v>
      </c>
      <c r="N181" s="201" t="s">
        <v>19</v>
      </c>
      <c r="O181" s="204">
        <f>VLOOKUP(N181,[8]Datos!$B$21:$D$25,3,FALSE)</f>
        <v>0.2</v>
      </c>
      <c r="P181" s="201" t="s">
        <v>32</v>
      </c>
      <c r="Q181" s="204">
        <f>VLOOKUP(P181,[8]Datos!$C$20:$D$25,2,FALSE)</f>
        <v>0.8</v>
      </c>
      <c r="R181" s="204">
        <f t="shared" ref="R181" si="818">+IF(O181="",Q181,IF(Q181="",O181,IF(O181&gt;Q181,O181,Q181)))</f>
        <v>0.8</v>
      </c>
      <c r="S181" s="207" t="s">
        <v>1179</v>
      </c>
      <c r="T181" s="176" t="s">
        <v>4</v>
      </c>
      <c r="U181" s="175" t="s">
        <v>1180</v>
      </c>
      <c r="V181" s="175" t="s">
        <v>1181</v>
      </c>
      <c r="W181" s="177" t="str">
        <f t="shared" ref="W181" si="819">CONCATENATE("Posibilidad de"," ",T181," ",U181," debido ",V181)</f>
        <v>Posibilidad de pérdida reputacional en la imagen institucional de la entidad ante las comunidades étnicas debido al incumplimiento de los tiempos establecidos para la formalización de predios a la comunidad étnica beneficiaria de Reforma Rural Integral</v>
      </c>
      <c r="X181" s="165" t="s">
        <v>221</v>
      </c>
      <c r="Y181" s="165" t="s">
        <v>227</v>
      </c>
      <c r="Z181" s="178" t="s">
        <v>489</v>
      </c>
      <c r="AA181" s="178" t="s">
        <v>412</v>
      </c>
      <c r="AB181" s="178" t="s">
        <v>1137</v>
      </c>
      <c r="AC181" s="181">
        <v>94</v>
      </c>
      <c r="AD181" s="176" t="str">
        <f t="shared" ref="AD181" si="820">IF(AC181&lt;=0,"",IF(AC181&lt;=2,"Muy Baja",IF(AC181&lt;=24,"Baja",IF(AC181&lt;=500,"Media",IF(AC181&lt;=5000,"Alta","Muy Alta")))))</f>
        <v>Media</v>
      </c>
      <c r="AE181" s="182">
        <f t="shared" ref="AE181" si="821">IF(AD181="","",IF(AD181="Muy Baja",0.2,IF(AD181="Baja",0.4,IF(AD181="Media",0.6,IF(AD181="Alta",0.8,IF(AD181="Muy Alta",1,))))))</f>
        <v>0.6</v>
      </c>
      <c r="AF181" s="176" t="s">
        <v>32</v>
      </c>
      <c r="AG181" s="176" t="str">
        <f>IF(OR(AF181=[8]Datos!$C$6,AF181=[8]Datos!$D$6),"Leve",IF(OR(AF181=[8]Datos!$C$7,AF181=[8]Datos!$D$7),"Menor",IF(OR(AF181=[8]Datos!$C$8,AF181=[8]Datos!$D$8),"Moderado",IF(OR(AF181=[8]Datos!$C$9,AF181=[8]Datos!$D$9),"Mayor",IF(OR(AF181=[8]Datos!$C$10,AF181=[8]Datos!$D$10),"Catastrófico","")))))</f>
        <v>Mayor</v>
      </c>
      <c r="AH181" s="182">
        <f t="shared" ref="AH181" si="822">IF(AG181="","",IF(AG181="Leve",0.2,IF(AG181="Menor",0.4,IF(AG181="Moderado",0.6,IF(AG181="Mayor",0.8,IF(AG181="Catastrófico",1,))))))</f>
        <v>0.8</v>
      </c>
      <c r="AI181" s="176" t="str">
        <f t="shared" ref="AI181" si="823">IF(OR(AND(AD181="Muy Baja",AG181="Leve"),AND(AD181="Muy Baja",AG181="Menor"),AND(AD181="Baja",AG181="Leve")),"Bajo",IF(OR(AND(AD181="Muy baja",AG181="Moderado"),AND(AD181="Baja",AG181="Menor"),AND(AD181="Baja",AG181="Moderado"),AND(AD181="Media",AG181="Leve"),AND(AD181="Media",AG181="Menor"),AND(AD181="Media",AG181="Moderado"),AND(AD181="Alta",AG181="Leve"),AND(AD181="Alta",AG181="Menor")),"Moderado",IF(OR(AND(AD181="Muy Baja",AG181="Mayor"),AND(AD181="Baja",AG181="Mayor"),AND(AD181="Media",AG181="Mayor"),AND(AD181="Alta",AG181="Moderado"),AND(AD181="Alta",AG181="Mayor"),AND(AD181="Muy Alta",AG181="Leve"),AND(AD181="Muy Alta",AG181="Menor"),AND(AD181="Muy Alta",AG181="Moderado"),AND(AD181="Muy Alta",AG181="Mayor")),"Alto",IF(OR(AND(AD181="Muy Baja",AG181="Catastrófico"),AND(AD181="Baja",AG181="Catastrófico"),AND(AD181="Media",AG181="Catastrófico"),AND(AD181="Alta",AG181="Catastrófico"),AND(AD181="Muy Alta",AG181="Catastrófico")),"Extremo",""))))</f>
        <v>Alto</v>
      </c>
      <c r="AJ181" s="183" t="str" cm="1">
        <f t="array" ref="AJ181">_xlfn.IFS(AI181="Bajo","Aceptar",AI181="Moderado","Reducir",AI181="Alto","Reducir",AI181="Extremo","Reducir")</f>
        <v>Reducir</v>
      </c>
      <c r="AK181" s="21" t="str">
        <f>CONCATENATE(J181," Control"," 1")</f>
        <v>ACCTI 32 Control 1</v>
      </c>
      <c r="AL181" s="23" t="s">
        <v>1138</v>
      </c>
      <c r="AM181" s="23" t="s">
        <v>1182</v>
      </c>
      <c r="AN181" s="23" t="s">
        <v>1183</v>
      </c>
      <c r="AO181" s="23" t="str">
        <f t="shared" si="804"/>
        <v>La DIRECCIÓN DE ASUNTOS ÉTNICOS analiza la solicitud presentada por el representante legal de la comunidad étnica a la ANT, con el fin de verificar el cumplimiento de requisitos establecidos en la ley para dar apertura al expediente a través de del registro de la información de solicitud en el archivo Base de Datos DAE</v>
      </c>
      <c r="AP181" s="21" t="s">
        <v>53</v>
      </c>
      <c r="AQ181" s="21" t="str">
        <f t="shared" ref="AQ181:AQ220" si="824">IF(OR(AP181="Preventivo",AP181="Detectivo"),"Probabilidad",IF(AP181="Correctivo","Impacto",""))</f>
        <v>Probabilidad</v>
      </c>
      <c r="AR181" s="21" t="s">
        <v>56</v>
      </c>
      <c r="AS181" s="21" t="str">
        <f t="shared" ref="AS181:AS220" si="825">IF(AND(AP181="Preventivo",AR181="Automático"),"50%",IF(AND(AP181="Preventivo",AR181="Manual"),"40%",IF(AND(AP181="Detectivo",AR181="Automático"),"40%",IF(AND(AP181="Detectivo",AR181="Manual"),"30%",IF(AND(AP181="Correctivo",AR181="Automático"),"35%",IF(AND(AP181="Correctivo",AR181="Manual"),"25%",""))))))</f>
        <v>40%</v>
      </c>
      <c r="AT181" s="21" t="s">
        <v>1</v>
      </c>
      <c r="AU181" s="21" t="s">
        <v>2</v>
      </c>
      <c r="AV181" s="21" t="s">
        <v>3</v>
      </c>
      <c r="AW181" s="22">
        <f>+IF(AQ181="Probabilidad",AE181-(AE181*AS181),AE181)</f>
        <v>0.36</v>
      </c>
      <c r="AX181" s="21" t="str">
        <f t="shared" ref="AX181:AX220" si="826">IFERROR(IF(AW181="","",IF(AW181&lt;=20%,"Muy Baja",IF(AW181&lt;=40%,"Baja",IF(AW181&lt;=60%,"Media",IF(AW181&lt;=80%,"Alta","Muy Alta"))))),"")</f>
        <v>Baja</v>
      </c>
      <c r="AY181" s="22">
        <f>+IF(AQ181="Impacto",AH181-(AH181*AS181),AH181)</f>
        <v>0.8</v>
      </c>
      <c r="AZ181" s="21" t="str">
        <f t="shared" ref="AZ181:AZ220" si="827">IFERROR(IF(AY181="","",IF(AY181&lt;=0.2,"Leve",IF(AY181&lt;=0.4,"Menor",IF(AY181&lt;=0.6,"Moderado",IF(AY181&lt;=0.8,"Mayor","Catastrófico"))))),"")</f>
        <v>Mayor</v>
      </c>
      <c r="BA181" s="165" t="str">
        <f t="shared" ref="BA181" si="828">IF(OR(AND(AX184="Muy Baja",AZ184="Leve"),AND(AX184="Muy Baja",AZ184="Menor"),AND(AX184="Baja",AZ184="Leve")),"Bajo",IF(OR(AND(AX184="Muy baja",AZ184="Moderado"),AND(AX184="Baja",AZ184="Menor"),AND(AX184="Baja",AZ184="Moderado"),AND(AX184="Media",AZ184="Leve"),AND(AX184="Media",AZ184="Menor"),AND(AX184="Media",AZ184="Moderado"),AND(AX184="Alta",AZ184="Leve"),AND(AX184="Alta",AZ184="Menor")),"Moderado",IF(OR(AND(AX184="Muy Baja",AZ184="Mayor"),AND(AX184="Baja",AZ184="Mayor"),AND(AX184="Media",AZ184="Mayor"),AND(AX184="Alta",AZ184="Moderado"),AND(AX184="Alta",AZ184="Mayor"),AND(AX184="Muy Alta",AZ184="Leve"),AND(AX184="Muy Alta",AZ184="Menor"),AND(AX184="Muy Alta",AZ184="Moderado"),AND(AX184="Muy Alta",AZ184="Mayor")),"Alto",IF(OR(AND(AX184="Muy Baja",AZ184="Catastrófico"),AND(AX184="Baja",AZ184="Catastrófico"),AND(AX184="Media",AZ184="Catastrófico"),AND(AX184="Alta",AZ184="Catastrófico"),AND(AX184="Muy Alta",AZ184="Catastrófico")),"Extremo",""))))</f>
        <v>Moderado</v>
      </c>
      <c r="BB181" s="165" t="str" cm="1">
        <f t="array" ref="BB181">_xlfn.IFS(BA181="Bajo","Aceptar",BA181="Moderado","Reducir",BA181="Alto","Reducir",BA181="Extremo","Reducir")</f>
        <v>Reducir</v>
      </c>
      <c r="BC181" s="168" t="str" cm="1">
        <f t="array" ref="BC181">_xlfn.IFS(BB181="Aceptar","No",BB181="Reducir","Si")</f>
        <v>Si</v>
      </c>
      <c r="BD181" s="21" t="str">
        <f>CONCATENATE(J181," Acción preventiva"," 1")</f>
        <v>ACCTI 32 Acción preventiva 1</v>
      </c>
      <c r="BE181" s="23" t="s">
        <v>1164</v>
      </c>
      <c r="BF181" s="23" t="s">
        <v>1184</v>
      </c>
      <c r="BG181" s="23" t="s">
        <v>1185</v>
      </c>
      <c r="BH181" s="21">
        <f t="shared" ref="BH181:BH220" si="829">+SUM(BI181:BT181)</f>
        <v>1</v>
      </c>
      <c r="BI181" s="21"/>
      <c r="BJ181" s="21"/>
      <c r="BK181" s="21"/>
      <c r="BL181" s="21"/>
      <c r="BM181" s="21"/>
      <c r="BN181" s="21"/>
      <c r="BO181" s="21"/>
      <c r="BP181" s="21"/>
      <c r="BQ181" s="21"/>
      <c r="BR181" s="21"/>
      <c r="BS181" s="21">
        <v>1</v>
      </c>
      <c r="BT181" s="21"/>
      <c r="BU181" s="171">
        <f t="shared" ref="BU181" si="830">+AVERAGE(CH181:CH184)/AVERAGE(BH181:BH184)</f>
        <v>0.5</v>
      </c>
      <c r="BV181" s="38">
        <v>0</v>
      </c>
      <c r="BW181" s="38">
        <v>0</v>
      </c>
      <c r="BX181" s="38">
        <v>0</v>
      </c>
      <c r="BY181" s="38">
        <v>0</v>
      </c>
      <c r="BZ181" s="38">
        <v>0</v>
      </c>
      <c r="CA181" s="38">
        <v>0</v>
      </c>
      <c r="CB181" s="38">
        <v>0</v>
      </c>
      <c r="CC181" s="38">
        <v>0</v>
      </c>
      <c r="CD181" s="38">
        <v>0</v>
      </c>
      <c r="CE181" s="38">
        <v>0</v>
      </c>
      <c r="CF181" s="38">
        <v>0</v>
      </c>
      <c r="CG181" s="38">
        <v>0</v>
      </c>
      <c r="CH181" s="38">
        <f t="shared" si="519"/>
        <v>0</v>
      </c>
      <c r="CI181" s="39"/>
      <c r="CJ181" s="24"/>
      <c r="CK181" s="25"/>
      <c r="CL181" s="172">
        <f t="shared" ref="CL181" si="831">+AC181</f>
        <v>94</v>
      </c>
      <c r="CM181" s="26">
        <f t="shared" ref="CM181" si="832">1-(CK181/CL181)</f>
        <v>1</v>
      </c>
      <c r="CN181" s="24" t="str" cm="1">
        <f t="array" ref="CN181">+_xlfn.IFS(CM181&lt;0.8,"Cambio",CM181&lt;0.9,"Revisión de control",CM181&gt;0.89,"Se mantiene")</f>
        <v>Se mantiene</v>
      </c>
      <c r="CO181" s="80"/>
      <c r="CP181" s="25"/>
      <c r="CQ181" s="25"/>
      <c r="CR181" s="25"/>
      <c r="CS181" s="26">
        <f t="shared" si="583"/>
        <v>1</v>
      </c>
    </row>
    <row r="182" spans="1:97" ht="60" customHeight="1" x14ac:dyDescent="0.4">
      <c r="A182" s="7" t="s">
        <v>1132</v>
      </c>
      <c r="B182" s="227"/>
      <c r="C182" s="21" t="s">
        <v>149</v>
      </c>
      <c r="D182" s="188"/>
      <c r="E182" s="191"/>
      <c r="F182" s="188"/>
      <c r="G182" s="196"/>
      <c r="H182" s="176"/>
      <c r="I182" s="182"/>
      <c r="J182" s="176"/>
      <c r="K182" s="166"/>
      <c r="L182" s="197"/>
      <c r="M182" s="199"/>
      <c r="N182" s="202"/>
      <c r="O182" s="205"/>
      <c r="P182" s="202"/>
      <c r="Q182" s="205"/>
      <c r="R182" s="205"/>
      <c r="S182" s="208"/>
      <c r="T182" s="176"/>
      <c r="U182" s="175"/>
      <c r="V182" s="175"/>
      <c r="W182" s="177"/>
      <c r="X182" s="166"/>
      <c r="Y182" s="166"/>
      <c r="Z182" s="179"/>
      <c r="AA182" s="179"/>
      <c r="AB182" s="179"/>
      <c r="AC182" s="181"/>
      <c r="AD182" s="176"/>
      <c r="AE182" s="182"/>
      <c r="AF182" s="176"/>
      <c r="AG182" s="176"/>
      <c r="AH182" s="182"/>
      <c r="AI182" s="176"/>
      <c r="AJ182" s="183"/>
      <c r="AK182" s="21" t="str">
        <f>CONCATENATE(J181," Control"," 2")</f>
        <v>ACCTI 32 Control 2</v>
      </c>
      <c r="AL182" s="23" t="s">
        <v>1144</v>
      </c>
      <c r="AM182" s="23" t="s">
        <v>1186</v>
      </c>
      <c r="AN182" s="23" t="s">
        <v>1187</v>
      </c>
      <c r="AO182" s="23" t="str">
        <f>CONCATENATE(AL183," ",AM183," a través de ",AN183)</f>
        <v>El CONSEJO DIRECTIVO DE LA ANT revisa el proyecto de Acuerdo de Constitución o reestructuración de Resguardo a través de a través de votación de sus integrantes que dejará en registro en el acta de Consejo Directivo y queda registrado en el acta del consejo realizado por la Oficina de Planeación</v>
      </c>
      <c r="AP182" s="21" t="s">
        <v>54</v>
      </c>
      <c r="AQ182" s="21" t="str">
        <f t="shared" si="824"/>
        <v>Probabilidad</v>
      </c>
      <c r="AR182" s="21" t="s">
        <v>56</v>
      </c>
      <c r="AS182" s="21" t="str">
        <f t="shared" si="825"/>
        <v>30%</v>
      </c>
      <c r="AT182" s="21" t="s">
        <v>1</v>
      </c>
      <c r="AU182" s="21" t="s">
        <v>2</v>
      </c>
      <c r="AV182" s="21" t="s">
        <v>3</v>
      </c>
      <c r="AW182" s="22">
        <f>+IF(AQ182="Probabilidad",AW181-(AW181*AS182),AW181)</f>
        <v>0.252</v>
      </c>
      <c r="AX182" s="21" t="str">
        <f t="shared" si="826"/>
        <v>Baja</v>
      </c>
      <c r="AY182" s="22">
        <f>+IF(AQ182="Impacto",AY181-(AY181*AS182),AY181)</f>
        <v>0.8</v>
      </c>
      <c r="AZ182" s="21" t="str">
        <f t="shared" si="827"/>
        <v>Mayor</v>
      </c>
      <c r="BA182" s="166"/>
      <c r="BB182" s="166"/>
      <c r="BC182" s="169"/>
      <c r="BD182" s="21" t="str">
        <f>CONCATENATE(J181," Acción preventiva"," 2")</f>
        <v>ACCTI 32 Acción preventiva 2</v>
      </c>
      <c r="BE182" s="23" t="s">
        <v>1149</v>
      </c>
      <c r="BF182" s="23" t="s">
        <v>1188</v>
      </c>
      <c r="BG182" s="23" t="s">
        <v>1189</v>
      </c>
      <c r="BH182" s="21">
        <f t="shared" si="829"/>
        <v>1</v>
      </c>
      <c r="BI182" s="21"/>
      <c r="BJ182" s="21"/>
      <c r="BK182" s="21"/>
      <c r="BL182" s="21"/>
      <c r="BM182" s="21"/>
      <c r="BN182" s="21"/>
      <c r="BO182" s="21"/>
      <c r="BP182" s="21"/>
      <c r="BQ182" s="21"/>
      <c r="BR182" s="21"/>
      <c r="BS182" s="21">
        <v>1</v>
      </c>
      <c r="BT182" s="21"/>
      <c r="BU182" s="171"/>
      <c r="BV182" s="38">
        <v>0</v>
      </c>
      <c r="BW182" s="38">
        <v>0</v>
      </c>
      <c r="BX182" s="38">
        <v>0</v>
      </c>
      <c r="BY182" s="38">
        <v>0</v>
      </c>
      <c r="BZ182" s="38">
        <v>0</v>
      </c>
      <c r="CA182" s="38">
        <v>0</v>
      </c>
      <c r="CB182" s="38">
        <v>0</v>
      </c>
      <c r="CC182" s="38">
        <v>0</v>
      </c>
      <c r="CD182" s="38">
        <v>0</v>
      </c>
      <c r="CE182" s="38">
        <v>0</v>
      </c>
      <c r="CF182" s="38">
        <v>0</v>
      </c>
      <c r="CG182" s="38">
        <v>1</v>
      </c>
      <c r="CH182" s="38">
        <f t="shared" si="519"/>
        <v>1</v>
      </c>
      <c r="CI182" s="39"/>
      <c r="CJ182" s="24"/>
      <c r="CK182" s="25"/>
      <c r="CL182" s="173"/>
      <c r="CM182" s="26">
        <f t="shared" ref="CM182" si="833">1-(CK182/CL181)</f>
        <v>1</v>
      </c>
      <c r="CN182" s="24" t="str" cm="1">
        <f t="array" ref="CN182">+_xlfn.IFS(CM182&lt;0.8,"Cambio",CM182&lt;0.9,"Revisión de control",CM182&gt;0.89,"Se mantiene")</f>
        <v>Se mantiene</v>
      </c>
      <c r="CO182" s="80"/>
      <c r="CP182" s="25"/>
      <c r="CQ182" s="25"/>
      <c r="CR182" s="25"/>
      <c r="CS182" s="26">
        <f t="shared" si="583"/>
        <v>1</v>
      </c>
    </row>
    <row r="183" spans="1:97" ht="60" customHeight="1" x14ac:dyDescent="0.4">
      <c r="A183" s="7" t="s">
        <v>1132</v>
      </c>
      <c r="B183" s="227"/>
      <c r="C183" s="21" t="s">
        <v>149</v>
      </c>
      <c r="D183" s="188"/>
      <c r="E183" s="191"/>
      <c r="F183" s="188"/>
      <c r="G183" s="196"/>
      <c r="H183" s="176"/>
      <c r="I183" s="182"/>
      <c r="J183" s="176"/>
      <c r="K183" s="166"/>
      <c r="L183" s="197"/>
      <c r="M183" s="199"/>
      <c r="N183" s="202"/>
      <c r="O183" s="205"/>
      <c r="P183" s="202"/>
      <c r="Q183" s="205"/>
      <c r="R183" s="205"/>
      <c r="S183" s="208"/>
      <c r="T183" s="176"/>
      <c r="U183" s="175"/>
      <c r="V183" s="175"/>
      <c r="W183" s="177"/>
      <c r="X183" s="166"/>
      <c r="Y183" s="166"/>
      <c r="Z183" s="179"/>
      <c r="AA183" s="179"/>
      <c r="AB183" s="179"/>
      <c r="AC183" s="181"/>
      <c r="AD183" s="176"/>
      <c r="AE183" s="182"/>
      <c r="AF183" s="176"/>
      <c r="AG183" s="176"/>
      <c r="AH183" s="182"/>
      <c r="AI183" s="176"/>
      <c r="AJ183" s="183"/>
      <c r="AK183" s="21" t="str">
        <f>CONCATENATE(J181," Control"," 3")</f>
        <v>ACCTI 32 Control 3</v>
      </c>
      <c r="AL183" s="23" t="s">
        <v>1190</v>
      </c>
      <c r="AM183" s="23" t="s">
        <v>1191</v>
      </c>
      <c r="AN183" s="23" t="s">
        <v>1192</v>
      </c>
      <c r="AO183" s="23" t="str">
        <f>CONCATENATE(AL182," ",AM182," a través de ",AN182)</f>
        <v>La SUBDIRECCIÓN DE ASUNTOS ÉTNICOS revisa el proyecto de resolución de Titulación Colectiva a través de del documento elaborado, revisado para ser aprobado y firmado por el Director de la Agencia Nacional de Tierras</v>
      </c>
      <c r="AP183" s="21" t="s">
        <v>54</v>
      </c>
      <c r="AQ183" s="21" t="str">
        <f t="shared" si="824"/>
        <v>Probabilidad</v>
      </c>
      <c r="AR183" s="21" t="s">
        <v>56</v>
      </c>
      <c r="AS183" s="21" t="str">
        <f t="shared" si="825"/>
        <v>30%</v>
      </c>
      <c r="AT183" s="21" t="s">
        <v>1</v>
      </c>
      <c r="AU183" s="21" t="s">
        <v>2</v>
      </c>
      <c r="AV183" s="21" t="s">
        <v>3</v>
      </c>
      <c r="AW183" s="22">
        <f>+IF(AQ183="Probabilidad",AW182-(AW182*AS183),AW182)</f>
        <v>0.1764</v>
      </c>
      <c r="AX183" s="21" t="str">
        <f t="shared" si="826"/>
        <v>Muy Baja</v>
      </c>
      <c r="AY183" s="22">
        <f>+IF(AQ183="Impacto",AY182-(AY182*AS183),AY182)</f>
        <v>0.8</v>
      </c>
      <c r="AZ183" s="21" t="str">
        <f t="shared" si="827"/>
        <v>Mayor</v>
      </c>
      <c r="BA183" s="166"/>
      <c r="BB183" s="166"/>
      <c r="BC183" s="169"/>
      <c r="BD183" s="21" t="str">
        <f>CONCATENATE(J181," Acción preventiva"," 3")</f>
        <v>ACCTI 32 Acción preventiva 3</v>
      </c>
      <c r="BE183" s="23" t="s">
        <v>1149</v>
      </c>
      <c r="BF183" s="23" t="s">
        <v>1193</v>
      </c>
      <c r="BG183" s="23" t="s">
        <v>1194</v>
      </c>
      <c r="BH183" s="21">
        <f t="shared" si="829"/>
        <v>2</v>
      </c>
      <c r="BI183" s="21"/>
      <c r="BJ183" s="21"/>
      <c r="BK183" s="21"/>
      <c r="BL183" s="21"/>
      <c r="BM183" s="21"/>
      <c r="BN183" s="21"/>
      <c r="BO183" s="21">
        <v>1</v>
      </c>
      <c r="BP183" s="21"/>
      <c r="BQ183" s="21"/>
      <c r="BR183" s="21"/>
      <c r="BS183" s="21"/>
      <c r="BT183" s="21">
        <v>1</v>
      </c>
      <c r="BU183" s="171"/>
      <c r="BV183" s="38">
        <v>0</v>
      </c>
      <c r="BW183" s="38">
        <v>0</v>
      </c>
      <c r="BX183" s="38">
        <v>0</v>
      </c>
      <c r="BY183" s="38">
        <v>0</v>
      </c>
      <c r="BZ183" s="38">
        <v>0</v>
      </c>
      <c r="CA183" s="38">
        <v>0</v>
      </c>
      <c r="CB183" s="38">
        <v>1</v>
      </c>
      <c r="CC183" s="38">
        <v>0</v>
      </c>
      <c r="CD183" s="38">
        <v>0</v>
      </c>
      <c r="CE183" s="38">
        <v>0</v>
      </c>
      <c r="CF183" s="38">
        <v>0</v>
      </c>
      <c r="CG183" s="38">
        <v>0</v>
      </c>
      <c r="CH183" s="38">
        <f t="shared" si="519"/>
        <v>1</v>
      </c>
      <c r="CI183" s="39"/>
      <c r="CJ183" s="24"/>
      <c r="CK183" s="25"/>
      <c r="CL183" s="173"/>
      <c r="CM183" s="26">
        <f t="shared" ref="CM183" si="834">1-(CK183/CL181)</f>
        <v>1</v>
      </c>
      <c r="CN183" s="24" t="str" cm="1">
        <f t="array" ref="CN183">+_xlfn.IFS(CM183&lt;0.8,"Cambio",CM183&lt;0.9,"Revisión de control",CM183&gt;0.89,"Se mantiene")</f>
        <v>Se mantiene</v>
      </c>
      <c r="CO183" s="80"/>
      <c r="CP183" s="25"/>
      <c r="CQ183" s="25"/>
      <c r="CR183" s="25"/>
      <c r="CS183" s="26">
        <f t="shared" si="583"/>
        <v>1</v>
      </c>
    </row>
    <row r="184" spans="1:97" ht="60" customHeight="1" x14ac:dyDescent="0.4">
      <c r="A184" s="7" t="s">
        <v>1132</v>
      </c>
      <c r="B184" s="228"/>
      <c r="C184" s="21" t="s">
        <v>149</v>
      </c>
      <c r="D184" s="189"/>
      <c r="E184" s="192"/>
      <c r="F184" s="189"/>
      <c r="G184" s="196"/>
      <c r="H184" s="176"/>
      <c r="I184" s="182"/>
      <c r="J184" s="176"/>
      <c r="K184" s="167"/>
      <c r="L184" s="197"/>
      <c r="M184" s="200"/>
      <c r="N184" s="203"/>
      <c r="O184" s="206"/>
      <c r="P184" s="203"/>
      <c r="Q184" s="206"/>
      <c r="R184" s="206"/>
      <c r="S184" s="209"/>
      <c r="T184" s="176"/>
      <c r="U184" s="175"/>
      <c r="V184" s="175"/>
      <c r="W184" s="177"/>
      <c r="X184" s="167"/>
      <c r="Y184" s="167"/>
      <c r="Z184" s="180"/>
      <c r="AA184" s="180"/>
      <c r="AB184" s="180"/>
      <c r="AC184" s="181"/>
      <c r="AD184" s="176"/>
      <c r="AE184" s="182"/>
      <c r="AF184" s="176"/>
      <c r="AG184" s="176"/>
      <c r="AH184" s="182"/>
      <c r="AI184" s="176"/>
      <c r="AJ184" s="183"/>
      <c r="AK184" s="21" t="str">
        <f>CONCATENATE(J181," Control"," 4")</f>
        <v>ACCTI 32 Control 4</v>
      </c>
      <c r="AL184" s="23" t="s">
        <v>1144</v>
      </c>
      <c r="AM184" s="23" t="s">
        <v>1195</v>
      </c>
      <c r="AN184" s="23" t="s">
        <v>1196</v>
      </c>
      <c r="AO184" s="23" t="str">
        <f>CONCATENATE(AL184," ",AM184," a través de ",AN184)</f>
        <v>La SUBDIRECCIÓN DE ASUNTOS ÉTNICOS corrige el proyecto de acuerdo de consejo directivo a través de de la ACCTI-F-072-FORMA AUTO CORRECCIÓN DE IRREGULARIDADES para  atender las observaciones del Consejo Directivo en su votación negativa</v>
      </c>
      <c r="AP184" s="21" t="s">
        <v>55</v>
      </c>
      <c r="AQ184" s="21" t="str">
        <f t="shared" si="824"/>
        <v>Impacto</v>
      </c>
      <c r="AR184" s="21" t="s">
        <v>56</v>
      </c>
      <c r="AS184" s="21" t="str">
        <f t="shared" si="825"/>
        <v>25%</v>
      </c>
      <c r="AT184" s="21" t="s">
        <v>1</v>
      </c>
      <c r="AU184" s="21" t="s">
        <v>2</v>
      </c>
      <c r="AV184" s="21" t="s">
        <v>3</v>
      </c>
      <c r="AW184" s="22">
        <f>+IF(AQ184="Probabilidad",AW183-(AW183*AS184),AW183)</f>
        <v>0.1764</v>
      </c>
      <c r="AX184" s="21" t="str">
        <f t="shared" si="826"/>
        <v>Muy Baja</v>
      </c>
      <c r="AY184" s="22">
        <f>+IF(AQ184="Impacto",AY183-(AY183*AS184),AY183)</f>
        <v>0.60000000000000009</v>
      </c>
      <c r="AZ184" s="21" t="str">
        <f t="shared" si="827"/>
        <v>Moderado</v>
      </c>
      <c r="BA184" s="167"/>
      <c r="BB184" s="167"/>
      <c r="BC184" s="170"/>
      <c r="BD184" s="21" t="str">
        <f>CONCATENATE(J181," Acción preventiva"," 4")</f>
        <v>ACCTI 32 Acción preventiva 4</v>
      </c>
      <c r="BE184" s="23" t="s">
        <v>1149</v>
      </c>
      <c r="BF184" s="23" t="s">
        <v>1197</v>
      </c>
      <c r="BG184" s="23" t="s">
        <v>1198</v>
      </c>
      <c r="BH184" s="21">
        <f t="shared" si="829"/>
        <v>2</v>
      </c>
      <c r="BI184" s="21"/>
      <c r="BJ184" s="21"/>
      <c r="BK184" s="21"/>
      <c r="BL184" s="21"/>
      <c r="BM184" s="21"/>
      <c r="BN184" s="21"/>
      <c r="BO184" s="21">
        <v>1</v>
      </c>
      <c r="BP184" s="21"/>
      <c r="BQ184" s="21"/>
      <c r="BR184" s="21"/>
      <c r="BS184" s="21"/>
      <c r="BT184" s="21">
        <v>1</v>
      </c>
      <c r="BU184" s="171"/>
      <c r="BV184" s="38">
        <v>0</v>
      </c>
      <c r="BW184" s="38">
        <v>0</v>
      </c>
      <c r="BX184" s="38">
        <v>0</v>
      </c>
      <c r="BY184" s="38">
        <v>0</v>
      </c>
      <c r="BZ184" s="38">
        <v>0</v>
      </c>
      <c r="CA184" s="38">
        <v>0</v>
      </c>
      <c r="CB184" s="38">
        <v>1</v>
      </c>
      <c r="CC184" s="38">
        <v>0</v>
      </c>
      <c r="CD184" s="38">
        <v>0</v>
      </c>
      <c r="CE184" s="38">
        <v>0</v>
      </c>
      <c r="CF184" s="38">
        <v>0</v>
      </c>
      <c r="CG184" s="38">
        <v>0</v>
      </c>
      <c r="CH184" s="38">
        <f t="shared" si="519"/>
        <v>1</v>
      </c>
      <c r="CI184" s="39"/>
      <c r="CJ184" s="24"/>
      <c r="CK184" s="25"/>
      <c r="CL184" s="174"/>
      <c r="CM184" s="26">
        <f t="shared" ref="CM184" si="835">1-(CK184/CL181)</f>
        <v>1</v>
      </c>
      <c r="CN184" s="24" t="str" cm="1">
        <f t="array" ref="CN184">+_xlfn.IFS(CM184&lt;0.8,"Cambio",CM184&lt;0.9,"Revisión de control",CM184&gt;0.89,"Se mantiene")</f>
        <v>Se mantiene</v>
      </c>
      <c r="CO184" s="80"/>
      <c r="CP184" s="25"/>
      <c r="CQ184" s="25"/>
      <c r="CR184" s="25"/>
      <c r="CS184" s="26">
        <f t="shared" si="583"/>
        <v>1</v>
      </c>
    </row>
    <row r="185" spans="1:97" ht="60" customHeight="1" x14ac:dyDescent="0.4">
      <c r="A185" s="7" t="s">
        <v>1132</v>
      </c>
      <c r="B185" s="226" t="s">
        <v>148</v>
      </c>
      <c r="C185" s="21" t="s">
        <v>149</v>
      </c>
      <c r="D185" s="187" t="str">
        <f>VLOOKUP(B185,Datos!$B$65:$F$80,3,FALSE)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85" s="190" t="str">
        <f>VLOOKUP(B185,Datos!$B$65:$F$80,5,FALSE)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85" s="187" t="str">
        <f>VLOOKUP(B185,Datos!$B$65:$F$80,4,FALSE)</f>
        <v>Inicia con el análisis de la ruta jurídica y termina con la decisión final del expediente</v>
      </c>
      <c r="G185" s="196" t="s">
        <v>1199</v>
      </c>
      <c r="H185" s="176" t="s">
        <v>1164</v>
      </c>
      <c r="I185" s="182">
        <f t="shared" si="563"/>
        <v>1</v>
      </c>
      <c r="J185" s="176" t="str">
        <f t="shared" ref="J185" si="836">CONCATENATE(C185," ",K185)</f>
        <v>ACCTI 33</v>
      </c>
      <c r="K185" s="165">
        <v>33</v>
      </c>
      <c r="L185" s="197">
        <v>45839</v>
      </c>
      <c r="M185" s="198">
        <f ca="1">+TODAY()-L185</f>
        <v>240</v>
      </c>
      <c r="N185" s="201" t="s">
        <v>34</v>
      </c>
      <c r="O185" s="204">
        <f>VLOOKUP(N185,[8]Datos!$B$21:$D$25,3,FALSE)</f>
        <v>1</v>
      </c>
      <c r="P185" s="201" t="s">
        <v>32</v>
      </c>
      <c r="Q185" s="204">
        <f>VLOOKUP(P185,[8]Datos!$C$20:$D$25,2,FALSE)</f>
        <v>0.8</v>
      </c>
      <c r="R185" s="204">
        <f t="shared" ref="R185" si="837">+IF(O185="",Q185,IF(Q185="",O185,IF(O185&gt;Q185,O185,Q185)))</f>
        <v>1</v>
      </c>
      <c r="S185" s="207" t="s">
        <v>1200</v>
      </c>
      <c r="T185" s="176" t="s">
        <v>0</v>
      </c>
      <c r="U185" s="175" t="s">
        <v>1201</v>
      </c>
      <c r="V185" s="175" t="s">
        <v>1202</v>
      </c>
      <c r="W185" s="177" t="str">
        <f t="shared" ref="W185" si="838">CONCATENATE("Posibilidad de"," ",T185," ",U185," debido ",V185)</f>
        <v>Posibilidad de afectación económica o presupuestal en el manejo de los recursos asignados para la gestión de iniciativas comunitarias por la entidad debido al incumplimiento de las obligaciones pactadas en los contratos suscritos con los beneficiarios, que impide la ejecución técnica y financiera de la Iniciativa Comunitaria</v>
      </c>
      <c r="X185" s="165" t="s">
        <v>221</v>
      </c>
      <c r="Y185" s="165" t="s">
        <v>227</v>
      </c>
      <c r="Z185" s="178" t="s">
        <v>286</v>
      </c>
      <c r="AA185" s="178" t="s">
        <v>412</v>
      </c>
      <c r="AB185" s="178" t="s">
        <v>1155</v>
      </c>
      <c r="AC185" s="181">
        <v>87</v>
      </c>
      <c r="AD185" s="176" t="str">
        <f t="shared" ref="AD185" si="839">IF(AC185&lt;=0,"",IF(AC185&lt;=2,"Muy Baja",IF(AC185&lt;=24,"Baja",IF(AC185&lt;=500,"Media",IF(AC185&lt;=5000,"Alta","Muy Alta")))))</f>
        <v>Media</v>
      </c>
      <c r="AE185" s="182">
        <f t="shared" ref="AE185" si="840">IF(AD185="","",IF(AD185="Muy Baja",0.2,IF(AD185="Baja",0.4,IF(AD185="Media",0.6,IF(AD185="Alta",0.8,IF(AD185="Muy Alta",1,))))))</f>
        <v>0.6</v>
      </c>
      <c r="AF185" s="176" t="s">
        <v>34</v>
      </c>
      <c r="AG185" s="176" t="str">
        <f>IF(OR(AF185=[8]Datos!$C$6,AF185=[8]Datos!$D$6),"Leve",IF(OR(AF185=[8]Datos!$C$7,AF185=[8]Datos!$D$7),"Menor",IF(OR(AF185=[8]Datos!$C$8,AF185=[8]Datos!$D$8),"Moderado",IF(OR(AF185=[8]Datos!$C$9,AF185=[8]Datos!$D$9),"Mayor",IF(OR(AF185=[8]Datos!$C$10,AF185=[8]Datos!$D$10),"Catastrófico","")))))</f>
        <v>Catastrófico</v>
      </c>
      <c r="AH185" s="182">
        <f t="shared" ref="AH185" si="841">IF(AG185="","",IF(AG185="Leve",0.2,IF(AG185="Menor",0.4,IF(AG185="Moderado",0.6,IF(AG185="Mayor",0.8,IF(AG185="Catastrófico",1,))))))</f>
        <v>1</v>
      </c>
      <c r="AI185" s="176" t="str">
        <f t="shared" ref="AI185" si="842">IF(OR(AND(AD185="Muy Baja",AG185="Leve"),AND(AD185="Muy Baja",AG185="Menor"),AND(AD185="Baja",AG185="Leve")),"Bajo",IF(OR(AND(AD185="Muy baja",AG185="Moderado"),AND(AD185="Baja",AG185="Menor"),AND(AD185="Baja",AG185="Moderado"),AND(AD185="Media",AG185="Leve"),AND(AD185="Media",AG185="Menor"),AND(AD185="Media",AG185="Moderado"),AND(AD185="Alta",AG185="Leve"),AND(AD185="Alta",AG185="Menor")),"Moderado",IF(OR(AND(AD185="Muy Baja",AG185="Mayor"),AND(AD185="Baja",AG185="Mayor"),AND(AD185="Media",AG185="Mayor"),AND(AD185="Alta",AG185="Moderado"),AND(AD185="Alta",AG185="Mayor"),AND(AD185="Muy Alta",AG185="Leve"),AND(AD185="Muy Alta",AG185="Menor"),AND(AD185="Muy Alta",AG185="Moderado"),AND(AD185="Muy Alta",AG185="Mayor")),"Alto",IF(OR(AND(AD185="Muy Baja",AG185="Catastrófico"),AND(AD185="Baja",AG185="Catastrófico"),AND(AD185="Media",AG185="Catastrófico"),AND(AD185="Alta",AG185="Catastrófico"),AND(AD185="Muy Alta",AG185="Catastrófico")),"Extremo",""))))</f>
        <v>Extremo</v>
      </c>
      <c r="AJ185" s="183" t="str" cm="1">
        <f t="array" ref="AJ185">_xlfn.IFS(AI185="Bajo","Aceptar",AI185="Moderado","Reducir",AI185="Alto","Reducir",AI185="Extremo","Reducir")</f>
        <v>Reducir</v>
      </c>
      <c r="AK185" s="21" t="str">
        <f>CONCATENATE(J185," Control"," 1")</f>
        <v>ACCTI 33 Control 1</v>
      </c>
      <c r="AL185" s="23" t="s">
        <v>1203</v>
      </c>
      <c r="AM185" s="23" t="s">
        <v>1204</v>
      </c>
      <c r="AN185" s="23" t="s">
        <v>1205</v>
      </c>
      <c r="AO185" s="23" t="str">
        <f>CONCATENATE(AL185," ",AM185," a través de ",AN185)</f>
        <v>La DIRECCIÓN DE ASUNTOS ÉTNICOS - EQUIPO INICIATIVAS COMUNITARIAS realiza seguimiento y acompañamiento a través de del diligenciamiento de la forma INTI-F-008 FORMA ACTA DE REUNIÓN, como resultado de la práctica de la visita para el seguimiento a la implementación de la Iniciativa Comunitaria</v>
      </c>
      <c r="AP185" s="21" t="s">
        <v>54</v>
      </c>
      <c r="AQ185" s="21" t="str">
        <f t="shared" si="824"/>
        <v>Probabilidad</v>
      </c>
      <c r="AR185" s="21" t="s">
        <v>56</v>
      </c>
      <c r="AS185" s="21" t="str">
        <f t="shared" si="825"/>
        <v>30%</v>
      </c>
      <c r="AT185" s="21" t="s">
        <v>1</v>
      </c>
      <c r="AU185" s="21" t="s">
        <v>2</v>
      </c>
      <c r="AV185" s="21" t="s">
        <v>3</v>
      </c>
      <c r="AW185" s="22">
        <f>+IF(AQ185="Probabilidad",AE185-(AE185*AS185),AE185)</f>
        <v>0.42</v>
      </c>
      <c r="AX185" s="21" t="str">
        <f t="shared" si="826"/>
        <v>Media</v>
      </c>
      <c r="AY185" s="22">
        <f>+IF(AQ185="Impacto",AH185-(AH185*AS185),AH185)</f>
        <v>1</v>
      </c>
      <c r="AZ185" s="21" t="str">
        <f t="shared" si="827"/>
        <v>Catastrófico</v>
      </c>
      <c r="BA185" s="165" t="str">
        <f t="shared" ref="BA185" si="843">IF(OR(AND(AX188="Muy Baja",AZ188="Leve"),AND(AX188="Muy Baja",AZ188="Menor"),AND(AX188="Baja",AZ188="Leve")),"Bajo",IF(OR(AND(AX188="Muy baja",AZ188="Moderado"),AND(AX188="Baja",AZ188="Menor"),AND(AX188="Baja",AZ188="Moderado"),AND(AX188="Media",AZ188="Leve"),AND(AX188="Media",AZ188="Menor"),AND(AX188="Media",AZ188="Moderado"),AND(AX188="Alta",AZ188="Leve"),AND(AX188="Alta",AZ188="Menor")),"Moderado",IF(OR(AND(AX188="Muy Baja",AZ188="Mayor"),AND(AX188="Baja",AZ188="Mayor"),AND(AX188="Media",AZ188="Mayor"),AND(AX188="Alta",AZ188="Moderado"),AND(AX188="Alta",AZ188="Mayor"),AND(AX188="Muy Alta",AZ188="Leve"),AND(AX188="Muy Alta",AZ188="Menor"),AND(AX188="Muy Alta",AZ188="Moderado"),AND(AX188="Muy Alta",AZ188="Mayor")),"Alto",IF(OR(AND(AX188="Muy Baja",AZ188="Catastrófico"),AND(AX188="Baja",AZ188="Catastrófico"),AND(AX188="Media",AZ188="Catastrófico"),AND(AX188="Alta",AZ188="Catastrófico"),AND(AX188="Muy Alta",AZ188="Catastrófico")),"Extremo",""))))</f>
        <v>Alto</v>
      </c>
      <c r="BB185" s="165" t="str" cm="1">
        <f t="array" ref="BB185">_xlfn.IFS(BA185="Bajo","Aceptar",BA185="Moderado","Reducir",BA185="Alto","Reducir",BA185="Extremo","Reducir")</f>
        <v>Reducir</v>
      </c>
      <c r="BC185" s="168" t="str" cm="1">
        <f t="array" ref="BC185">_xlfn.IFS(BB185="Aceptar","No",BB185="Reducir","Si")</f>
        <v>Si</v>
      </c>
      <c r="BD185" s="21" t="str">
        <f>CONCATENATE(J185," Acción preventiva"," 1")</f>
        <v>ACCTI 33 Acción preventiva 1</v>
      </c>
      <c r="BE185" s="23" t="s">
        <v>1206</v>
      </c>
      <c r="BF185" s="23" t="s">
        <v>1207</v>
      </c>
      <c r="BG185" s="23" t="s">
        <v>1208</v>
      </c>
      <c r="BH185" s="21">
        <f t="shared" si="829"/>
        <v>43</v>
      </c>
      <c r="BI185" s="21"/>
      <c r="BJ185" s="21"/>
      <c r="BK185" s="21"/>
      <c r="BL185" s="21"/>
      <c r="BM185" s="21"/>
      <c r="BN185" s="21"/>
      <c r="BO185" s="21"/>
      <c r="BP185" s="21"/>
      <c r="BQ185" s="21"/>
      <c r="BR185" s="21"/>
      <c r="BS185" s="21">
        <v>43</v>
      </c>
      <c r="BT185" s="21"/>
      <c r="BU185" s="171">
        <f t="shared" ref="BU185" si="844">+AVERAGE(CH185:CH188)/AVERAGE(BH185:BH188)</f>
        <v>0.85057471264367812</v>
      </c>
      <c r="BV185" s="38">
        <v>0</v>
      </c>
      <c r="BW185" s="38">
        <v>0</v>
      </c>
      <c r="BX185" s="38">
        <v>0</v>
      </c>
      <c r="BY185" s="38">
        <v>0</v>
      </c>
      <c r="BZ185" s="38">
        <v>0</v>
      </c>
      <c r="CA185" s="38">
        <v>0</v>
      </c>
      <c r="CB185" s="38">
        <v>0</v>
      </c>
      <c r="CC185" s="38">
        <v>0</v>
      </c>
      <c r="CD185" s="38">
        <v>0</v>
      </c>
      <c r="CE185" s="38">
        <v>0</v>
      </c>
      <c r="CF185" s="38">
        <v>0</v>
      </c>
      <c r="CG185" s="38">
        <v>43</v>
      </c>
      <c r="CH185" s="38">
        <f t="shared" si="519"/>
        <v>43</v>
      </c>
      <c r="CI185" s="39"/>
      <c r="CJ185" s="24"/>
      <c r="CK185" s="25"/>
      <c r="CL185" s="172">
        <f t="shared" ref="CL185" si="845">+AC185</f>
        <v>87</v>
      </c>
      <c r="CM185" s="26">
        <f t="shared" ref="CM185" si="846">1-(CK185/CL185)</f>
        <v>1</v>
      </c>
      <c r="CN185" s="24" t="str" cm="1">
        <f t="array" ref="CN185">+_xlfn.IFS(CM185&lt;0.8,"Cambio",CM185&lt;0.9,"Revisión de control",CM185&gt;0.89,"Se mantiene")</f>
        <v>Se mantiene</v>
      </c>
      <c r="CO185" s="80"/>
      <c r="CP185" s="25"/>
      <c r="CQ185" s="25"/>
      <c r="CR185" s="25"/>
      <c r="CS185" s="26">
        <f t="shared" si="583"/>
        <v>1</v>
      </c>
    </row>
    <row r="186" spans="1:97" ht="60" customHeight="1" x14ac:dyDescent="0.4">
      <c r="A186" s="7" t="s">
        <v>1132</v>
      </c>
      <c r="B186" s="227"/>
      <c r="C186" s="21" t="s">
        <v>149</v>
      </c>
      <c r="D186" s="188"/>
      <c r="E186" s="191"/>
      <c r="F186" s="188"/>
      <c r="G186" s="196"/>
      <c r="H186" s="176"/>
      <c r="I186" s="182"/>
      <c r="J186" s="176"/>
      <c r="K186" s="166"/>
      <c r="L186" s="197"/>
      <c r="M186" s="199"/>
      <c r="N186" s="202"/>
      <c r="O186" s="205"/>
      <c r="P186" s="202"/>
      <c r="Q186" s="205"/>
      <c r="R186" s="205"/>
      <c r="S186" s="208"/>
      <c r="T186" s="176"/>
      <c r="U186" s="175"/>
      <c r="V186" s="175"/>
      <c r="W186" s="177"/>
      <c r="X186" s="166"/>
      <c r="Y186" s="166"/>
      <c r="Z186" s="179"/>
      <c r="AA186" s="179"/>
      <c r="AB186" s="179"/>
      <c r="AC186" s="181"/>
      <c r="AD186" s="176"/>
      <c r="AE186" s="182"/>
      <c r="AF186" s="176"/>
      <c r="AG186" s="176"/>
      <c r="AH186" s="182"/>
      <c r="AI186" s="176"/>
      <c r="AJ186" s="183"/>
      <c r="AK186" s="21" t="str">
        <f>CONCATENATE(J185," Control"," 2")</f>
        <v>ACCTI 33 Control 2</v>
      </c>
      <c r="AL186" s="23" t="s">
        <v>1203</v>
      </c>
      <c r="AM186" s="23" t="s">
        <v>1209</v>
      </c>
      <c r="AN186" s="23" t="s">
        <v>1210</v>
      </c>
      <c r="AO186" s="23" t="str">
        <f>CONCATENATE(AL186," ",AM186," a través de ",AN186)</f>
        <v>La DIRECCIÓN DE ASUNTOS ÉTNICOS - EQUIPO INICIATIVAS COMUNITARIAS registra el ajuste a la iniciativa comunitaria por modificaciones técnicas a través de de la forma INTI-F-008 FORMA ACTA DE REUNIÓN donde se presentan las novedades y observaciones y se analiza las nuevas directrices para el cumplimiento por parte de los proveedores hacia la comunidad</v>
      </c>
      <c r="AP186" s="21" t="s">
        <v>54</v>
      </c>
      <c r="AQ186" s="21" t="str">
        <f t="shared" si="824"/>
        <v>Probabilidad</v>
      </c>
      <c r="AR186" s="21" t="s">
        <v>56</v>
      </c>
      <c r="AS186" s="21" t="str">
        <f t="shared" si="825"/>
        <v>30%</v>
      </c>
      <c r="AT186" s="21" t="s">
        <v>1</v>
      </c>
      <c r="AU186" s="21" t="s">
        <v>2</v>
      </c>
      <c r="AV186" s="21" t="s">
        <v>3</v>
      </c>
      <c r="AW186" s="22">
        <f>+IF(AQ186="Probabilidad",AW185-(AW185*AS186),AW185)</f>
        <v>0.29399999999999998</v>
      </c>
      <c r="AX186" s="21" t="str">
        <f t="shared" si="826"/>
        <v>Baja</v>
      </c>
      <c r="AY186" s="22">
        <f>+IF(AQ186="Impacto",AY185-(AY185*AS186),AY185)</f>
        <v>1</v>
      </c>
      <c r="AZ186" s="21" t="str">
        <f t="shared" si="827"/>
        <v>Catastrófico</v>
      </c>
      <c r="BA186" s="166"/>
      <c r="BB186" s="166"/>
      <c r="BC186" s="169"/>
      <c r="BD186" s="21" t="str">
        <f>CONCATENATE(J185," Acción preventiva"," 2")</f>
        <v>ACCTI 33 Acción preventiva 2</v>
      </c>
      <c r="BE186" s="23" t="s">
        <v>1206</v>
      </c>
      <c r="BF186" s="23" t="s">
        <v>1211</v>
      </c>
      <c r="BG186" s="23" t="s">
        <v>1212</v>
      </c>
      <c r="BH186" s="21">
        <f t="shared" si="829"/>
        <v>43</v>
      </c>
      <c r="BI186" s="21"/>
      <c r="BJ186" s="21"/>
      <c r="BK186" s="21"/>
      <c r="BL186" s="21"/>
      <c r="BM186" s="21"/>
      <c r="BN186" s="21"/>
      <c r="BO186" s="21"/>
      <c r="BP186" s="21"/>
      <c r="BQ186" s="21"/>
      <c r="BR186" s="21"/>
      <c r="BS186" s="21">
        <v>43</v>
      </c>
      <c r="BT186" s="21"/>
      <c r="BU186" s="171"/>
      <c r="BV186" s="38">
        <v>0</v>
      </c>
      <c r="BW186" s="38">
        <v>0</v>
      </c>
      <c r="BX186" s="38">
        <v>0</v>
      </c>
      <c r="BY186" s="38">
        <v>0</v>
      </c>
      <c r="BZ186" s="38">
        <v>0</v>
      </c>
      <c r="CA186" s="38">
        <v>0</v>
      </c>
      <c r="CB186" s="38">
        <v>0</v>
      </c>
      <c r="CC186" s="38">
        <v>0</v>
      </c>
      <c r="CD186" s="38">
        <v>0</v>
      </c>
      <c r="CE186" s="38">
        <v>0</v>
      </c>
      <c r="CF186" s="38">
        <v>0</v>
      </c>
      <c r="CG186" s="38">
        <v>30</v>
      </c>
      <c r="CH186" s="38">
        <f t="shared" si="519"/>
        <v>30</v>
      </c>
      <c r="CI186" s="39"/>
      <c r="CJ186" s="24"/>
      <c r="CK186" s="25"/>
      <c r="CL186" s="173"/>
      <c r="CM186" s="26">
        <f t="shared" ref="CM186" si="847">1-(CK186/CL185)</f>
        <v>1</v>
      </c>
      <c r="CN186" s="24" t="str" cm="1">
        <f t="array" ref="CN186">+_xlfn.IFS(CM186&lt;0.8,"Cambio",CM186&lt;0.9,"Revisión de control",CM186&gt;0.89,"Se mantiene")</f>
        <v>Se mantiene</v>
      </c>
      <c r="CO186" s="80"/>
      <c r="CP186" s="25"/>
      <c r="CQ186" s="25"/>
      <c r="CR186" s="25"/>
      <c r="CS186" s="26">
        <f t="shared" si="583"/>
        <v>1</v>
      </c>
    </row>
    <row r="187" spans="1:97" ht="60" customHeight="1" x14ac:dyDescent="0.4">
      <c r="A187" s="7" t="s">
        <v>1132</v>
      </c>
      <c r="B187" s="227"/>
      <c r="C187" s="21" t="s">
        <v>149</v>
      </c>
      <c r="D187" s="188"/>
      <c r="E187" s="191"/>
      <c r="F187" s="188"/>
      <c r="G187" s="196"/>
      <c r="H187" s="176"/>
      <c r="I187" s="182"/>
      <c r="J187" s="176"/>
      <c r="K187" s="166"/>
      <c r="L187" s="197"/>
      <c r="M187" s="199"/>
      <c r="N187" s="202"/>
      <c r="O187" s="205"/>
      <c r="P187" s="202"/>
      <c r="Q187" s="205"/>
      <c r="R187" s="205"/>
      <c r="S187" s="208"/>
      <c r="T187" s="176"/>
      <c r="U187" s="175"/>
      <c r="V187" s="175"/>
      <c r="W187" s="177"/>
      <c r="X187" s="166"/>
      <c r="Y187" s="166"/>
      <c r="Z187" s="179"/>
      <c r="AA187" s="179"/>
      <c r="AB187" s="179"/>
      <c r="AC187" s="181"/>
      <c r="AD187" s="176"/>
      <c r="AE187" s="182"/>
      <c r="AF187" s="176"/>
      <c r="AG187" s="176"/>
      <c r="AH187" s="182"/>
      <c r="AI187" s="176"/>
      <c r="AJ187" s="183"/>
      <c r="AK187" s="21" t="str">
        <f>CONCATENATE(J185," Control"," 3")</f>
        <v>ACCTI 33 Control 3</v>
      </c>
      <c r="AL187" s="23" t="s">
        <v>1203</v>
      </c>
      <c r="AM187" s="23" t="s">
        <v>1213</v>
      </c>
      <c r="AN187" s="23" t="s">
        <v>1214</v>
      </c>
      <c r="AO187" s="23" t="str">
        <f>CONCATENATE(AL187," ",AM187," a través de ",AN187)</f>
        <v>La DIRECCIÓN DE ASUNTOS ÉTNICOS - EQUIPO INICIATIVAS COMUNITARIAS realiza el retiro de beneficiarios según la tipología (Fallecimiento de los beneficiarios, Retiro Voluntario o Indebida utilización de los insumos agropecuarios, herramientas e insumos de ferretería, equipos y material vegetal) a través de de un acto administrativo donde indica el porque de la aprobación del retiro en la iniciativa comunitaria</v>
      </c>
      <c r="AP187" s="21" t="s">
        <v>55</v>
      </c>
      <c r="AQ187" s="21" t="str">
        <f t="shared" si="824"/>
        <v>Impacto</v>
      </c>
      <c r="AR187" s="21" t="s">
        <v>56</v>
      </c>
      <c r="AS187" s="21" t="str">
        <f t="shared" si="825"/>
        <v>25%</v>
      </c>
      <c r="AT187" s="21" t="s">
        <v>1</v>
      </c>
      <c r="AU187" s="21" t="s">
        <v>2</v>
      </c>
      <c r="AV187" s="21" t="s">
        <v>3</v>
      </c>
      <c r="AW187" s="22">
        <f>+IF(AQ187="Probabilidad",AW186-(AW186*AS187),AW186)</f>
        <v>0.29399999999999998</v>
      </c>
      <c r="AX187" s="21" t="str">
        <f t="shared" si="826"/>
        <v>Baja</v>
      </c>
      <c r="AY187" s="22">
        <f>+IF(AQ187="Impacto",AY186-(AY186*AS187),AY186)</f>
        <v>0.75</v>
      </c>
      <c r="AZ187" s="21" t="str">
        <f t="shared" si="827"/>
        <v>Mayor</v>
      </c>
      <c r="BA187" s="166"/>
      <c r="BB187" s="166"/>
      <c r="BC187" s="169"/>
      <c r="BD187" s="21" t="str">
        <f>CONCATENATE(J185," Acción preventiva"," 3")</f>
        <v>ACCTI 33 Acción preventiva 3</v>
      </c>
      <c r="BE187" s="23" t="s">
        <v>1206</v>
      </c>
      <c r="BF187" s="23" t="s">
        <v>1215</v>
      </c>
      <c r="BG187" s="23" t="s">
        <v>1216</v>
      </c>
      <c r="BH187" s="21">
        <f t="shared" si="829"/>
        <v>1</v>
      </c>
      <c r="BI187" s="21"/>
      <c r="BJ187" s="21"/>
      <c r="BK187" s="21"/>
      <c r="BL187" s="21"/>
      <c r="BM187" s="21"/>
      <c r="BN187" s="21"/>
      <c r="BO187" s="21"/>
      <c r="BP187" s="21"/>
      <c r="BQ187" s="21"/>
      <c r="BR187" s="21"/>
      <c r="BS187" s="21">
        <v>1</v>
      </c>
      <c r="BT187" s="21"/>
      <c r="BU187" s="171"/>
      <c r="BV187" s="38">
        <v>0</v>
      </c>
      <c r="BW187" s="38">
        <v>0</v>
      </c>
      <c r="BX187" s="38">
        <v>0</v>
      </c>
      <c r="BY187" s="38">
        <v>0</v>
      </c>
      <c r="BZ187" s="38">
        <v>0</v>
      </c>
      <c r="CA187" s="38">
        <v>0</v>
      </c>
      <c r="CB187" s="38">
        <v>0</v>
      </c>
      <c r="CC187" s="38">
        <v>0</v>
      </c>
      <c r="CD187" s="38">
        <v>0</v>
      </c>
      <c r="CE187" s="38">
        <v>0</v>
      </c>
      <c r="CF187" s="38">
        <v>0</v>
      </c>
      <c r="CG187" s="38">
        <v>1</v>
      </c>
      <c r="CH187" s="38">
        <f t="shared" si="519"/>
        <v>1</v>
      </c>
      <c r="CI187" s="39"/>
      <c r="CJ187" s="24"/>
      <c r="CK187" s="25"/>
      <c r="CL187" s="173"/>
      <c r="CM187" s="26">
        <f t="shared" ref="CM187" si="848">1-(CK187/CL185)</f>
        <v>1</v>
      </c>
      <c r="CN187" s="24" t="str" cm="1">
        <f t="array" ref="CN187">+_xlfn.IFS(CM187&lt;0.8,"Cambio",CM187&lt;0.9,"Revisión de control",CM187&gt;0.89,"Se mantiene")</f>
        <v>Se mantiene</v>
      </c>
      <c r="CO187" s="80"/>
      <c r="CP187" s="25"/>
      <c r="CQ187" s="25"/>
      <c r="CR187" s="25"/>
      <c r="CS187" s="26">
        <f t="shared" si="583"/>
        <v>1</v>
      </c>
    </row>
    <row r="188" spans="1:97" ht="60" customHeight="1" x14ac:dyDescent="0.4">
      <c r="A188" s="7" t="s">
        <v>1132</v>
      </c>
      <c r="B188" s="228"/>
      <c r="C188" s="21" t="s">
        <v>149</v>
      </c>
      <c r="D188" s="189"/>
      <c r="E188" s="192"/>
      <c r="F188" s="189"/>
      <c r="G188" s="196"/>
      <c r="H188" s="176"/>
      <c r="I188" s="182"/>
      <c r="J188" s="176"/>
      <c r="K188" s="167"/>
      <c r="L188" s="197"/>
      <c r="M188" s="200"/>
      <c r="N188" s="203"/>
      <c r="O188" s="206"/>
      <c r="P188" s="203"/>
      <c r="Q188" s="206"/>
      <c r="R188" s="206"/>
      <c r="S188" s="209"/>
      <c r="T188" s="176"/>
      <c r="U188" s="175"/>
      <c r="V188" s="175"/>
      <c r="W188" s="177"/>
      <c r="X188" s="167"/>
      <c r="Y188" s="167"/>
      <c r="Z188" s="180"/>
      <c r="AA188" s="180"/>
      <c r="AB188" s="180"/>
      <c r="AC188" s="181"/>
      <c r="AD188" s="176"/>
      <c r="AE188" s="182"/>
      <c r="AF188" s="176"/>
      <c r="AG188" s="176"/>
      <c r="AH188" s="182"/>
      <c r="AI188" s="176"/>
      <c r="AJ188" s="183"/>
      <c r="AK188" s="21" t="str">
        <f>CONCATENATE(J185," Control"," 4")</f>
        <v>ACCTI 33 Control 4</v>
      </c>
      <c r="AL188" s="23"/>
      <c r="AM188" s="23"/>
      <c r="AN188" s="23"/>
      <c r="AO188" s="23" t="str">
        <f>CONCATENATE(AL188," ",AM188," a través de ",AN188)</f>
        <v xml:space="preserve">  a través de </v>
      </c>
      <c r="AP188" s="21"/>
      <c r="AQ188" s="21" t="str">
        <f t="shared" si="824"/>
        <v/>
      </c>
      <c r="AR188" s="21"/>
      <c r="AS188" s="21" t="str">
        <f t="shared" si="825"/>
        <v/>
      </c>
      <c r="AT188" s="21"/>
      <c r="AU188" s="21"/>
      <c r="AV188" s="21"/>
      <c r="AW188" s="22">
        <f>+IF(AQ188="Probabilidad",AW187-(AW187*AS188),AW187)</f>
        <v>0.29399999999999998</v>
      </c>
      <c r="AX188" s="21" t="str">
        <f t="shared" si="826"/>
        <v>Baja</v>
      </c>
      <c r="AY188" s="22">
        <f>+IF(AQ188="Impacto",AY187-(AY187*AS188),AY187)</f>
        <v>0.75</v>
      </c>
      <c r="AZ188" s="21" t="str">
        <f t="shared" si="827"/>
        <v>Mayor</v>
      </c>
      <c r="BA188" s="167"/>
      <c r="BB188" s="167"/>
      <c r="BC188" s="170"/>
      <c r="BD188" s="21" t="str">
        <f>CONCATENATE(J185," Acción preventiva"," 4")</f>
        <v>ACCTI 33 Acción preventiva 4</v>
      </c>
      <c r="BE188" s="23"/>
      <c r="BF188" s="23"/>
      <c r="BG188" s="23"/>
      <c r="BH188" s="21">
        <f t="shared" si="829"/>
        <v>0</v>
      </c>
      <c r="BI188" s="21"/>
      <c r="BJ188" s="21"/>
      <c r="BK188" s="21"/>
      <c r="BL188" s="21"/>
      <c r="BM188" s="21"/>
      <c r="BN188" s="21"/>
      <c r="BO188" s="21"/>
      <c r="BP188" s="21"/>
      <c r="BQ188" s="21"/>
      <c r="BR188" s="21"/>
      <c r="BS188" s="21"/>
      <c r="BT188" s="21"/>
      <c r="BU188" s="171"/>
      <c r="BV188" s="38">
        <v>0</v>
      </c>
      <c r="BW188" s="38">
        <v>0</v>
      </c>
      <c r="BX188" s="38">
        <v>0</v>
      </c>
      <c r="BY188" s="38">
        <v>0</v>
      </c>
      <c r="BZ188" s="38">
        <v>0</v>
      </c>
      <c r="CA188" s="38">
        <v>0</v>
      </c>
      <c r="CB188" s="38">
        <v>0</v>
      </c>
      <c r="CC188" s="38">
        <v>0</v>
      </c>
      <c r="CD188" s="38">
        <v>0</v>
      </c>
      <c r="CE188" s="38">
        <v>0</v>
      </c>
      <c r="CF188" s="38">
        <v>0</v>
      </c>
      <c r="CG188" s="38">
        <v>0</v>
      </c>
      <c r="CH188" s="38">
        <f t="shared" si="519"/>
        <v>0</v>
      </c>
      <c r="CI188" s="39"/>
      <c r="CJ188" s="24"/>
      <c r="CK188" s="25"/>
      <c r="CL188" s="174"/>
      <c r="CM188" s="26">
        <f t="shared" ref="CM188" si="849">1-(CK188/CL185)</f>
        <v>1</v>
      </c>
      <c r="CN188" s="24" t="str" cm="1">
        <f t="array" ref="CN188">+_xlfn.IFS(CM188&lt;0.8,"Cambio",CM188&lt;0.9,"Revisión de control",CM188&gt;0.89,"Se mantiene")</f>
        <v>Se mantiene</v>
      </c>
      <c r="CO188" s="80"/>
      <c r="CP188" s="25"/>
      <c r="CQ188" s="25"/>
      <c r="CR188" s="25"/>
      <c r="CS188" s="26">
        <f t="shared" si="583"/>
        <v>1</v>
      </c>
    </row>
    <row r="189" spans="1:97" ht="60" customHeight="1" x14ac:dyDescent="0.4">
      <c r="A189" s="7" t="s">
        <v>1245</v>
      </c>
      <c r="B189" s="226" t="s">
        <v>148</v>
      </c>
      <c r="C189" s="21" t="s">
        <v>149</v>
      </c>
      <c r="D189" s="187" t="str">
        <f>VLOOKUP(B189,Datos!$B$65:$F$80,3,FALSE)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89" s="190" t="str">
        <f>VLOOKUP(B189,Datos!$B$65:$F$80,5,FALSE)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89" s="187" t="str">
        <f>VLOOKUP(B189,Datos!$B$65:$F$80,4,FALSE)</f>
        <v>Inicia con el análisis de la ruta jurídica y termina con la decisión final del expediente</v>
      </c>
      <c r="G189" s="196" t="s">
        <v>1259</v>
      </c>
      <c r="H189" s="176" t="s">
        <v>1254</v>
      </c>
      <c r="I189" s="182">
        <f t="shared" si="563"/>
        <v>1</v>
      </c>
      <c r="J189" s="176" t="str">
        <f t="shared" ref="J189" si="850">CONCATENATE(C189," ",K189)</f>
        <v>ACCTI 34</v>
      </c>
      <c r="K189" s="165">
        <v>34</v>
      </c>
      <c r="L189" s="197">
        <v>45839</v>
      </c>
      <c r="M189" s="198">
        <f ca="1">+TODAY()-L189</f>
        <v>240</v>
      </c>
      <c r="N189" s="201" t="s">
        <v>19</v>
      </c>
      <c r="O189" s="204">
        <f>VLOOKUP(N189,[7]Datos!$B$21:$D$25,3,FALSE)</f>
        <v>0.2</v>
      </c>
      <c r="P189" s="201" t="s">
        <v>35</v>
      </c>
      <c r="Q189" s="204">
        <f>VLOOKUP(P189,[7]Datos!$C$20:$D$25,2,FALSE)</f>
        <v>1</v>
      </c>
      <c r="R189" s="204">
        <f t="shared" ref="R189" si="851">+IF(O189="",Q189,IF(Q189="",O189,IF(O189&gt;Q189,O189,Q189)))</f>
        <v>1</v>
      </c>
      <c r="S189" s="207" t="s">
        <v>1260</v>
      </c>
      <c r="T189" s="176" t="s">
        <v>4</v>
      </c>
      <c r="U189" s="175" t="s">
        <v>1261</v>
      </c>
      <c r="V189" s="175" t="s">
        <v>1262</v>
      </c>
      <c r="W189" s="177" t="str">
        <f t="shared" ref="W189" si="852">CONCATENATE("Posibilidad de"," ",T189," ",U189," debido ",V189)</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X189" s="165" t="s">
        <v>221</v>
      </c>
      <c r="Y189" s="165" t="s">
        <v>227</v>
      </c>
      <c r="Z189" s="178" t="s">
        <v>489</v>
      </c>
      <c r="AA189" s="178" t="s">
        <v>467</v>
      </c>
      <c r="AB189" s="178" t="s">
        <v>1263</v>
      </c>
      <c r="AC189" s="181">
        <v>1600</v>
      </c>
      <c r="AD189" s="176" t="str">
        <f t="shared" ref="AD189" si="853">IF(AC189&lt;=0,"",IF(AC189&lt;=2,"Muy Baja",IF(AC189&lt;=24,"Baja",IF(AC189&lt;=500,"Media",IF(AC189&lt;=5000,"Alta","Muy Alta")))))</f>
        <v>Alta</v>
      </c>
      <c r="AE189" s="182">
        <f t="shared" ref="AE189" si="854">IF(AD189="","",IF(AD189="Muy Baja",0.2,IF(AD189="Baja",0.4,IF(AD189="Media",0.6,IF(AD189="Alta",0.8,IF(AD189="Muy Alta",1,))))))</f>
        <v>0.8</v>
      </c>
      <c r="AF189" s="176" t="s">
        <v>35</v>
      </c>
      <c r="AG189" s="176" t="str">
        <f>IF(OR(AF189=[7]Datos!$C$6,AF189=[7]Datos!$D$6),"Leve",IF(OR(AF189=[7]Datos!$C$7,AF189=[7]Datos!$D$7),"Menor",IF(OR(AF189=[7]Datos!$C$8,AF189=[7]Datos!$D$8),"Moderado",IF(OR(AF189=[7]Datos!$C$9,AF189=[7]Datos!$D$9),"Mayor",IF(OR(AF189=[7]Datos!$C$10,AF189=[7]Datos!$D$10),"Catastrófico","")))))</f>
        <v>Catastrófico</v>
      </c>
      <c r="AH189" s="182">
        <f t="shared" ref="AH189" si="855">IF(AG189="","",IF(AG189="Leve",0.2,IF(AG189="Menor",0.4,IF(AG189="Moderado",0.6,IF(AG189="Mayor",0.8,IF(AG189="Catastrófico",1,))))))</f>
        <v>1</v>
      </c>
      <c r="AI189" s="176" t="str">
        <f t="shared" ref="AI189" si="856">IF(OR(AND(AD189="Muy Baja",AG189="Leve"),AND(AD189="Muy Baja",AG189="Menor"),AND(AD189="Baja",AG189="Leve")),"Bajo",IF(OR(AND(AD189="Muy baja",AG189="Moderado"),AND(AD189="Baja",AG189="Menor"),AND(AD189="Baja",AG189="Moderado"),AND(AD189="Media",AG189="Leve"),AND(AD189="Media",AG189="Menor"),AND(AD189="Media",AG189="Moderado"),AND(AD189="Alta",AG189="Leve"),AND(AD189="Alta",AG189="Menor")),"Moderado",IF(OR(AND(AD189="Muy Baja",AG189="Mayor"),AND(AD189="Baja",AG189="Mayor"),AND(AD189="Media",AG189="Mayor"),AND(AD189="Alta",AG189="Moderado"),AND(AD189="Alta",AG189="Mayor"),AND(AD189="Muy Alta",AG189="Leve"),AND(AD189="Muy Alta",AG189="Menor"),AND(AD189="Muy Alta",AG189="Moderado"),AND(AD189="Muy Alta",AG189="Mayor")),"Alto",IF(OR(AND(AD189="Muy Baja",AG189="Catastrófico"),AND(AD189="Baja",AG189="Catastrófico"),AND(AD189="Media",AG189="Catastrófico"),AND(AD189="Alta",AG189="Catastrófico"),AND(AD189="Muy Alta",AG189="Catastrófico")),"Extremo",""))))</f>
        <v>Extremo</v>
      </c>
      <c r="AJ189" s="183" t="str" cm="1">
        <f t="array" ref="AJ189">_xlfn.IFS(AI189="Bajo","Aceptar",AI189="Moderado","Reducir",AI189="Alto","Reducir",AI189="Extremo","Reducir")</f>
        <v>Reducir</v>
      </c>
      <c r="AK189" s="21" t="str">
        <f>CONCATENATE(J189," Control"," 1")</f>
        <v>ACCTI 34 Control 1</v>
      </c>
      <c r="AL189" s="23" t="s">
        <v>1264</v>
      </c>
      <c r="AM189" s="23" t="s">
        <v>1265</v>
      </c>
      <c r="AN189" s="23" t="s">
        <v>1266</v>
      </c>
      <c r="AO189" s="23" t="str">
        <f t="shared" ref="AO189:AO208" si="857">CONCATENATE(AL189," ",AM189," a través de ",AN189)</f>
        <v>La SUBDIRECCIÓN DE ACCESO A TIERRAS EN ZONAS FOCALIZADAS valida el cumplimiento de los requisitos para ser sujeto de reforma agraria  a través de de los requisitos ambientales, sociales, de infraestructura y técnicas del predio, en el marco del Decreto Ley 902/2017, mediante la forma POSPR-F-015 INFORME TÉCNICO JURÍDICO y lo descrito en el procedimiento ACCTI-P-020 Único en municipios focalizados.</v>
      </c>
      <c r="AP189" s="21" t="s">
        <v>53</v>
      </c>
      <c r="AQ189" s="21" t="str">
        <f t="shared" si="824"/>
        <v>Probabilidad</v>
      </c>
      <c r="AR189" s="21" t="s">
        <v>56</v>
      </c>
      <c r="AS189" s="21" t="str">
        <f t="shared" si="825"/>
        <v>40%</v>
      </c>
      <c r="AT189" s="21" t="s">
        <v>1</v>
      </c>
      <c r="AU189" s="21" t="s">
        <v>2</v>
      </c>
      <c r="AV189" s="21" t="s">
        <v>3</v>
      </c>
      <c r="AW189" s="22">
        <f>+IF(AQ189="Probabilidad",AE189-(AE189*AS189),AE189)</f>
        <v>0.48</v>
      </c>
      <c r="AX189" s="21" t="str">
        <f t="shared" si="826"/>
        <v>Media</v>
      </c>
      <c r="AY189" s="22">
        <f>+IF(AQ189="Impacto",AH189-(AH189*AS189),AH189)</f>
        <v>1</v>
      </c>
      <c r="AZ189" s="21" t="str">
        <f t="shared" si="827"/>
        <v>Catastrófico</v>
      </c>
      <c r="BA189" s="165" t="str">
        <f t="shared" ref="BA189" si="858">IF(OR(AND(AX192="Muy Baja",AZ192="Leve"),AND(AX192="Muy Baja",AZ192="Menor"),AND(AX192="Baja",AZ192="Leve")),"Bajo",IF(OR(AND(AX192="Muy baja",AZ192="Moderado"),AND(AX192="Baja",AZ192="Menor"),AND(AX192="Baja",AZ192="Moderado"),AND(AX192="Media",AZ192="Leve"),AND(AX192="Media",AZ192="Menor"),AND(AX192="Media",AZ192="Moderado"),AND(AX192="Alta",AZ192="Leve"),AND(AX192="Alta",AZ192="Menor")),"Moderado",IF(OR(AND(AX192="Muy Baja",AZ192="Mayor"),AND(AX192="Baja",AZ192="Mayor"),AND(AX192="Media",AZ192="Mayor"),AND(AX192="Alta",AZ192="Moderado"),AND(AX192="Alta",AZ192="Mayor"),AND(AX192="Muy Alta",AZ192="Leve"),AND(AX192="Muy Alta",AZ192="Menor"),AND(AX192="Muy Alta",AZ192="Moderado"),AND(AX192="Muy Alta",AZ192="Mayor")),"Alto",IF(OR(AND(AX192="Muy Baja",AZ192="Catastrófico"),AND(AX192="Baja",AZ192="Catastrófico"),AND(AX192="Media",AZ192="Catastrófico"),AND(AX192="Alta",AZ192="Catastrófico"),AND(AX192="Muy Alta",AZ192="Catastrófico")),"Extremo",""))))</f>
        <v>Alto</v>
      </c>
      <c r="BB189" s="165" t="str" cm="1">
        <f t="array" ref="BB189">_xlfn.IFS(BA189="Bajo","Aceptar",BA189="Moderado","Reducir",BA189="Alto","Reducir",BA189="Extremo","Reducir")</f>
        <v>Reducir</v>
      </c>
      <c r="BC189" s="168" t="str" cm="1">
        <f t="array" ref="BC189">_xlfn.IFS(BB189="Aceptar","No",BB189="Reducir","Si")</f>
        <v>Si</v>
      </c>
      <c r="BD189" s="21" t="str">
        <f>CONCATENATE(J189," Acción preventiva"," 1")</f>
        <v>ACCTI 34 Acción preventiva 1</v>
      </c>
      <c r="BE189" s="23" t="s">
        <v>1267</v>
      </c>
      <c r="BF189" s="23" t="s">
        <v>1268</v>
      </c>
      <c r="BG189" s="23" t="s">
        <v>1269</v>
      </c>
      <c r="BH189" s="21">
        <f t="shared" si="829"/>
        <v>1</v>
      </c>
      <c r="BI189" s="21"/>
      <c r="BJ189" s="21"/>
      <c r="BK189" s="21"/>
      <c r="BL189" s="21"/>
      <c r="BM189" s="21"/>
      <c r="BN189" s="21"/>
      <c r="BO189" s="21"/>
      <c r="BP189" s="21"/>
      <c r="BQ189" s="21">
        <v>1</v>
      </c>
      <c r="BR189" s="21"/>
      <c r="BS189" s="21"/>
      <c r="BT189" s="21"/>
      <c r="BU189" s="171">
        <f t="shared" ref="BU189" si="859">+AVERAGE(CH189:CH192)/AVERAGE(BH189:BH192)</f>
        <v>1</v>
      </c>
      <c r="BV189" s="38">
        <v>0</v>
      </c>
      <c r="BW189" s="38">
        <v>0</v>
      </c>
      <c r="BX189" s="38">
        <v>1</v>
      </c>
      <c r="BY189" s="38">
        <v>0</v>
      </c>
      <c r="BZ189" s="38">
        <v>0</v>
      </c>
      <c r="CA189" s="38">
        <v>0</v>
      </c>
      <c r="CB189" s="38">
        <v>0</v>
      </c>
      <c r="CC189" s="38">
        <v>0</v>
      </c>
      <c r="CD189" s="38">
        <v>0</v>
      </c>
      <c r="CE189" s="38">
        <v>0</v>
      </c>
      <c r="CF189" s="38">
        <v>0</v>
      </c>
      <c r="CG189" s="38">
        <v>0</v>
      </c>
      <c r="CH189" s="38">
        <v>1</v>
      </c>
      <c r="CI189" s="39"/>
      <c r="CJ189" s="24"/>
      <c r="CK189" s="25"/>
      <c r="CL189" s="172">
        <f t="shared" ref="CL189" si="860">+AC189</f>
        <v>1600</v>
      </c>
      <c r="CM189" s="26">
        <f t="shared" ref="CM189" si="861">1-(CK189/CL189)</f>
        <v>1</v>
      </c>
      <c r="CN189" s="24" t="str" cm="1">
        <f t="array" ref="CN189">+_xlfn.IFS(CM189&lt;0.8,"Cambio",CM189&lt;0.9,"Revisión de control",CM189&gt;0.89,"Se mantiene")</f>
        <v>Se mantiene</v>
      </c>
      <c r="CO189" s="80"/>
      <c r="CP189" s="25"/>
      <c r="CQ189" s="25"/>
      <c r="CR189" s="25"/>
      <c r="CS189" s="26">
        <f t="shared" si="583"/>
        <v>1</v>
      </c>
    </row>
    <row r="190" spans="1:97" ht="60" customHeight="1" x14ac:dyDescent="0.4">
      <c r="A190" s="7" t="s">
        <v>1245</v>
      </c>
      <c r="B190" s="227"/>
      <c r="C190" s="21" t="s">
        <v>149</v>
      </c>
      <c r="D190" s="188"/>
      <c r="E190" s="191"/>
      <c r="F190" s="188"/>
      <c r="G190" s="196"/>
      <c r="H190" s="176"/>
      <c r="I190" s="182"/>
      <c r="J190" s="176"/>
      <c r="K190" s="166"/>
      <c r="L190" s="197"/>
      <c r="M190" s="199"/>
      <c r="N190" s="202"/>
      <c r="O190" s="205"/>
      <c r="P190" s="202"/>
      <c r="Q190" s="205"/>
      <c r="R190" s="205"/>
      <c r="S190" s="208"/>
      <c r="T190" s="176"/>
      <c r="U190" s="175"/>
      <c r="V190" s="175"/>
      <c r="W190" s="177"/>
      <c r="X190" s="166"/>
      <c r="Y190" s="166"/>
      <c r="Z190" s="179"/>
      <c r="AA190" s="179"/>
      <c r="AB190" s="179"/>
      <c r="AC190" s="181"/>
      <c r="AD190" s="176"/>
      <c r="AE190" s="182"/>
      <c r="AF190" s="176"/>
      <c r="AG190" s="176"/>
      <c r="AH190" s="182"/>
      <c r="AI190" s="176"/>
      <c r="AJ190" s="183"/>
      <c r="AK190" s="21" t="str">
        <f>CONCATENATE(J189," Control"," 2")</f>
        <v>ACCTI 34 Control 2</v>
      </c>
      <c r="AL190" s="23" t="s">
        <v>1264</v>
      </c>
      <c r="AM190" s="23" t="s">
        <v>1270</v>
      </c>
      <c r="AN190" s="23" t="s">
        <v>1271</v>
      </c>
      <c r="AO190" s="23" t="str">
        <f t="shared" si="857"/>
        <v>La SUBDIRECCIÓN DE ACCESO A TIERRAS EN ZONAS FOCALIZADAS realiza la revocatoria del acto administrativo de adjudicación a través de de los procedimientos de revocatoria ACCTI-P-014 Revocatoria de Titulación de Baldíos en el Marco del Procedimiento Único OSPR y el ACCTI-P-005 Revocatoria del Acto de Adjudicación de Baldíos a Persona Natural (ley 160/94)</v>
      </c>
      <c r="AP190" s="21" t="s">
        <v>55</v>
      </c>
      <c r="AQ190" s="21" t="str">
        <f t="shared" si="824"/>
        <v>Impacto</v>
      </c>
      <c r="AR190" s="21" t="s">
        <v>56</v>
      </c>
      <c r="AS190" s="21" t="str">
        <f t="shared" si="825"/>
        <v>25%</v>
      </c>
      <c r="AT190" s="21" t="s">
        <v>1</v>
      </c>
      <c r="AU190" s="21" t="s">
        <v>2</v>
      </c>
      <c r="AV190" s="21" t="s">
        <v>3</v>
      </c>
      <c r="AW190" s="22">
        <f>+IF(AQ190="Probabilidad",AW189-(AW189*AS190),AW189)</f>
        <v>0.48</v>
      </c>
      <c r="AX190" s="21" t="str">
        <f t="shared" si="826"/>
        <v>Media</v>
      </c>
      <c r="AY190" s="22">
        <f>+IF(AQ190="Impacto",AY189-(AY189*AS190),AY189)</f>
        <v>0.75</v>
      </c>
      <c r="AZ190" s="21" t="str">
        <f t="shared" si="827"/>
        <v>Mayor</v>
      </c>
      <c r="BA190" s="166"/>
      <c r="BB190" s="166"/>
      <c r="BC190" s="169"/>
      <c r="BD190" s="21" t="str">
        <f>CONCATENATE(J189," Acción preventiva"," 2")</f>
        <v>ACCTI 34 Acción preventiva 2</v>
      </c>
      <c r="BE190" s="23" t="s">
        <v>1267</v>
      </c>
      <c r="BF190" s="23" t="s">
        <v>1272</v>
      </c>
      <c r="BG190" s="23" t="s">
        <v>1269</v>
      </c>
      <c r="BH190" s="21">
        <f t="shared" si="829"/>
        <v>1</v>
      </c>
      <c r="BI190" s="21"/>
      <c r="BJ190" s="21"/>
      <c r="BK190" s="21"/>
      <c r="BL190" s="21"/>
      <c r="BM190" s="21"/>
      <c r="BN190" s="21">
        <v>1</v>
      </c>
      <c r="BO190" s="21"/>
      <c r="BP190" s="21"/>
      <c r="BQ190" s="21"/>
      <c r="BR190" s="21"/>
      <c r="BS190" s="21"/>
      <c r="BT190" s="21"/>
      <c r="BU190" s="171"/>
      <c r="BV190" s="38">
        <v>0</v>
      </c>
      <c r="BW190" s="38">
        <v>0</v>
      </c>
      <c r="BX190" s="38">
        <v>0</v>
      </c>
      <c r="BY190" s="38">
        <v>0</v>
      </c>
      <c r="BZ190" s="38">
        <v>0</v>
      </c>
      <c r="CA190" s="38">
        <v>0</v>
      </c>
      <c r="CB190" s="38">
        <v>1</v>
      </c>
      <c r="CC190" s="38">
        <v>0</v>
      </c>
      <c r="CD190" s="38">
        <v>0</v>
      </c>
      <c r="CE190" s="38">
        <v>0</v>
      </c>
      <c r="CF190" s="38">
        <v>0</v>
      </c>
      <c r="CG190" s="38">
        <v>0</v>
      </c>
      <c r="CH190" s="38">
        <v>1</v>
      </c>
      <c r="CI190" s="39"/>
      <c r="CJ190" s="24"/>
      <c r="CK190" s="25"/>
      <c r="CL190" s="173"/>
      <c r="CM190" s="26">
        <f t="shared" ref="CM190" si="862">1-(CK190/CL189)</f>
        <v>1</v>
      </c>
      <c r="CN190" s="24" t="str" cm="1">
        <f t="array" ref="CN190">+_xlfn.IFS(CM190&lt;0.8,"Cambio",CM190&lt;0.9,"Revisión de control",CM190&gt;0.89,"Se mantiene")</f>
        <v>Se mantiene</v>
      </c>
      <c r="CO190" s="80"/>
      <c r="CP190" s="25"/>
      <c r="CQ190" s="25"/>
      <c r="CR190" s="25"/>
      <c r="CS190" s="26">
        <f t="shared" si="583"/>
        <v>1</v>
      </c>
    </row>
    <row r="191" spans="1:97" ht="60" customHeight="1" x14ac:dyDescent="0.4">
      <c r="A191" s="7" t="s">
        <v>1245</v>
      </c>
      <c r="B191" s="227"/>
      <c r="C191" s="21" t="s">
        <v>149</v>
      </c>
      <c r="D191" s="188"/>
      <c r="E191" s="191"/>
      <c r="F191" s="188"/>
      <c r="G191" s="196"/>
      <c r="H191" s="176"/>
      <c r="I191" s="182"/>
      <c r="J191" s="176"/>
      <c r="K191" s="166"/>
      <c r="L191" s="197"/>
      <c r="M191" s="199"/>
      <c r="N191" s="202"/>
      <c r="O191" s="205"/>
      <c r="P191" s="202"/>
      <c r="Q191" s="205"/>
      <c r="R191" s="205"/>
      <c r="S191" s="208"/>
      <c r="T191" s="176"/>
      <c r="U191" s="175"/>
      <c r="V191" s="175"/>
      <c r="W191" s="177"/>
      <c r="X191" s="166"/>
      <c r="Y191" s="166"/>
      <c r="Z191" s="179"/>
      <c r="AA191" s="179"/>
      <c r="AB191" s="179"/>
      <c r="AC191" s="181"/>
      <c r="AD191" s="176"/>
      <c r="AE191" s="182"/>
      <c r="AF191" s="176"/>
      <c r="AG191" s="176"/>
      <c r="AH191" s="182"/>
      <c r="AI191" s="176"/>
      <c r="AJ191" s="183"/>
      <c r="AK191" s="21" t="str">
        <f>CONCATENATE(J189," Control"," 3")</f>
        <v>ACCTI 34 Control 3</v>
      </c>
      <c r="AL191" s="23"/>
      <c r="AM191" s="23"/>
      <c r="AN191" s="23"/>
      <c r="AO191" s="23" t="str">
        <f t="shared" si="857"/>
        <v xml:space="preserve">  a través de </v>
      </c>
      <c r="AP191" s="21"/>
      <c r="AQ191" s="21" t="str">
        <f t="shared" si="824"/>
        <v/>
      </c>
      <c r="AR191" s="21"/>
      <c r="AS191" s="21" t="str">
        <f t="shared" si="825"/>
        <v/>
      </c>
      <c r="AT191" s="21"/>
      <c r="AU191" s="21"/>
      <c r="AV191" s="21"/>
      <c r="AW191" s="22">
        <f>+IF(AQ191="Probabilidad",AW190-(AW190*AS191),AW190)</f>
        <v>0.48</v>
      </c>
      <c r="AX191" s="21" t="str">
        <f t="shared" si="826"/>
        <v>Media</v>
      </c>
      <c r="AY191" s="22">
        <f>+IF(AQ191="Impacto",AY190-(AY190*AS191),AY190)</f>
        <v>0.75</v>
      </c>
      <c r="AZ191" s="21" t="str">
        <f t="shared" si="827"/>
        <v>Mayor</v>
      </c>
      <c r="BA191" s="166"/>
      <c r="BB191" s="166"/>
      <c r="BC191" s="169"/>
      <c r="BD191" s="21" t="str">
        <f>CONCATENATE(J189," Acción preventiva"," 3")</f>
        <v>ACCTI 34 Acción preventiva 3</v>
      </c>
      <c r="BE191" s="23"/>
      <c r="BF191" s="23"/>
      <c r="BG191" s="23"/>
      <c r="BH191" s="21">
        <f t="shared" si="829"/>
        <v>0</v>
      </c>
      <c r="BI191" s="21"/>
      <c r="BJ191" s="21"/>
      <c r="BK191" s="21"/>
      <c r="BL191" s="21"/>
      <c r="BM191" s="21"/>
      <c r="BN191" s="21"/>
      <c r="BO191" s="21"/>
      <c r="BP191" s="21"/>
      <c r="BQ191" s="21"/>
      <c r="BR191" s="21"/>
      <c r="BS191" s="21"/>
      <c r="BT191" s="21"/>
      <c r="BU191" s="171"/>
      <c r="BV191" s="38">
        <v>0</v>
      </c>
      <c r="BW191" s="38">
        <v>0</v>
      </c>
      <c r="BX191" s="38">
        <v>0</v>
      </c>
      <c r="BY191" s="38">
        <v>0</v>
      </c>
      <c r="BZ191" s="38">
        <v>0</v>
      </c>
      <c r="CA191" s="38">
        <v>0</v>
      </c>
      <c r="CB191" s="38">
        <v>0</v>
      </c>
      <c r="CC191" s="38">
        <v>0</v>
      </c>
      <c r="CD191" s="38">
        <v>0</v>
      </c>
      <c r="CE191" s="38">
        <v>0</v>
      </c>
      <c r="CF191" s="38">
        <v>0</v>
      </c>
      <c r="CG191" s="38">
        <v>0</v>
      </c>
      <c r="CH191" s="38">
        <f t="shared" si="519"/>
        <v>0</v>
      </c>
      <c r="CI191" s="39"/>
      <c r="CJ191" s="24"/>
      <c r="CK191" s="25"/>
      <c r="CL191" s="173"/>
      <c r="CM191" s="26">
        <f t="shared" ref="CM191" si="863">1-(CK191/CL189)</f>
        <v>1</v>
      </c>
      <c r="CN191" s="24" t="str" cm="1">
        <f t="array" ref="CN191">+_xlfn.IFS(CM191&lt;0.8,"Cambio",CM191&lt;0.9,"Revisión de control",CM191&gt;0.89,"Se mantiene")</f>
        <v>Se mantiene</v>
      </c>
      <c r="CO191" s="80"/>
      <c r="CP191" s="25"/>
      <c r="CQ191" s="25"/>
      <c r="CR191" s="25"/>
      <c r="CS191" s="26">
        <f t="shared" si="583"/>
        <v>1</v>
      </c>
    </row>
    <row r="192" spans="1:97" ht="60" customHeight="1" x14ac:dyDescent="0.4">
      <c r="A192" s="7" t="s">
        <v>1245</v>
      </c>
      <c r="B192" s="228"/>
      <c r="C192" s="21" t="s">
        <v>149</v>
      </c>
      <c r="D192" s="189"/>
      <c r="E192" s="192"/>
      <c r="F192" s="189"/>
      <c r="G192" s="196"/>
      <c r="H192" s="176"/>
      <c r="I192" s="182"/>
      <c r="J192" s="176"/>
      <c r="K192" s="167"/>
      <c r="L192" s="197"/>
      <c r="M192" s="200"/>
      <c r="N192" s="203"/>
      <c r="O192" s="206"/>
      <c r="P192" s="203"/>
      <c r="Q192" s="206"/>
      <c r="R192" s="206"/>
      <c r="S192" s="209"/>
      <c r="T192" s="176"/>
      <c r="U192" s="175"/>
      <c r="V192" s="175"/>
      <c r="W192" s="177"/>
      <c r="X192" s="167"/>
      <c r="Y192" s="167"/>
      <c r="Z192" s="180"/>
      <c r="AA192" s="180"/>
      <c r="AB192" s="180"/>
      <c r="AC192" s="181"/>
      <c r="AD192" s="176"/>
      <c r="AE192" s="182"/>
      <c r="AF192" s="176"/>
      <c r="AG192" s="176"/>
      <c r="AH192" s="182"/>
      <c r="AI192" s="176"/>
      <c r="AJ192" s="183"/>
      <c r="AK192" s="21" t="str">
        <f>CONCATENATE(J189," Control"," 4")</f>
        <v>ACCTI 34 Control 4</v>
      </c>
      <c r="AL192" s="23"/>
      <c r="AM192" s="23"/>
      <c r="AN192" s="23"/>
      <c r="AO192" s="23" t="str">
        <f t="shared" si="857"/>
        <v xml:space="preserve">  a través de </v>
      </c>
      <c r="AP192" s="21"/>
      <c r="AQ192" s="21" t="str">
        <f t="shared" si="824"/>
        <v/>
      </c>
      <c r="AR192" s="21"/>
      <c r="AS192" s="21" t="str">
        <f t="shared" si="825"/>
        <v/>
      </c>
      <c r="AT192" s="21"/>
      <c r="AU192" s="21"/>
      <c r="AV192" s="21"/>
      <c r="AW192" s="22">
        <f>+IF(AQ192="Probabilidad",AW191-(AW191*AS192),AW191)</f>
        <v>0.48</v>
      </c>
      <c r="AX192" s="21" t="str">
        <f t="shared" si="826"/>
        <v>Media</v>
      </c>
      <c r="AY192" s="22">
        <f>+IF(AQ192="Impacto",AY191-(AY191*AS192),AY191)</f>
        <v>0.75</v>
      </c>
      <c r="AZ192" s="21" t="str">
        <f t="shared" si="827"/>
        <v>Mayor</v>
      </c>
      <c r="BA192" s="167"/>
      <c r="BB192" s="167"/>
      <c r="BC192" s="170"/>
      <c r="BD192" s="21" t="str">
        <f>CONCATENATE(J189," Acción preventiva"," 4")</f>
        <v>ACCTI 34 Acción preventiva 4</v>
      </c>
      <c r="BE192" s="23"/>
      <c r="BF192" s="23"/>
      <c r="BG192" s="23"/>
      <c r="BH192" s="21">
        <f t="shared" si="829"/>
        <v>0</v>
      </c>
      <c r="BI192" s="21"/>
      <c r="BJ192" s="21"/>
      <c r="BK192" s="21"/>
      <c r="BL192" s="21"/>
      <c r="BM192" s="21"/>
      <c r="BN192" s="21"/>
      <c r="BO192" s="21"/>
      <c r="BP192" s="21"/>
      <c r="BQ192" s="21"/>
      <c r="BR192" s="21"/>
      <c r="BS192" s="21"/>
      <c r="BT192" s="21"/>
      <c r="BU192" s="171"/>
      <c r="BV192" s="38">
        <v>0</v>
      </c>
      <c r="BW192" s="38">
        <v>0</v>
      </c>
      <c r="BX192" s="38">
        <v>0</v>
      </c>
      <c r="BY192" s="38">
        <v>0</v>
      </c>
      <c r="BZ192" s="38">
        <v>0</v>
      </c>
      <c r="CA192" s="38">
        <v>0</v>
      </c>
      <c r="CB192" s="38">
        <v>0</v>
      </c>
      <c r="CC192" s="38">
        <v>0</v>
      </c>
      <c r="CD192" s="38">
        <v>0</v>
      </c>
      <c r="CE192" s="38">
        <v>0</v>
      </c>
      <c r="CF192" s="38">
        <v>0</v>
      </c>
      <c r="CG192" s="38">
        <v>0</v>
      </c>
      <c r="CH192" s="38">
        <f t="shared" si="519"/>
        <v>0</v>
      </c>
      <c r="CI192" s="39"/>
      <c r="CJ192" s="24"/>
      <c r="CK192" s="25"/>
      <c r="CL192" s="174"/>
      <c r="CM192" s="26">
        <f t="shared" ref="CM192" si="864">1-(CK192/CL189)</f>
        <v>1</v>
      </c>
      <c r="CN192" s="24" t="str" cm="1">
        <f t="array" ref="CN192">+_xlfn.IFS(CM192&lt;0.8,"Cambio",CM192&lt;0.9,"Revisión de control",CM192&gt;0.89,"Se mantiene")</f>
        <v>Se mantiene</v>
      </c>
      <c r="CO192" s="80"/>
      <c r="CP192" s="25"/>
      <c r="CQ192" s="25"/>
      <c r="CR192" s="25"/>
      <c r="CS192" s="26">
        <f t="shared" si="583"/>
        <v>1</v>
      </c>
    </row>
    <row r="193" spans="1:97" ht="60" customHeight="1" x14ac:dyDescent="0.4">
      <c r="A193" s="7" t="s">
        <v>1245</v>
      </c>
      <c r="B193" s="226" t="s">
        <v>148</v>
      </c>
      <c r="C193" s="21" t="s">
        <v>149</v>
      </c>
      <c r="D193" s="187" t="str">
        <f>VLOOKUP(B193,Datos!$B$65:$F$80,3,FALSE)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93" s="190" t="str">
        <f>VLOOKUP(B193,Datos!$B$65:$F$80,5,FALSE)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93" s="187" t="str">
        <f>VLOOKUP(B193,Datos!$B$65:$F$80,4,FALSE)</f>
        <v>Inicia con el análisis de la ruta jurídica y termina con la decisión final del expediente</v>
      </c>
      <c r="G193" s="196" t="s">
        <v>1259</v>
      </c>
      <c r="H193" s="176" t="s">
        <v>1254</v>
      </c>
      <c r="I193" s="182">
        <f t="shared" si="563"/>
        <v>1</v>
      </c>
      <c r="J193" s="176" t="str">
        <f t="shared" ref="J193" si="865">CONCATENATE(C193," ",K193)</f>
        <v>ACCTI 35</v>
      </c>
      <c r="K193" s="165">
        <v>35</v>
      </c>
      <c r="L193" s="197">
        <v>45839</v>
      </c>
      <c r="M193" s="198">
        <f ca="1">+TODAY()-L193</f>
        <v>240</v>
      </c>
      <c r="N193" s="201" t="s">
        <v>27</v>
      </c>
      <c r="O193" s="204">
        <f>VLOOKUP(N193,[7]Datos!$B$21:$D$25,3,FALSE)</f>
        <v>0.6</v>
      </c>
      <c r="P193" s="201" t="s">
        <v>35</v>
      </c>
      <c r="Q193" s="204">
        <f>VLOOKUP(P193,[7]Datos!$C$20:$D$25,2,FALSE)</f>
        <v>1</v>
      </c>
      <c r="R193" s="204">
        <f t="shared" ref="R193" si="866">+IF(O193="",Q193,IF(Q193="",O193,IF(O193&gt;Q193,O193,Q193)))</f>
        <v>1</v>
      </c>
      <c r="S193" s="207" t="s">
        <v>1273</v>
      </c>
      <c r="T193" s="176" t="s">
        <v>4</v>
      </c>
      <c r="U193" s="175" t="s">
        <v>1274</v>
      </c>
      <c r="V193" s="175" t="s">
        <v>1275</v>
      </c>
      <c r="W193" s="177" t="str">
        <f t="shared" ref="W193" si="867">CONCATENATE("Posibilidad de"," ",T193," ",U193," debido ",V193)</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por los tiempos en la toma de decisiones por la alta complejidad, jurídica y social</v>
      </c>
      <c r="X193" s="165" t="s">
        <v>221</v>
      </c>
      <c r="Y193" s="165" t="s">
        <v>227</v>
      </c>
      <c r="Z193" s="178" t="s">
        <v>489</v>
      </c>
      <c r="AA193" s="178" t="s">
        <v>467</v>
      </c>
      <c r="AB193" s="178" t="s">
        <v>1263</v>
      </c>
      <c r="AC193" s="181">
        <v>1000</v>
      </c>
      <c r="AD193" s="176" t="str">
        <f t="shared" ref="AD193" si="868">IF(AC193&lt;=0,"",IF(AC193&lt;=2,"Muy Baja",IF(AC193&lt;=24,"Baja",IF(AC193&lt;=500,"Media",IF(AC193&lt;=5000,"Alta","Muy Alta")))))</f>
        <v>Alta</v>
      </c>
      <c r="AE193" s="182">
        <f t="shared" ref="AE193" si="869">IF(AD193="","",IF(AD193="Muy Baja",0.2,IF(AD193="Baja",0.4,IF(AD193="Media",0.6,IF(AD193="Alta",0.8,IF(AD193="Muy Alta",1,))))))</f>
        <v>0.8</v>
      </c>
      <c r="AF193" s="176" t="s">
        <v>35</v>
      </c>
      <c r="AG193" s="176" t="str">
        <f>IF(OR(AF193=[7]Datos!$C$6,AF193=[7]Datos!$D$6),"Leve",IF(OR(AF193=[7]Datos!$C$7,AF193=[7]Datos!$D$7),"Menor",IF(OR(AF193=[7]Datos!$C$8,AF193=[7]Datos!$D$8),"Moderado",IF(OR(AF193=[7]Datos!$C$9,AF193=[7]Datos!$D$9),"Mayor",IF(OR(AF193=[7]Datos!$C$10,AF193=[7]Datos!$D$10),"Catastrófico","")))))</f>
        <v>Catastrófico</v>
      </c>
      <c r="AH193" s="182">
        <f t="shared" ref="AH193" si="870">IF(AG193="","",IF(AG193="Leve",0.2,IF(AG193="Menor",0.4,IF(AG193="Moderado",0.6,IF(AG193="Mayor",0.8,IF(AG193="Catastrófico",1,))))))</f>
        <v>1</v>
      </c>
      <c r="AI193" s="176" t="str">
        <f t="shared" ref="AI193" si="871">IF(OR(AND(AD193="Muy Baja",AG193="Leve"),AND(AD193="Muy Baja",AG193="Menor"),AND(AD193="Baja",AG193="Leve")),"Bajo",IF(OR(AND(AD193="Muy baja",AG193="Moderado"),AND(AD193="Baja",AG193="Menor"),AND(AD193="Baja",AG193="Moderado"),AND(AD193="Media",AG193="Leve"),AND(AD193="Media",AG193="Menor"),AND(AD193="Media",AG193="Moderado"),AND(AD193="Alta",AG193="Leve"),AND(AD193="Alta",AG193="Menor")),"Moderado",IF(OR(AND(AD193="Muy Baja",AG193="Mayor"),AND(AD193="Baja",AG193="Mayor"),AND(AD193="Media",AG193="Mayor"),AND(AD193="Alta",AG193="Moderado"),AND(AD193="Alta",AG193="Mayor"),AND(AD193="Muy Alta",AG193="Leve"),AND(AD193="Muy Alta",AG193="Menor"),AND(AD193="Muy Alta",AG193="Moderado"),AND(AD193="Muy Alta",AG193="Mayor")),"Alto",IF(OR(AND(AD193="Muy Baja",AG193="Catastrófico"),AND(AD193="Baja",AG193="Catastrófico"),AND(AD193="Media",AG193="Catastrófico"),AND(AD193="Alta",AG193="Catastrófico"),AND(AD193="Muy Alta",AG193="Catastrófico")),"Extremo",""))))</f>
        <v>Extremo</v>
      </c>
      <c r="AJ193" s="183" t="str" cm="1">
        <f t="array" ref="AJ193">_xlfn.IFS(AI193="Bajo","Aceptar",AI193="Moderado","Reducir",AI193="Alto","Reducir",AI193="Extremo","Reducir")</f>
        <v>Reducir</v>
      </c>
      <c r="AK193" s="21" t="str">
        <f>CONCATENATE(J193," Control"," 1")</f>
        <v>ACCTI 35 Control 1</v>
      </c>
      <c r="AL193" s="23" t="s">
        <v>1276</v>
      </c>
      <c r="AM193" s="23" t="s">
        <v>1277</v>
      </c>
      <c r="AN193" s="23" t="s">
        <v>1278</v>
      </c>
      <c r="AO193" s="23" t="str">
        <f t="shared" si="857"/>
        <v>La SUBDIRECCIÓN DE ACCESO A TIERRAS POR DEMANDA Y DESCONGESTIÓN revisa y valora la solicitud de revocatoria del acto administrativo para predios no focalizados a través de de la documentación aportada por el solicitante y/o el expediente recibido, a la luz de los requisitos previstos por el artículo 72 de la Ley 160 de 1994, artículo 94 del Código de Procedimiento Administrativo y de lo Contencioso Administrativo - Ley 1437 de 2011 y artículo 58 del Decreto Ley 902 de 2017, a efectos de determinar la procedencia o no del inicio de la actuación administrativa de Revocatoria Directa o su continuación (frente al expediente)</v>
      </c>
      <c r="AP193" s="21" t="s">
        <v>53</v>
      </c>
      <c r="AQ193" s="21" t="str">
        <f t="shared" si="824"/>
        <v>Probabilidad</v>
      </c>
      <c r="AR193" s="21" t="s">
        <v>56</v>
      </c>
      <c r="AS193" s="21" t="str">
        <f t="shared" si="825"/>
        <v>40%</v>
      </c>
      <c r="AT193" s="21" t="s">
        <v>1</v>
      </c>
      <c r="AU193" s="21" t="s">
        <v>2</v>
      </c>
      <c r="AV193" s="21" t="s">
        <v>3</v>
      </c>
      <c r="AW193" s="22">
        <f>+IF(AQ193="Probabilidad",AE193-(AE193*AS193),AE193)</f>
        <v>0.48</v>
      </c>
      <c r="AX193" s="21" t="str">
        <f t="shared" si="826"/>
        <v>Media</v>
      </c>
      <c r="AY193" s="22">
        <f>+IF(AQ193="Impacto",AH193-(AH193*AS193),AH193)</f>
        <v>1</v>
      </c>
      <c r="AZ193" s="21" t="str">
        <f t="shared" si="827"/>
        <v>Catastrófico</v>
      </c>
      <c r="BA193" s="165" t="str">
        <f t="shared" ref="BA193" si="872">IF(OR(AND(AX196="Muy Baja",AZ196="Leve"),AND(AX196="Muy Baja",AZ196="Menor"),AND(AX196="Baja",AZ196="Leve")),"Bajo",IF(OR(AND(AX196="Muy baja",AZ196="Moderado"),AND(AX196="Baja",AZ196="Menor"),AND(AX196="Baja",AZ196="Moderado"),AND(AX196="Media",AZ196="Leve"),AND(AX196="Media",AZ196="Menor"),AND(AX196="Media",AZ196="Moderado"),AND(AX196="Alta",AZ196="Leve"),AND(AX196="Alta",AZ196="Menor")),"Moderado",IF(OR(AND(AX196="Muy Baja",AZ196="Mayor"),AND(AX196="Baja",AZ196="Mayor"),AND(AX196="Media",AZ196="Mayor"),AND(AX196="Alta",AZ196="Moderado"),AND(AX196="Alta",AZ196="Mayor"),AND(AX196="Muy Alta",AZ196="Leve"),AND(AX196="Muy Alta",AZ196="Menor"),AND(AX196="Muy Alta",AZ196="Moderado"),AND(AX196="Muy Alta",AZ196="Mayor")),"Alto",IF(OR(AND(AX196="Muy Baja",AZ196="Catastrófico"),AND(AX196="Baja",AZ196="Catastrófico"),AND(AX196="Media",AZ196="Catastrófico"),AND(AX196="Alta",AZ196="Catastrófico"),AND(AX196="Muy Alta",AZ196="Catastrófico")),"Extremo",""))))</f>
        <v>Alto</v>
      </c>
      <c r="BB193" s="165" t="str" cm="1">
        <f t="array" ref="BB193">_xlfn.IFS(BA193="Bajo","Aceptar",BA193="Moderado","Reducir",BA193="Alto","Reducir",BA193="Extremo","Reducir")</f>
        <v>Reducir</v>
      </c>
      <c r="BC193" s="168" t="str" cm="1">
        <f t="array" ref="BC193">_xlfn.IFS(BB193="Aceptar","No",BB193="Reducir","Si")</f>
        <v>Si</v>
      </c>
      <c r="BD193" s="21" t="str">
        <f>CONCATENATE(J193," Acción preventiva"," 1")</f>
        <v>ACCTI 35 Acción preventiva 1</v>
      </c>
      <c r="BE193" s="23" t="s">
        <v>1279</v>
      </c>
      <c r="BF193" s="23" t="s">
        <v>1280</v>
      </c>
      <c r="BG193" s="23" t="s">
        <v>1281</v>
      </c>
      <c r="BH193" s="21">
        <f t="shared" si="829"/>
        <v>6</v>
      </c>
      <c r="BI193" s="21"/>
      <c r="BJ193" s="21"/>
      <c r="BK193" s="21"/>
      <c r="BL193" s="21"/>
      <c r="BM193" s="21"/>
      <c r="BN193" s="21">
        <v>1</v>
      </c>
      <c r="BO193" s="21">
        <v>1</v>
      </c>
      <c r="BP193" s="21">
        <v>1</v>
      </c>
      <c r="BQ193" s="21">
        <v>1</v>
      </c>
      <c r="BR193" s="21">
        <v>1</v>
      </c>
      <c r="BS193" s="21">
        <v>1</v>
      </c>
      <c r="BT193" s="21"/>
      <c r="BU193" s="171">
        <f t="shared" ref="BU193" si="873">+AVERAGE(CH193:CH196)/AVERAGE(BH193:BH196)</f>
        <v>1.8333333333333333</v>
      </c>
      <c r="BV193" s="38">
        <v>1</v>
      </c>
      <c r="BW193" s="38">
        <v>1</v>
      </c>
      <c r="BX193" s="38">
        <v>1</v>
      </c>
      <c r="BY193" s="38">
        <v>1</v>
      </c>
      <c r="BZ193" s="38">
        <v>1</v>
      </c>
      <c r="CA193" s="38">
        <v>1</v>
      </c>
      <c r="CB193" s="38">
        <v>1</v>
      </c>
      <c r="CC193" s="38">
        <v>1</v>
      </c>
      <c r="CD193" s="38">
        <v>1</v>
      </c>
      <c r="CE193" s="38">
        <v>1</v>
      </c>
      <c r="CF193" s="38">
        <v>1</v>
      </c>
      <c r="CG193" s="38">
        <v>0</v>
      </c>
      <c r="CH193" s="38">
        <f t="shared" si="519"/>
        <v>11</v>
      </c>
      <c r="CI193" s="39"/>
      <c r="CJ193" s="24"/>
      <c r="CK193" s="25"/>
      <c r="CL193" s="172">
        <f t="shared" ref="CL193" si="874">+AC193</f>
        <v>1000</v>
      </c>
      <c r="CM193" s="26">
        <f t="shared" ref="CM193" si="875">1-(CK193/CL193)</f>
        <v>1</v>
      </c>
      <c r="CN193" s="24" t="str" cm="1">
        <f t="array" ref="CN193">+_xlfn.IFS(CM193&lt;0.8,"Cambio",CM193&lt;0.9,"Revisión de control",CM193&gt;0.89,"Se mantiene")</f>
        <v>Se mantiene</v>
      </c>
      <c r="CO193" s="80"/>
      <c r="CP193" s="25"/>
      <c r="CQ193" s="25"/>
      <c r="CR193" s="25"/>
      <c r="CS193" s="26">
        <f t="shared" si="583"/>
        <v>1</v>
      </c>
    </row>
    <row r="194" spans="1:97" ht="60" customHeight="1" x14ac:dyDescent="0.4">
      <c r="A194" s="7" t="s">
        <v>1245</v>
      </c>
      <c r="B194" s="227"/>
      <c r="C194" s="21" t="s">
        <v>149</v>
      </c>
      <c r="D194" s="188"/>
      <c r="E194" s="191"/>
      <c r="F194" s="188"/>
      <c r="G194" s="196"/>
      <c r="H194" s="176"/>
      <c r="I194" s="182"/>
      <c r="J194" s="176"/>
      <c r="K194" s="166"/>
      <c r="L194" s="197"/>
      <c r="M194" s="199"/>
      <c r="N194" s="202"/>
      <c r="O194" s="205"/>
      <c r="P194" s="202"/>
      <c r="Q194" s="205"/>
      <c r="R194" s="205"/>
      <c r="S194" s="208"/>
      <c r="T194" s="176"/>
      <c r="U194" s="175"/>
      <c r="V194" s="175"/>
      <c r="W194" s="177"/>
      <c r="X194" s="166"/>
      <c r="Y194" s="166"/>
      <c r="Z194" s="179"/>
      <c r="AA194" s="179"/>
      <c r="AB194" s="179"/>
      <c r="AC194" s="181"/>
      <c r="AD194" s="176"/>
      <c r="AE194" s="182"/>
      <c r="AF194" s="176"/>
      <c r="AG194" s="176"/>
      <c r="AH194" s="182"/>
      <c r="AI194" s="176"/>
      <c r="AJ194" s="183"/>
      <c r="AK194" s="21" t="str">
        <f>CONCATENATE(J193," Control"," 2")</f>
        <v>ACCTI 35 Control 2</v>
      </c>
      <c r="AL194" s="23" t="s">
        <v>1276</v>
      </c>
      <c r="AM194" s="23" t="s">
        <v>1282</v>
      </c>
      <c r="AN194" s="23" t="s">
        <v>1283</v>
      </c>
      <c r="AO194" s="23" t="str">
        <f t="shared" si="857"/>
        <v>La SUBDIRECCIÓN DE ACCESO A TIERRAS POR DEMANDA Y DESCONGESTIÓN detecta con anticipación la proximidad de vencimiento de los tiempos del procedimiento de revocatoria de predios no focalizados para priorizar la gestión a través de de la forma ACCTI-F-097 - Matriz de Revocatoria Directa actualizada mediante la verificación del estado del procedimiento de revocatoria y sus términos en cada caso</v>
      </c>
      <c r="AP194" s="21" t="s">
        <v>54</v>
      </c>
      <c r="AQ194" s="21" t="str">
        <f t="shared" si="824"/>
        <v>Probabilidad</v>
      </c>
      <c r="AR194" s="21" t="s">
        <v>56</v>
      </c>
      <c r="AS194" s="21" t="str">
        <f t="shared" si="825"/>
        <v>30%</v>
      </c>
      <c r="AT194" s="21" t="s">
        <v>1</v>
      </c>
      <c r="AU194" s="21" t="s">
        <v>2</v>
      </c>
      <c r="AV194" s="21" t="s">
        <v>3</v>
      </c>
      <c r="AW194" s="22">
        <f>+IF(AQ194="Probabilidad",AW193-(AW193*AS194),AW193)</f>
        <v>0.33599999999999997</v>
      </c>
      <c r="AX194" s="21" t="str">
        <f t="shared" si="826"/>
        <v>Baja</v>
      </c>
      <c r="AY194" s="22">
        <f>+IF(AQ194="Impacto",AY193-(AY193*AS194),AY193)</f>
        <v>1</v>
      </c>
      <c r="AZ194" s="21" t="str">
        <f t="shared" si="827"/>
        <v>Catastrófico</v>
      </c>
      <c r="BA194" s="166"/>
      <c r="BB194" s="166"/>
      <c r="BC194" s="169"/>
      <c r="BD194" s="21" t="str">
        <f>CONCATENATE(J193," Acción preventiva"," 2")</f>
        <v>ACCTI 35 Acción preventiva 2</v>
      </c>
      <c r="BE194" s="23"/>
      <c r="BF194" s="23"/>
      <c r="BG194" s="23"/>
      <c r="BH194" s="21">
        <f t="shared" si="829"/>
        <v>0</v>
      </c>
      <c r="BI194" s="21"/>
      <c r="BJ194" s="21"/>
      <c r="BK194" s="21"/>
      <c r="BL194" s="21"/>
      <c r="BM194" s="21"/>
      <c r="BN194" s="21"/>
      <c r="BO194" s="21"/>
      <c r="BP194" s="21"/>
      <c r="BQ194" s="21"/>
      <c r="BR194" s="21"/>
      <c r="BS194" s="21"/>
      <c r="BT194" s="21"/>
      <c r="BU194" s="171"/>
      <c r="BV194" s="38">
        <v>0</v>
      </c>
      <c r="BW194" s="38">
        <v>0</v>
      </c>
      <c r="BX194" s="38">
        <v>0</v>
      </c>
      <c r="BY194" s="38">
        <v>0</v>
      </c>
      <c r="BZ194" s="38">
        <v>0</v>
      </c>
      <c r="CA194" s="38">
        <v>0</v>
      </c>
      <c r="CB194" s="38">
        <v>0</v>
      </c>
      <c r="CC194" s="38">
        <v>0</v>
      </c>
      <c r="CD194" s="38">
        <v>0</v>
      </c>
      <c r="CE194" s="38">
        <v>0</v>
      </c>
      <c r="CF194" s="38">
        <v>0</v>
      </c>
      <c r="CG194" s="38">
        <v>0</v>
      </c>
      <c r="CH194" s="38">
        <f t="shared" si="519"/>
        <v>0</v>
      </c>
      <c r="CI194" s="39"/>
      <c r="CJ194" s="24"/>
      <c r="CK194" s="25"/>
      <c r="CL194" s="173"/>
      <c r="CM194" s="26">
        <f t="shared" ref="CM194" si="876">1-(CK194/CL193)</f>
        <v>1</v>
      </c>
      <c r="CN194" s="24" t="str" cm="1">
        <f t="array" ref="CN194">+_xlfn.IFS(CM194&lt;0.8,"Cambio",CM194&lt;0.9,"Revisión de control",CM194&gt;0.89,"Se mantiene")</f>
        <v>Se mantiene</v>
      </c>
      <c r="CO194" s="80"/>
      <c r="CP194" s="25"/>
      <c r="CQ194" s="25"/>
      <c r="CR194" s="25"/>
      <c r="CS194" s="26">
        <f t="shared" si="583"/>
        <v>1</v>
      </c>
    </row>
    <row r="195" spans="1:97" ht="60" customHeight="1" x14ac:dyDescent="0.4">
      <c r="A195" s="7" t="s">
        <v>1245</v>
      </c>
      <c r="B195" s="227"/>
      <c r="C195" s="21" t="s">
        <v>149</v>
      </c>
      <c r="D195" s="188"/>
      <c r="E195" s="191"/>
      <c r="F195" s="188"/>
      <c r="G195" s="196"/>
      <c r="H195" s="176"/>
      <c r="I195" s="182"/>
      <c r="J195" s="176"/>
      <c r="K195" s="166"/>
      <c r="L195" s="197"/>
      <c r="M195" s="199"/>
      <c r="N195" s="202"/>
      <c r="O195" s="205"/>
      <c r="P195" s="202"/>
      <c r="Q195" s="205"/>
      <c r="R195" s="205"/>
      <c r="S195" s="208"/>
      <c r="T195" s="176"/>
      <c r="U195" s="175"/>
      <c r="V195" s="175"/>
      <c r="W195" s="177"/>
      <c r="X195" s="166"/>
      <c r="Y195" s="166"/>
      <c r="Z195" s="179"/>
      <c r="AA195" s="179"/>
      <c r="AB195" s="179"/>
      <c r="AC195" s="181"/>
      <c r="AD195" s="176"/>
      <c r="AE195" s="182"/>
      <c r="AF195" s="176"/>
      <c r="AG195" s="176"/>
      <c r="AH195" s="182"/>
      <c r="AI195" s="176"/>
      <c r="AJ195" s="183"/>
      <c r="AK195" s="21" t="str">
        <f>CONCATENATE(J193," Control"," 3")</f>
        <v>ACCTI 35 Control 3</v>
      </c>
      <c r="AL195" s="23" t="s">
        <v>1276</v>
      </c>
      <c r="AM195" s="23" t="s">
        <v>1284</v>
      </c>
      <c r="AN195" s="23" t="s">
        <v>1285</v>
      </c>
      <c r="AO195" s="23" t="str">
        <f t="shared" si="857"/>
        <v>La SUBDIRECCIÓN DE ACCESO A TIERRAS POR DEMANDA Y DESCONGESTIÓN prioriza la gestión a través de del tipo de requerimiento donde se revisa si es un derecho de petición o solicitud de revocatoria de predios no focalizados qué incumplió los tiempos de ejecución del procedimiento</v>
      </c>
      <c r="AP195" s="21" t="s">
        <v>55</v>
      </c>
      <c r="AQ195" s="21" t="str">
        <f t="shared" si="824"/>
        <v>Impacto</v>
      </c>
      <c r="AR195" s="21" t="s">
        <v>56</v>
      </c>
      <c r="AS195" s="21" t="str">
        <f t="shared" si="825"/>
        <v>25%</v>
      </c>
      <c r="AT195" s="21" t="s">
        <v>1</v>
      </c>
      <c r="AU195" s="21" t="s">
        <v>2</v>
      </c>
      <c r="AV195" s="21" t="s">
        <v>3</v>
      </c>
      <c r="AW195" s="22">
        <f>+IF(AQ195="Probabilidad",AW194-(AW194*AS195),AW194)</f>
        <v>0.33599999999999997</v>
      </c>
      <c r="AX195" s="21" t="str">
        <f t="shared" si="826"/>
        <v>Baja</v>
      </c>
      <c r="AY195" s="22">
        <f>+IF(AQ195="Impacto",AY194-(AY194*AS195),AY194)</f>
        <v>0.75</v>
      </c>
      <c r="AZ195" s="21" t="str">
        <f t="shared" si="827"/>
        <v>Mayor</v>
      </c>
      <c r="BA195" s="166"/>
      <c r="BB195" s="166"/>
      <c r="BC195" s="169"/>
      <c r="BD195" s="21" t="str">
        <f>CONCATENATE(J193," Acción preventiva"," 3")</f>
        <v>ACCTI 35 Acción preventiva 3</v>
      </c>
      <c r="BE195" s="23"/>
      <c r="BF195" s="23"/>
      <c r="BG195" s="23"/>
      <c r="BH195" s="21">
        <f t="shared" si="829"/>
        <v>0</v>
      </c>
      <c r="BI195" s="21"/>
      <c r="BJ195" s="21"/>
      <c r="BK195" s="21"/>
      <c r="BL195" s="21"/>
      <c r="BM195" s="21"/>
      <c r="BN195" s="21"/>
      <c r="BO195" s="21"/>
      <c r="BP195" s="21"/>
      <c r="BQ195" s="21"/>
      <c r="BR195" s="21"/>
      <c r="BS195" s="21"/>
      <c r="BT195" s="21"/>
      <c r="BU195" s="171"/>
      <c r="BV195" s="38">
        <v>0</v>
      </c>
      <c r="BW195" s="38">
        <v>0</v>
      </c>
      <c r="BX195" s="38">
        <v>0</v>
      </c>
      <c r="BY195" s="38">
        <v>0</v>
      </c>
      <c r="BZ195" s="38">
        <v>0</v>
      </c>
      <c r="CA195" s="38">
        <v>0</v>
      </c>
      <c r="CB195" s="38">
        <v>0</v>
      </c>
      <c r="CC195" s="38">
        <v>0</v>
      </c>
      <c r="CD195" s="38">
        <v>0</v>
      </c>
      <c r="CE195" s="38">
        <v>0</v>
      </c>
      <c r="CF195" s="38">
        <v>0</v>
      </c>
      <c r="CG195" s="38">
        <v>0</v>
      </c>
      <c r="CH195" s="38">
        <f t="shared" si="519"/>
        <v>0</v>
      </c>
      <c r="CI195" s="39"/>
      <c r="CJ195" s="24"/>
      <c r="CK195" s="25"/>
      <c r="CL195" s="173"/>
      <c r="CM195" s="26">
        <f t="shared" ref="CM195" si="877">1-(CK195/CL193)</f>
        <v>1</v>
      </c>
      <c r="CN195" s="24" t="str" cm="1">
        <f t="array" ref="CN195">+_xlfn.IFS(CM195&lt;0.8,"Cambio",CM195&lt;0.9,"Revisión de control",CM195&gt;0.89,"Se mantiene")</f>
        <v>Se mantiene</v>
      </c>
      <c r="CO195" s="80"/>
      <c r="CP195" s="25"/>
      <c r="CQ195" s="25"/>
      <c r="CR195" s="25"/>
      <c r="CS195" s="26">
        <f t="shared" si="583"/>
        <v>1</v>
      </c>
    </row>
    <row r="196" spans="1:97" ht="60" customHeight="1" x14ac:dyDescent="0.4">
      <c r="A196" s="7" t="s">
        <v>1245</v>
      </c>
      <c r="B196" s="228"/>
      <c r="C196" s="21" t="s">
        <v>149</v>
      </c>
      <c r="D196" s="189"/>
      <c r="E196" s="192"/>
      <c r="F196" s="189"/>
      <c r="G196" s="196"/>
      <c r="H196" s="176"/>
      <c r="I196" s="182"/>
      <c r="J196" s="176"/>
      <c r="K196" s="167"/>
      <c r="L196" s="197"/>
      <c r="M196" s="200"/>
      <c r="N196" s="203"/>
      <c r="O196" s="206"/>
      <c r="P196" s="203"/>
      <c r="Q196" s="206"/>
      <c r="R196" s="206"/>
      <c r="S196" s="209"/>
      <c r="T196" s="176"/>
      <c r="U196" s="175"/>
      <c r="V196" s="175"/>
      <c r="W196" s="177"/>
      <c r="X196" s="167"/>
      <c r="Y196" s="167"/>
      <c r="Z196" s="180"/>
      <c r="AA196" s="180"/>
      <c r="AB196" s="180"/>
      <c r="AC196" s="181"/>
      <c r="AD196" s="176"/>
      <c r="AE196" s="182"/>
      <c r="AF196" s="176"/>
      <c r="AG196" s="176"/>
      <c r="AH196" s="182"/>
      <c r="AI196" s="176"/>
      <c r="AJ196" s="183"/>
      <c r="AK196" s="21" t="str">
        <f>CONCATENATE(J193," Control"," 4")</f>
        <v>ACCTI 35 Control 4</v>
      </c>
      <c r="AL196" s="23"/>
      <c r="AM196" s="23"/>
      <c r="AN196" s="23"/>
      <c r="AO196" s="23" t="str">
        <f t="shared" si="857"/>
        <v xml:space="preserve">  a través de </v>
      </c>
      <c r="AP196" s="21"/>
      <c r="AQ196" s="21" t="str">
        <f t="shared" si="824"/>
        <v/>
      </c>
      <c r="AR196" s="21"/>
      <c r="AS196" s="21" t="str">
        <f t="shared" si="825"/>
        <v/>
      </c>
      <c r="AT196" s="21"/>
      <c r="AU196" s="21"/>
      <c r="AV196" s="21"/>
      <c r="AW196" s="22">
        <f>+IF(AQ196="Probabilidad",AW195-(AW195*AS196),AW195)</f>
        <v>0.33599999999999997</v>
      </c>
      <c r="AX196" s="21" t="str">
        <f t="shared" si="826"/>
        <v>Baja</v>
      </c>
      <c r="AY196" s="22">
        <f>+IF(AQ196="Impacto",AY195-(AY195*AS196),AY195)</f>
        <v>0.75</v>
      </c>
      <c r="AZ196" s="21" t="str">
        <f t="shared" si="827"/>
        <v>Mayor</v>
      </c>
      <c r="BA196" s="167"/>
      <c r="BB196" s="167"/>
      <c r="BC196" s="170"/>
      <c r="BD196" s="21" t="str">
        <f>CONCATENATE(J193," Acción preventiva"," 4")</f>
        <v>ACCTI 35 Acción preventiva 4</v>
      </c>
      <c r="BE196" s="23"/>
      <c r="BF196" s="23"/>
      <c r="BG196" s="23"/>
      <c r="BH196" s="21">
        <f t="shared" si="829"/>
        <v>0</v>
      </c>
      <c r="BI196" s="21"/>
      <c r="BJ196" s="21"/>
      <c r="BK196" s="21"/>
      <c r="BL196" s="21"/>
      <c r="BM196" s="21"/>
      <c r="BN196" s="21"/>
      <c r="BO196" s="21"/>
      <c r="BP196" s="21"/>
      <c r="BQ196" s="21"/>
      <c r="BR196" s="21"/>
      <c r="BS196" s="21"/>
      <c r="BT196" s="21"/>
      <c r="BU196" s="171"/>
      <c r="BV196" s="38">
        <v>0</v>
      </c>
      <c r="BW196" s="38">
        <v>0</v>
      </c>
      <c r="BX196" s="38">
        <v>0</v>
      </c>
      <c r="BY196" s="38">
        <v>0</v>
      </c>
      <c r="BZ196" s="38">
        <v>0</v>
      </c>
      <c r="CA196" s="38">
        <v>0</v>
      </c>
      <c r="CB196" s="38">
        <v>0</v>
      </c>
      <c r="CC196" s="38">
        <v>0</v>
      </c>
      <c r="CD196" s="38">
        <v>0</v>
      </c>
      <c r="CE196" s="38">
        <v>0</v>
      </c>
      <c r="CF196" s="38">
        <v>0</v>
      </c>
      <c r="CG196" s="38">
        <v>0</v>
      </c>
      <c r="CH196" s="38">
        <f t="shared" si="519"/>
        <v>0</v>
      </c>
      <c r="CI196" s="39"/>
      <c r="CJ196" s="24"/>
      <c r="CK196" s="25"/>
      <c r="CL196" s="174"/>
      <c r="CM196" s="26">
        <f t="shared" ref="CM196" si="878">1-(CK196/CL193)</f>
        <v>1</v>
      </c>
      <c r="CN196" s="24" t="str" cm="1">
        <f t="array" ref="CN196">+_xlfn.IFS(CM196&lt;0.8,"Cambio",CM196&lt;0.9,"Revisión de control",CM196&gt;0.89,"Se mantiene")</f>
        <v>Se mantiene</v>
      </c>
      <c r="CO196" s="80"/>
      <c r="CP196" s="25"/>
      <c r="CQ196" s="25"/>
      <c r="CR196" s="25"/>
      <c r="CS196" s="26">
        <f t="shared" si="583"/>
        <v>1</v>
      </c>
    </row>
    <row r="197" spans="1:97" ht="60" customHeight="1" x14ac:dyDescent="0.4">
      <c r="A197" s="7" t="s">
        <v>1245</v>
      </c>
      <c r="B197" s="226" t="s">
        <v>148</v>
      </c>
      <c r="C197" s="21" t="s">
        <v>149</v>
      </c>
      <c r="D197" s="187" t="str">
        <f>VLOOKUP(B197,Datos!$B$65:$F$80,3,FALSE)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97" s="190" t="str">
        <f>VLOOKUP(B197,Datos!$B$65:$F$80,5,FALSE)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97" s="187" t="str">
        <f>VLOOKUP(B197,Datos!$B$65:$F$80,4,FALSE)</f>
        <v>Inicia con el análisis de la ruta jurídica y termina con la decisión final del expediente</v>
      </c>
      <c r="G197" s="196" t="s">
        <v>1259</v>
      </c>
      <c r="H197" s="176" t="s">
        <v>1254</v>
      </c>
      <c r="I197" s="182">
        <f t="shared" si="563"/>
        <v>1</v>
      </c>
      <c r="J197" s="176" t="str">
        <f t="shared" ref="J197" si="879">CONCATENATE(C197," ",K197)</f>
        <v>ACCTI 36</v>
      </c>
      <c r="K197" s="165">
        <v>36</v>
      </c>
      <c r="L197" s="197">
        <v>45839</v>
      </c>
      <c r="M197" s="198">
        <f ca="1">+TODAY()-L197</f>
        <v>240</v>
      </c>
      <c r="N197" s="201" t="s">
        <v>27</v>
      </c>
      <c r="O197" s="204">
        <f>VLOOKUP(N197,[7]Datos!$B$21:$D$25,3,FALSE)</f>
        <v>0.6</v>
      </c>
      <c r="P197" s="201" t="s">
        <v>35</v>
      </c>
      <c r="Q197" s="204">
        <f>VLOOKUP(P197,[7]Datos!$C$20:$D$25,2,FALSE)</f>
        <v>1</v>
      </c>
      <c r="R197" s="204">
        <f t="shared" ref="R197" si="880">+IF(O197="",Q197,IF(Q197="",O197,IF(O197&gt;Q197,O197,Q197)))</f>
        <v>1</v>
      </c>
      <c r="S197" s="207" t="s">
        <v>1286</v>
      </c>
      <c r="T197" s="176" t="s">
        <v>4</v>
      </c>
      <c r="U197" s="175" t="s">
        <v>1287</v>
      </c>
      <c r="V197" s="175" t="s">
        <v>1288</v>
      </c>
      <c r="W197" s="177" t="str">
        <f t="shared" ref="W197" si="881">CONCATENATE("Posibilidad de"," ",T197," ",U197," debido ",V197)</f>
        <v>Posibilidad de pérdida reputacional en la imagen institucional por realizar adjudicaciones erróneas de los predios debido a falta de unidad de criterio, así como, falta de la declaración del concepto viable, no viable o condicionado para cada uno de los componentes de la forma POSPR-F-015 Informe Técnico Jurídico.</v>
      </c>
      <c r="X197" s="165" t="s">
        <v>221</v>
      </c>
      <c r="Y197" s="165" t="s">
        <v>227</v>
      </c>
      <c r="Z197" s="178" t="s">
        <v>489</v>
      </c>
      <c r="AA197" s="178" t="s">
        <v>467</v>
      </c>
      <c r="AB197" s="178" t="s">
        <v>1263</v>
      </c>
      <c r="AC197" s="181">
        <v>700</v>
      </c>
      <c r="AD197" s="176" t="str">
        <f t="shared" ref="AD197" si="882">IF(AC197&lt;=0,"",IF(AC197&lt;=2,"Muy Baja",IF(AC197&lt;=24,"Baja",IF(AC197&lt;=500,"Media",IF(AC197&lt;=5000,"Alta","Muy Alta")))))</f>
        <v>Alta</v>
      </c>
      <c r="AE197" s="182">
        <f t="shared" ref="AE197" si="883">IF(AD197="","",IF(AD197="Muy Baja",0.2,IF(AD197="Baja",0.4,IF(AD197="Media",0.6,IF(AD197="Alta",0.8,IF(AD197="Muy Alta",1,))))))</f>
        <v>0.8</v>
      </c>
      <c r="AF197" s="176" t="s">
        <v>35</v>
      </c>
      <c r="AG197" s="176" t="str">
        <f>IF(OR(AF197=[7]Datos!$C$6,AF197=[7]Datos!$D$6),"Leve",IF(OR(AF197=[7]Datos!$C$7,AF197=[7]Datos!$D$7),"Menor",IF(OR(AF197=[7]Datos!$C$8,AF197=[7]Datos!$D$8),"Moderado",IF(OR(AF197=[7]Datos!$C$9,AF197=[7]Datos!$D$9),"Mayor",IF(OR(AF197=[7]Datos!$C$10,AF197=[7]Datos!$D$10),"Catastrófico","")))))</f>
        <v>Catastrófico</v>
      </c>
      <c r="AH197" s="182">
        <f t="shared" ref="AH197" si="884">IF(AG197="","",IF(AG197="Leve",0.2,IF(AG197="Menor",0.4,IF(AG197="Moderado",0.6,IF(AG197="Mayor",0.8,IF(AG197="Catastrófico",1,))))))</f>
        <v>1</v>
      </c>
      <c r="AI197" s="176" t="str">
        <f t="shared" ref="AI197" si="885">IF(OR(AND(AD197="Muy Baja",AG197="Leve"),AND(AD197="Muy Baja",AG197="Menor"),AND(AD197="Baja",AG197="Leve")),"Bajo",IF(OR(AND(AD197="Muy baja",AG197="Moderado"),AND(AD197="Baja",AG197="Menor"),AND(AD197="Baja",AG197="Moderado"),AND(AD197="Media",AG197="Leve"),AND(AD197="Media",AG197="Menor"),AND(AD197="Media",AG197="Moderado"),AND(AD197="Alta",AG197="Leve"),AND(AD197="Alta",AG197="Menor")),"Moderado",IF(OR(AND(AD197="Muy Baja",AG197="Mayor"),AND(AD197="Baja",AG197="Mayor"),AND(AD197="Media",AG197="Mayor"),AND(AD197="Alta",AG197="Moderado"),AND(AD197="Alta",AG197="Mayor"),AND(AD197="Muy Alta",AG197="Leve"),AND(AD197="Muy Alta",AG197="Menor"),AND(AD197="Muy Alta",AG197="Moderado"),AND(AD197="Muy Alta",AG197="Mayor")),"Alto",IF(OR(AND(AD197="Muy Baja",AG197="Catastrófico"),AND(AD197="Baja",AG197="Catastrófico"),AND(AD197="Media",AG197="Catastrófico"),AND(AD197="Alta",AG197="Catastrófico"),AND(AD197="Muy Alta",AG197="Catastrófico")),"Extremo",""))))</f>
        <v>Extremo</v>
      </c>
      <c r="AJ197" s="183" t="str" cm="1">
        <f t="array" ref="AJ197">_xlfn.IFS(AI197="Bajo","Aceptar",AI197="Moderado","Reducir",AI197="Alto","Reducir",AI197="Extremo","Reducir")</f>
        <v>Reducir</v>
      </c>
      <c r="AK197" s="21" t="str">
        <f>CONCATENATE(J197," Control"," 1")</f>
        <v>ACCTI 36 Control 1</v>
      </c>
      <c r="AL197" s="23" t="s">
        <v>1276</v>
      </c>
      <c r="AM197" s="23" t="s">
        <v>1289</v>
      </c>
      <c r="AN197" s="23" t="s">
        <v>1290</v>
      </c>
      <c r="AO197" s="23" t="str">
        <f t="shared" si="857"/>
        <v>La SUBDIRECCIÓN DE ACCESO A TIERRAS POR DEMANDA Y DESCONGESTIÓN verifica que se cumpla con las condiciones de unidad de criterio, así como, la declaración de viabilidad, no viabilidad o condicionamiento requeridos a través de del diligenciamiento de la forma POSPR-F-015 Informe de Viabilidad Técnica Jurídica</v>
      </c>
      <c r="AP197" s="21" t="s">
        <v>53</v>
      </c>
      <c r="AQ197" s="21" t="str">
        <f t="shared" si="824"/>
        <v>Probabilidad</v>
      </c>
      <c r="AR197" s="21" t="s">
        <v>56</v>
      </c>
      <c r="AS197" s="21" t="str">
        <f t="shared" si="825"/>
        <v>40%</v>
      </c>
      <c r="AT197" s="21" t="s">
        <v>1</v>
      </c>
      <c r="AU197" s="21" t="s">
        <v>2</v>
      </c>
      <c r="AV197" s="21" t="s">
        <v>3</v>
      </c>
      <c r="AW197" s="22">
        <f>+IF(AQ197="Probabilidad",AE197-(AE197*AS197),AE197)</f>
        <v>0.48</v>
      </c>
      <c r="AX197" s="21" t="str">
        <f t="shared" si="826"/>
        <v>Media</v>
      </c>
      <c r="AY197" s="22">
        <f>+IF(AQ197="Impacto",AH197-(AH197*AS197),AH197)</f>
        <v>1</v>
      </c>
      <c r="AZ197" s="21" t="str">
        <f t="shared" si="827"/>
        <v>Catastrófico</v>
      </c>
      <c r="BA197" s="165" t="str">
        <f t="shared" ref="BA197" si="886">IF(OR(AND(AX200="Muy Baja",AZ200="Leve"),AND(AX200="Muy Baja",AZ200="Menor"),AND(AX200="Baja",AZ200="Leve")),"Bajo",IF(OR(AND(AX200="Muy baja",AZ200="Moderado"),AND(AX200="Baja",AZ200="Menor"),AND(AX200="Baja",AZ200="Moderado"),AND(AX200="Media",AZ200="Leve"),AND(AX200="Media",AZ200="Menor"),AND(AX200="Media",AZ200="Moderado"),AND(AX200="Alta",AZ200="Leve"),AND(AX200="Alta",AZ200="Menor")),"Moderado",IF(OR(AND(AX200="Muy Baja",AZ200="Mayor"),AND(AX200="Baja",AZ200="Mayor"),AND(AX200="Media",AZ200="Mayor"),AND(AX200="Alta",AZ200="Moderado"),AND(AX200="Alta",AZ200="Mayor"),AND(AX200="Muy Alta",AZ200="Leve"),AND(AX200="Muy Alta",AZ200="Menor"),AND(AX200="Muy Alta",AZ200="Moderado"),AND(AX200="Muy Alta",AZ200="Mayor")),"Alto",IF(OR(AND(AX200="Muy Baja",AZ200="Catastrófico"),AND(AX200="Baja",AZ200="Catastrófico"),AND(AX200="Media",AZ200="Catastrófico"),AND(AX200="Alta",AZ200="Catastrófico"),AND(AX200="Muy Alta",AZ200="Catastrófico")),"Extremo",""))))</f>
        <v>Alto</v>
      </c>
      <c r="BB197" s="165" t="str" cm="1">
        <f t="array" ref="BB197">_xlfn.IFS(BA197="Bajo","Aceptar",BA197="Moderado","Reducir",BA197="Alto","Reducir",BA197="Extremo","Reducir")</f>
        <v>Reducir</v>
      </c>
      <c r="BC197" s="168" t="str" cm="1">
        <f t="array" ref="BC197">_xlfn.IFS(BB197="Aceptar","No",BB197="Reducir","Si")</f>
        <v>Si</v>
      </c>
      <c r="BD197" s="21" t="str">
        <f>CONCATENATE(J197," Acción preventiva"," 1")</f>
        <v>ACCTI 36 Acción preventiva 1</v>
      </c>
      <c r="BE197" s="23" t="s">
        <v>1279</v>
      </c>
      <c r="BF197" s="23" t="s">
        <v>1291</v>
      </c>
      <c r="BG197" s="23" t="s">
        <v>1256</v>
      </c>
      <c r="BH197" s="21">
        <f t="shared" si="829"/>
        <v>1</v>
      </c>
      <c r="BI197" s="21"/>
      <c r="BJ197" s="21"/>
      <c r="BK197" s="21"/>
      <c r="BL197" s="21"/>
      <c r="BM197" s="21"/>
      <c r="BN197" s="21">
        <v>1</v>
      </c>
      <c r="BO197" s="21"/>
      <c r="BP197" s="21"/>
      <c r="BQ197" s="21"/>
      <c r="BR197" s="21"/>
      <c r="BS197" s="21"/>
      <c r="BT197" s="21"/>
      <c r="BU197" s="171">
        <f t="shared" ref="BU197" si="887">+AVERAGE(CH197:CH200)/AVERAGE(BH197:BH200)</f>
        <v>1</v>
      </c>
      <c r="BV197" s="38">
        <v>0</v>
      </c>
      <c r="BW197" s="38">
        <v>0</v>
      </c>
      <c r="BX197" s="38">
        <v>0</v>
      </c>
      <c r="BY197" s="38">
        <v>0</v>
      </c>
      <c r="BZ197" s="38">
        <v>0</v>
      </c>
      <c r="CA197" s="38">
        <v>0</v>
      </c>
      <c r="CB197" s="38">
        <v>1</v>
      </c>
      <c r="CC197" s="38">
        <v>0</v>
      </c>
      <c r="CD197" s="38">
        <v>0</v>
      </c>
      <c r="CE197" s="38">
        <v>0</v>
      </c>
      <c r="CF197" s="38">
        <v>0</v>
      </c>
      <c r="CG197" s="38">
        <v>0</v>
      </c>
      <c r="CH197" s="38">
        <v>1</v>
      </c>
      <c r="CI197" s="39"/>
      <c r="CJ197" s="24"/>
      <c r="CK197" s="25"/>
      <c r="CL197" s="172">
        <f t="shared" ref="CL197" si="888">+AC197</f>
        <v>700</v>
      </c>
      <c r="CM197" s="26">
        <f t="shared" ref="CM197" si="889">1-(CK197/CL197)</f>
        <v>1</v>
      </c>
      <c r="CN197" s="24" t="str" cm="1">
        <f t="array" ref="CN197">+_xlfn.IFS(CM197&lt;0.8,"Cambio",CM197&lt;0.9,"Revisión de control",CM197&gt;0.89,"Se mantiene")</f>
        <v>Se mantiene</v>
      </c>
      <c r="CO197" s="80"/>
      <c r="CP197" s="25"/>
      <c r="CQ197" s="25"/>
      <c r="CR197" s="25"/>
      <c r="CS197" s="26">
        <f t="shared" si="583"/>
        <v>1</v>
      </c>
    </row>
    <row r="198" spans="1:97" ht="60" customHeight="1" x14ac:dyDescent="0.4">
      <c r="A198" s="7" t="s">
        <v>1245</v>
      </c>
      <c r="B198" s="227"/>
      <c r="C198" s="21" t="s">
        <v>149</v>
      </c>
      <c r="D198" s="188"/>
      <c r="E198" s="191"/>
      <c r="F198" s="188"/>
      <c r="G198" s="196"/>
      <c r="H198" s="176"/>
      <c r="I198" s="182"/>
      <c r="J198" s="176"/>
      <c r="K198" s="166"/>
      <c r="L198" s="197"/>
      <c r="M198" s="199"/>
      <c r="N198" s="202"/>
      <c r="O198" s="205"/>
      <c r="P198" s="202"/>
      <c r="Q198" s="205"/>
      <c r="R198" s="205"/>
      <c r="S198" s="208"/>
      <c r="T198" s="176"/>
      <c r="U198" s="175"/>
      <c r="V198" s="175"/>
      <c r="W198" s="177"/>
      <c r="X198" s="166"/>
      <c r="Y198" s="166"/>
      <c r="Z198" s="179"/>
      <c r="AA198" s="179"/>
      <c r="AB198" s="179"/>
      <c r="AC198" s="181"/>
      <c r="AD198" s="176"/>
      <c r="AE198" s="182"/>
      <c r="AF198" s="176"/>
      <c r="AG198" s="176"/>
      <c r="AH198" s="182"/>
      <c r="AI198" s="176"/>
      <c r="AJ198" s="183"/>
      <c r="AK198" s="21" t="str">
        <f>CONCATENATE(J197," Control"," 2")</f>
        <v>ACCTI 36 Control 2</v>
      </c>
      <c r="AL198" s="23" t="s">
        <v>1276</v>
      </c>
      <c r="AM198" s="23" t="s">
        <v>1292</v>
      </c>
      <c r="AN198" s="23" t="s">
        <v>1293</v>
      </c>
      <c r="AO198" s="23" t="str">
        <f t="shared" si="857"/>
        <v>La SUBDIRECCIÓN DE ACCESO A TIERRAS POR DEMANDA Y DESCONGESTIÓN inicia la revocatoria de la adjudicación a través de la activación de los procedimientos ACCTI-P-005 REVOCATORIA DEL ACTO DE ADJUDICACIÓN DE BALDÍOS A PERSONA NATURAL - LEY 160 DE 1994 o ACCTI-P-014 REVOCATORIA DE TITULACIÓN DE BALDÍOS EN EL MARCO DEL PROCEDIMIENTO ÚNICO DE ORDENAMIENTO SOCIAL DE LA PROPIEDAD RURAL</v>
      </c>
      <c r="AP198" s="21" t="s">
        <v>55</v>
      </c>
      <c r="AQ198" s="21" t="str">
        <f t="shared" si="824"/>
        <v>Impacto</v>
      </c>
      <c r="AR198" s="21" t="s">
        <v>56</v>
      </c>
      <c r="AS198" s="21" t="str">
        <f t="shared" si="825"/>
        <v>25%</v>
      </c>
      <c r="AT198" s="21" t="s">
        <v>1</v>
      </c>
      <c r="AU198" s="21" t="s">
        <v>2</v>
      </c>
      <c r="AV198" s="21" t="s">
        <v>3</v>
      </c>
      <c r="AW198" s="22">
        <f>+IF(AQ198="Probabilidad",AW197-(AW197*AS198),AW197)</f>
        <v>0.48</v>
      </c>
      <c r="AX198" s="21" t="str">
        <f t="shared" si="826"/>
        <v>Media</v>
      </c>
      <c r="AY198" s="22">
        <f>+IF(AQ198="Impacto",AY197-(AY197*AS198),AY197)</f>
        <v>0.75</v>
      </c>
      <c r="AZ198" s="21" t="str">
        <f t="shared" si="827"/>
        <v>Mayor</v>
      </c>
      <c r="BA198" s="166"/>
      <c r="BB198" s="166"/>
      <c r="BC198" s="169"/>
      <c r="BD198" s="21" t="str">
        <f>CONCATENATE(J197," Acción preventiva"," 2")</f>
        <v>ACCTI 36 Acción preventiva 2</v>
      </c>
      <c r="BE198" s="23"/>
      <c r="BF198" s="23"/>
      <c r="BG198" s="23"/>
      <c r="BH198" s="21">
        <f t="shared" si="829"/>
        <v>0</v>
      </c>
      <c r="BI198" s="21"/>
      <c r="BJ198" s="21"/>
      <c r="BK198" s="21"/>
      <c r="BL198" s="21"/>
      <c r="BM198" s="21"/>
      <c r="BN198" s="21"/>
      <c r="BO198" s="21"/>
      <c r="BP198" s="21"/>
      <c r="BQ198" s="21"/>
      <c r="BR198" s="21"/>
      <c r="BS198" s="21"/>
      <c r="BT198" s="21"/>
      <c r="BU198" s="171"/>
      <c r="BV198" s="38">
        <v>0</v>
      </c>
      <c r="BW198" s="38">
        <v>0</v>
      </c>
      <c r="BX198" s="38">
        <v>0</v>
      </c>
      <c r="BY198" s="38">
        <v>0</v>
      </c>
      <c r="BZ198" s="38">
        <v>0</v>
      </c>
      <c r="CA198" s="38">
        <v>0</v>
      </c>
      <c r="CB198" s="38">
        <v>0</v>
      </c>
      <c r="CC198" s="38">
        <v>0</v>
      </c>
      <c r="CD198" s="38">
        <v>0</v>
      </c>
      <c r="CE198" s="38">
        <v>0</v>
      </c>
      <c r="CF198" s="38">
        <v>0</v>
      </c>
      <c r="CG198" s="38">
        <v>0</v>
      </c>
      <c r="CH198" s="38">
        <f t="shared" si="519"/>
        <v>0</v>
      </c>
      <c r="CI198" s="39"/>
      <c r="CJ198" s="24"/>
      <c r="CK198" s="25"/>
      <c r="CL198" s="173"/>
      <c r="CM198" s="26">
        <f t="shared" ref="CM198" si="890">1-(CK198/CL197)</f>
        <v>1</v>
      </c>
      <c r="CN198" s="24" t="str" cm="1">
        <f t="array" ref="CN198">+_xlfn.IFS(CM198&lt;0.8,"Cambio",CM198&lt;0.9,"Revisión de control",CM198&gt;0.89,"Se mantiene")</f>
        <v>Se mantiene</v>
      </c>
      <c r="CO198" s="80"/>
      <c r="CP198" s="25"/>
      <c r="CQ198" s="25"/>
      <c r="CR198" s="25"/>
      <c r="CS198" s="26">
        <f t="shared" si="583"/>
        <v>1</v>
      </c>
    </row>
    <row r="199" spans="1:97" ht="60" customHeight="1" x14ac:dyDescent="0.4">
      <c r="A199" s="7" t="s">
        <v>1245</v>
      </c>
      <c r="B199" s="227"/>
      <c r="C199" s="21" t="s">
        <v>149</v>
      </c>
      <c r="D199" s="188"/>
      <c r="E199" s="191"/>
      <c r="F199" s="188"/>
      <c r="G199" s="196"/>
      <c r="H199" s="176"/>
      <c r="I199" s="182"/>
      <c r="J199" s="176"/>
      <c r="K199" s="166"/>
      <c r="L199" s="197"/>
      <c r="M199" s="199"/>
      <c r="N199" s="202"/>
      <c r="O199" s="205"/>
      <c r="P199" s="202"/>
      <c r="Q199" s="205"/>
      <c r="R199" s="205"/>
      <c r="S199" s="208"/>
      <c r="T199" s="176"/>
      <c r="U199" s="175"/>
      <c r="V199" s="175"/>
      <c r="W199" s="177"/>
      <c r="X199" s="166"/>
      <c r="Y199" s="166"/>
      <c r="Z199" s="179"/>
      <c r="AA199" s="179"/>
      <c r="AB199" s="179"/>
      <c r="AC199" s="181"/>
      <c r="AD199" s="176"/>
      <c r="AE199" s="182"/>
      <c r="AF199" s="176"/>
      <c r="AG199" s="176"/>
      <c r="AH199" s="182"/>
      <c r="AI199" s="176"/>
      <c r="AJ199" s="183"/>
      <c r="AK199" s="21" t="str">
        <f>CONCATENATE(J197," Control"," 3")</f>
        <v>ACCTI 36 Control 3</v>
      </c>
      <c r="AL199" s="23"/>
      <c r="AM199" s="23"/>
      <c r="AN199" s="23"/>
      <c r="AO199" s="23" t="str">
        <f t="shared" si="857"/>
        <v xml:space="preserve">  a través de </v>
      </c>
      <c r="AP199" s="21"/>
      <c r="AQ199" s="21" t="str">
        <f t="shared" si="824"/>
        <v/>
      </c>
      <c r="AR199" s="21"/>
      <c r="AS199" s="21" t="str">
        <f t="shared" si="825"/>
        <v/>
      </c>
      <c r="AT199" s="21"/>
      <c r="AU199" s="21"/>
      <c r="AV199" s="21"/>
      <c r="AW199" s="22">
        <f>+IF(AQ199="Probabilidad",AW198-(AW198*AS199),AW198)</f>
        <v>0.48</v>
      </c>
      <c r="AX199" s="21" t="str">
        <f t="shared" si="826"/>
        <v>Media</v>
      </c>
      <c r="AY199" s="22">
        <f>+IF(AQ199="Impacto",AY198-(AY198*AS199),AY198)</f>
        <v>0.75</v>
      </c>
      <c r="AZ199" s="21" t="str">
        <f t="shared" si="827"/>
        <v>Mayor</v>
      </c>
      <c r="BA199" s="166"/>
      <c r="BB199" s="166"/>
      <c r="BC199" s="169"/>
      <c r="BD199" s="21" t="str">
        <f>CONCATENATE(J197," Acción preventiva"," 3")</f>
        <v>ACCTI 36 Acción preventiva 3</v>
      </c>
      <c r="BE199" s="23"/>
      <c r="BF199" s="23"/>
      <c r="BG199" s="23"/>
      <c r="BH199" s="21">
        <f t="shared" si="829"/>
        <v>0</v>
      </c>
      <c r="BI199" s="21"/>
      <c r="BJ199" s="21"/>
      <c r="BK199" s="21"/>
      <c r="BL199" s="21"/>
      <c r="BM199" s="21"/>
      <c r="BN199" s="21"/>
      <c r="BO199" s="21"/>
      <c r="BP199" s="21"/>
      <c r="BQ199" s="21"/>
      <c r="BR199" s="21"/>
      <c r="BS199" s="21"/>
      <c r="BT199" s="21"/>
      <c r="BU199" s="171"/>
      <c r="BV199" s="38">
        <v>0</v>
      </c>
      <c r="BW199" s="38">
        <v>0</v>
      </c>
      <c r="BX199" s="38">
        <v>0</v>
      </c>
      <c r="BY199" s="38">
        <v>0</v>
      </c>
      <c r="BZ199" s="38">
        <v>0</v>
      </c>
      <c r="CA199" s="38">
        <v>0</v>
      </c>
      <c r="CB199" s="38">
        <v>0</v>
      </c>
      <c r="CC199" s="38">
        <v>0</v>
      </c>
      <c r="CD199" s="38">
        <v>0</v>
      </c>
      <c r="CE199" s="38">
        <v>0</v>
      </c>
      <c r="CF199" s="38">
        <v>0</v>
      </c>
      <c r="CG199" s="38">
        <v>0</v>
      </c>
      <c r="CH199" s="38">
        <f t="shared" si="519"/>
        <v>0</v>
      </c>
      <c r="CI199" s="39"/>
      <c r="CJ199" s="24"/>
      <c r="CK199" s="25"/>
      <c r="CL199" s="173"/>
      <c r="CM199" s="26">
        <f t="shared" ref="CM199" si="891">1-(CK199/CL197)</f>
        <v>1</v>
      </c>
      <c r="CN199" s="24" t="str" cm="1">
        <f t="array" ref="CN199">+_xlfn.IFS(CM199&lt;0.8,"Cambio",CM199&lt;0.9,"Revisión de control",CM199&gt;0.89,"Se mantiene")</f>
        <v>Se mantiene</v>
      </c>
      <c r="CO199" s="80"/>
      <c r="CP199" s="25"/>
      <c r="CQ199" s="25"/>
      <c r="CR199" s="25"/>
      <c r="CS199" s="26">
        <f t="shared" si="583"/>
        <v>1</v>
      </c>
    </row>
    <row r="200" spans="1:97" ht="60" customHeight="1" x14ac:dyDescent="0.4">
      <c r="A200" s="7" t="s">
        <v>1245</v>
      </c>
      <c r="B200" s="228"/>
      <c r="C200" s="21" t="s">
        <v>149</v>
      </c>
      <c r="D200" s="189"/>
      <c r="E200" s="192"/>
      <c r="F200" s="189"/>
      <c r="G200" s="196"/>
      <c r="H200" s="176"/>
      <c r="I200" s="182"/>
      <c r="J200" s="176"/>
      <c r="K200" s="167"/>
      <c r="L200" s="197"/>
      <c r="M200" s="200"/>
      <c r="N200" s="203"/>
      <c r="O200" s="206"/>
      <c r="P200" s="203"/>
      <c r="Q200" s="206"/>
      <c r="R200" s="206"/>
      <c r="S200" s="209"/>
      <c r="T200" s="176"/>
      <c r="U200" s="175"/>
      <c r="V200" s="175"/>
      <c r="W200" s="177"/>
      <c r="X200" s="167"/>
      <c r="Y200" s="167"/>
      <c r="Z200" s="180"/>
      <c r="AA200" s="180"/>
      <c r="AB200" s="180"/>
      <c r="AC200" s="181"/>
      <c r="AD200" s="176"/>
      <c r="AE200" s="182"/>
      <c r="AF200" s="176"/>
      <c r="AG200" s="176"/>
      <c r="AH200" s="182"/>
      <c r="AI200" s="176"/>
      <c r="AJ200" s="183"/>
      <c r="AK200" s="21" t="str">
        <f>CONCATENATE(J197," Control"," 4")</f>
        <v>ACCTI 36 Control 4</v>
      </c>
      <c r="AL200" s="23"/>
      <c r="AM200" s="23"/>
      <c r="AN200" s="23"/>
      <c r="AO200" s="23" t="str">
        <f t="shared" si="857"/>
        <v xml:space="preserve">  a través de </v>
      </c>
      <c r="AP200" s="21"/>
      <c r="AQ200" s="21" t="str">
        <f t="shared" si="824"/>
        <v/>
      </c>
      <c r="AR200" s="21"/>
      <c r="AS200" s="21" t="str">
        <f t="shared" si="825"/>
        <v/>
      </c>
      <c r="AT200" s="21"/>
      <c r="AU200" s="21"/>
      <c r="AV200" s="21"/>
      <c r="AW200" s="22">
        <f>+IF(AQ200="Probabilidad",AW199-(AW199*AS200),AW199)</f>
        <v>0.48</v>
      </c>
      <c r="AX200" s="21" t="str">
        <f t="shared" si="826"/>
        <v>Media</v>
      </c>
      <c r="AY200" s="22">
        <f>+IF(AQ200="Impacto",AY199-(AY199*AS200),AY199)</f>
        <v>0.75</v>
      </c>
      <c r="AZ200" s="21" t="str">
        <f t="shared" si="827"/>
        <v>Mayor</v>
      </c>
      <c r="BA200" s="167"/>
      <c r="BB200" s="167"/>
      <c r="BC200" s="170"/>
      <c r="BD200" s="21" t="str">
        <f>CONCATENATE(J197," Acción preventiva"," 4")</f>
        <v>ACCTI 36 Acción preventiva 4</v>
      </c>
      <c r="BE200" s="23"/>
      <c r="BF200" s="23"/>
      <c r="BG200" s="23"/>
      <c r="BH200" s="21">
        <f t="shared" si="829"/>
        <v>0</v>
      </c>
      <c r="BI200" s="21"/>
      <c r="BJ200" s="21"/>
      <c r="BK200" s="21"/>
      <c r="BL200" s="21"/>
      <c r="BM200" s="21"/>
      <c r="BN200" s="21"/>
      <c r="BO200" s="21"/>
      <c r="BP200" s="21"/>
      <c r="BQ200" s="21"/>
      <c r="BR200" s="21"/>
      <c r="BS200" s="21"/>
      <c r="BT200" s="21"/>
      <c r="BU200" s="171"/>
      <c r="BV200" s="38">
        <v>0</v>
      </c>
      <c r="BW200" s="38">
        <v>0</v>
      </c>
      <c r="BX200" s="38">
        <v>0</v>
      </c>
      <c r="BY200" s="38">
        <v>0</v>
      </c>
      <c r="BZ200" s="38">
        <v>0</v>
      </c>
      <c r="CA200" s="38">
        <v>0</v>
      </c>
      <c r="CB200" s="38">
        <v>0</v>
      </c>
      <c r="CC200" s="38">
        <v>0</v>
      </c>
      <c r="CD200" s="38">
        <v>0</v>
      </c>
      <c r="CE200" s="38">
        <v>0</v>
      </c>
      <c r="CF200" s="38">
        <v>0</v>
      </c>
      <c r="CG200" s="38">
        <v>0</v>
      </c>
      <c r="CH200" s="38">
        <f t="shared" ref="CH200:CH228" si="892">+SUM(BV200:CG200)</f>
        <v>0</v>
      </c>
      <c r="CI200" s="39"/>
      <c r="CJ200" s="24"/>
      <c r="CK200" s="25"/>
      <c r="CL200" s="174"/>
      <c r="CM200" s="26">
        <f t="shared" ref="CM200" si="893">1-(CK200/CL197)</f>
        <v>1</v>
      </c>
      <c r="CN200" s="24" t="str" cm="1">
        <f t="array" ref="CN200">+_xlfn.IFS(CM200&lt;0.8,"Cambio",CM200&lt;0.9,"Revisión de control",CM200&gt;0.89,"Se mantiene")</f>
        <v>Se mantiene</v>
      </c>
      <c r="CO200" s="80"/>
      <c r="CP200" s="25"/>
      <c r="CQ200" s="25"/>
      <c r="CR200" s="25"/>
      <c r="CS200" s="26">
        <f t="shared" ref="CS200:CS228" si="894">(_xlfn.IFS(CJ200="",1,CJ200="SI",0)+_xlfn.IFS(CO200="",1,CO200="SI",1,CO200="NO",0)+_xlfn.IFS(CP200="",1,CP200="SI",1,CP200="NO",0)+_xlfn.IFS(CQ200="",1,CQ200="SI",1,CQ200="NO",0)+_xlfn.IFS(CR200="",1,CR200="SI",1,CR200="NO",0))/5</f>
        <v>1</v>
      </c>
    </row>
    <row r="201" spans="1:97" ht="60" customHeight="1" x14ac:dyDescent="0.4">
      <c r="A201" s="7" t="s">
        <v>1245</v>
      </c>
      <c r="B201" s="226" t="s">
        <v>148</v>
      </c>
      <c r="C201" s="21" t="s">
        <v>149</v>
      </c>
      <c r="D201" s="187" t="str">
        <f>VLOOKUP(B201,Datos!$B$65:$F$80,3,FALSE)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201" s="190" t="str">
        <f>VLOOKUP(B201,Datos!$B$65:$F$80,5,FALSE)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201" s="187" t="str">
        <f>VLOOKUP(B201,Datos!$B$65:$F$80,4,FALSE)</f>
        <v>Inicia con el análisis de la ruta jurídica y termina con la decisión final del expediente</v>
      </c>
      <c r="G201" s="196" t="s">
        <v>1294</v>
      </c>
      <c r="H201" s="176" t="s">
        <v>1254</v>
      </c>
      <c r="I201" s="182">
        <f t="shared" si="563"/>
        <v>1</v>
      </c>
      <c r="J201" s="176" t="str">
        <f t="shared" ref="J201" si="895">CONCATENATE(C201," ",K201)</f>
        <v>ACCTI 37</v>
      </c>
      <c r="K201" s="165">
        <v>37</v>
      </c>
      <c r="L201" s="197">
        <v>45839</v>
      </c>
      <c r="M201" s="198">
        <f ca="1">+TODAY()-L201</f>
        <v>240</v>
      </c>
      <c r="N201" s="201" t="s">
        <v>19</v>
      </c>
      <c r="O201" s="204">
        <f>VLOOKUP(N201,[7]Datos!$B$21:$D$25,3,FALSE)</f>
        <v>0.2</v>
      </c>
      <c r="P201" s="201" t="s">
        <v>32</v>
      </c>
      <c r="Q201" s="204">
        <f>VLOOKUP(P201,[7]Datos!$C$20:$D$25,2,FALSE)</f>
        <v>0.8</v>
      </c>
      <c r="R201" s="204">
        <f t="shared" ref="R201" si="896">+IF(O201="",Q201,IF(Q201="",O201,IF(O201&gt;Q201,O201,Q201)))</f>
        <v>0.8</v>
      </c>
      <c r="S201" s="207" t="s">
        <v>1295</v>
      </c>
      <c r="T201" s="176" t="s">
        <v>4</v>
      </c>
      <c r="U201" s="175" t="s">
        <v>1296</v>
      </c>
      <c r="V201" s="175" t="s">
        <v>1297</v>
      </c>
      <c r="W201" s="177" t="str">
        <f t="shared" ref="W201" si="897">CONCATENATE("Posibilidad de"," ",T201," ",U201," debido ",V201)</f>
        <v>Posibilidad de pérdida reputacional por sanción disciplinaria de los entes de control por incumplimiento de los tiempos establecidos en el procedimiento ACCTI-P-029 ADJUDICACIÓN DE LOS PREDIOS DEL PROGRAMA ESPECIAL DE DOTACIÓN DE TIERRAS DEL DECRETO 1623 DE 2023 debido a que las UGT no publican los listados de elegibles según Resolución 202510300733526 de 3 de abril de 2025 por 5 días.</v>
      </c>
      <c r="X201" s="165" t="s">
        <v>221</v>
      </c>
      <c r="Y201" s="165" t="s">
        <v>227</v>
      </c>
      <c r="Z201" s="178" t="s">
        <v>489</v>
      </c>
      <c r="AA201" s="178" t="s">
        <v>467</v>
      </c>
      <c r="AB201" s="178" t="s">
        <v>1250</v>
      </c>
      <c r="AC201" s="181">
        <v>100</v>
      </c>
      <c r="AD201" s="176" t="str">
        <f t="shared" ref="AD201" si="898">IF(AC201&lt;=0,"",IF(AC201&lt;=2,"Muy Baja",IF(AC201&lt;=24,"Baja",IF(AC201&lt;=500,"Media",IF(AC201&lt;=5000,"Alta","Muy Alta")))))</f>
        <v>Media</v>
      </c>
      <c r="AE201" s="182">
        <f t="shared" ref="AE201" si="899">IF(AD201="","",IF(AD201="Muy Baja",0.2,IF(AD201="Baja",0.4,IF(AD201="Media",0.6,IF(AD201="Alta",0.8,IF(AD201="Muy Alta",1,))))))</f>
        <v>0.6</v>
      </c>
      <c r="AF201" s="176" t="s">
        <v>32</v>
      </c>
      <c r="AG201" s="176" t="str">
        <f>IF(OR(AF201=[7]Datos!$C$6,AF201=[7]Datos!$D$6),"Leve",IF(OR(AF201=[7]Datos!$C$7,AF201=[7]Datos!$D$7),"Menor",IF(OR(AF201=[7]Datos!$C$8,AF201=[7]Datos!$D$8),"Moderado",IF(OR(AF201=[7]Datos!$C$9,AF201=[7]Datos!$D$9),"Mayor",IF(OR(AF201=[7]Datos!$C$10,AF201=[7]Datos!$D$10),"Catastrófico","")))))</f>
        <v>Mayor</v>
      </c>
      <c r="AH201" s="182">
        <f t="shared" ref="AH201" si="900">IF(AG201="","",IF(AG201="Leve",0.2,IF(AG201="Menor",0.4,IF(AG201="Moderado",0.6,IF(AG201="Mayor",0.8,IF(AG201="Catastrófico",1,))))))</f>
        <v>0.8</v>
      </c>
      <c r="AI201" s="176" t="str">
        <f t="shared" ref="AI201" si="901">IF(OR(AND(AD201="Muy Baja",AG201="Leve"),AND(AD201="Muy Baja",AG201="Menor"),AND(AD201="Baja",AG201="Leve")),"Bajo",IF(OR(AND(AD201="Muy baja",AG201="Moderado"),AND(AD201="Baja",AG201="Menor"),AND(AD201="Baja",AG201="Moderado"),AND(AD201="Media",AG201="Leve"),AND(AD201="Media",AG201="Menor"),AND(AD201="Media",AG201="Moderado"),AND(AD201="Alta",AG201="Leve"),AND(AD201="Alta",AG201="Menor")),"Moderado",IF(OR(AND(AD201="Muy Baja",AG201="Mayor"),AND(AD201="Baja",AG201="Mayor"),AND(AD201="Media",AG201="Mayor"),AND(AD201="Alta",AG201="Moderado"),AND(AD201="Alta",AG201="Mayor"),AND(AD201="Muy Alta",AG201="Leve"),AND(AD201="Muy Alta",AG201="Menor"),AND(AD201="Muy Alta",AG201="Moderado"),AND(AD201="Muy Alta",AG201="Mayor")),"Alto",IF(OR(AND(AD201="Muy Baja",AG201="Catastrófico"),AND(AD201="Baja",AG201="Catastrófico"),AND(AD201="Media",AG201="Catastrófico"),AND(AD201="Alta",AG201="Catastrófico"),AND(AD201="Muy Alta",AG201="Catastrófico")),"Extremo",""))))</f>
        <v>Alto</v>
      </c>
      <c r="AJ201" s="183" t="str" cm="1">
        <f t="array" ref="AJ201">_xlfn.IFS(AI201="Bajo","Aceptar",AI201="Moderado","Reducir",AI201="Alto","Reducir",AI201="Extremo","Reducir")</f>
        <v>Reducir</v>
      </c>
      <c r="AK201" s="21" t="str">
        <f>CONCATENATE(J201," Control"," 1")</f>
        <v>ACCTI 37 Control 1</v>
      </c>
      <c r="AL201" s="23" t="s">
        <v>1264</v>
      </c>
      <c r="AM201" s="23" t="s">
        <v>1298</v>
      </c>
      <c r="AN201" s="23" t="s">
        <v>1299</v>
      </c>
      <c r="AO201" s="23" t="str">
        <f t="shared" si="857"/>
        <v>La SUBDIRECCIÓN DE ACCESO A TIERRAS EN ZONAS FOCALIZADAS verifica la respuesta oportuna de las UGT a través de de un memorando respuesta del original donde se confirma la publicación de los listados junto con la foto de la publicación.</v>
      </c>
      <c r="AP201" s="21" t="s">
        <v>54</v>
      </c>
      <c r="AQ201" s="21" t="str">
        <f t="shared" si="824"/>
        <v>Probabilidad</v>
      </c>
      <c r="AR201" s="21" t="s">
        <v>56</v>
      </c>
      <c r="AS201" s="21" t="str">
        <f t="shared" si="825"/>
        <v>30%</v>
      </c>
      <c r="AT201" s="21" t="s">
        <v>1</v>
      </c>
      <c r="AU201" s="21" t="s">
        <v>2</v>
      </c>
      <c r="AV201" s="21" t="s">
        <v>3</v>
      </c>
      <c r="AW201" s="22">
        <f>+IF(AQ201="Probabilidad",AE201-(AE201*AS201),AE201)</f>
        <v>0.42</v>
      </c>
      <c r="AX201" s="21" t="str">
        <f t="shared" si="826"/>
        <v>Media</v>
      </c>
      <c r="AY201" s="22">
        <f>+IF(AQ201="Impacto",AH201-(AH201*AS201),AH201)</f>
        <v>0.8</v>
      </c>
      <c r="AZ201" s="21" t="str">
        <f t="shared" si="827"/>
        <v>Mayor</v>
      </c>
      <c r="BA201" s="165" t="str">
        <f t="shared" ref="BA201" si="902">IF(OR(AND(AX204="Muy Baja",AZ204="Leve"),AND(AX204="Muy Baja",AZ204="Menor"),AND(AX204="Baja",AZ204="Leve")),"Bajo",IF(OR(AND(AX204="Muy baja",AZ204="Moderado"),AND(AX204="Baja",AZ204="Menor"),AND(AX204="Baja",AZ204="Moderado"),AND(AX204="Media",AZ204="Leve"),AND(AX204="Media",AZ204="Menor"),AND(AX204="Media",AZ204="Moderado"),AND(AX204="Alta",AZ204="Leve"),AND(AX204="Alta",AZ204="Menor")),"Moderado",IF(OR(AND(AX204="Muy Baja",AZ204="Mayor"),AND(AX204="Baja",AZ204="Mayor"),AND(AX204="Media",AZ204="Mayor"),AND(AX204="Alta",AZ204="Moderado"),AND(AX204="Alta",AZ204="Mayor"),AND(AX204="Muy Alta",AZ204="Leve"),AND(AX204="Muy Alta",AZ204="Menor"),AND(AX204="Muy Alta",AZ204="Moderado"),AND(AX204="Muy Alta",AZ204="Mayor")),"Alto",IF(OR(AND(AX204="Muy Baja",AZ204="Catastrófico"),AND(AX204="Baja",AZ204="Catastrófico"),AND(AX204="Media",AZ204="Catastrófico"),AND(AX204="Alta",AZ204="Catastrófico"),AND(AX204="Muy Alta",AZ204="Catastrófico")),"Extremo",""))))</f>
        <v>Moderado</v>
      </c>
      <c r="BB201" s="165" t="str" cm="1">
        <f t="array" ref="BB201">_xlfn.IFS(BA201="Bajo","Aceptar",BA201="Moderado","Reducir",BA201="Alto","Reducir",BA201="Extremo","Reducir")</f>
        <v>Reducir</v>
      </c>
      <c r="BC201" s="168" t="str" cm="1">
        <f t="array" ref="BC201">_xlfn.IFS(BB201="Aceptar","No",BB201="Reducir","Si")</f>
        <v>Si</v>
      </c>
      <c r="BD201" s="21" t="str">
        <f>CONCATENATE(J201," Acción preventiva"," 1")</f>
        <v>ACCTI 37 Acción preventiva 1</v>
      </c>
      <c r="BE201" s="23" t="s">
        <v>1267</v>
      </c>
      <c r="BF201" s="23" t="s">
        <v>1300</v>
      </c>
      <c r="BG201" s="23" t="s">
        <v>1301</v>
      </c>
      <c r="BH201" s="21">
        <f t="shared" si="829"/>
        <v>1</v>
      </c>
      <c r="BI201" s="21"/>
      <c r="BJ201" s="21"/>
      <c r="BK201" s="21"/>
      <c r="BL201" s="21"/>
      <c r="BM201" s="21"/>
      <c r="BN201" s="21">
        <v>1</v>
      </c>
      <c r="BO201" s="21"/>
      <c r="BP201" s="21"/>
      <c r="BQ201" s="21"/>
      <c r="BR201" s="21"/>
      <c r="BS201" s="21"/>
      <c r="BT201" s="21"/>
      <c r="BU201" s="171">
        <f t="shared" ref="BU201" si="903">+AVERAGE(CH201:CH204)/AVERAGE(BH201:BH204)</f>
        <v>0</v>
      </c>
      <c r="BV201" s="38">
        <v>0</v>
      </c>
      <c r="BW201" s="38">
        <v>0</v>
      </c>
      <c r="BX201" s="38">
        <v>0</v>
      </c>
      <c r="BY201" s="38">
        <v>0</v>
      </c>
      <c r="BZ201" s="38">
        <v>0</v>
      </c>
      <c r="CA201" s="38">
        <v>0</v>
      </c>
      <c r="CB201" s="38">
        <v>0</v>
      </c>
      <c r="CC201" s="38">
        <v>0</v>
      </c>
      <c r="CD201" s="38">
        <v>0</v>
      </c>
      <c r="CE201" s="38">
        <v>0</v>
      </c>
      <c r="CF201" s="38">
        <v>0</v>
      </c>
      <c r="CG201" s="38">
        <v>0</v>
      </c>
      <c r="CH201" s="38">
        <f t="shared" si="892"/>
        <v>0</v>
      </c>
      <c r="CI201" s="39"/>
      <c r="CJ201" s="24"/>
      <c r="CK201" s="25"/>
      <c r="CL201" s="172">
        <f t="shared" ref="CL201" si="904">+AC201</f>
        <v>100</v>
      </c>
      <c r="CM201" s="26">
        <f t="shared" ref="CM201" si="905">1-(CK201/CL201)</f>
        <v>1</v>
      </c>
      <c r="CN201" s="24" t="str" cm="1">
        <f t="array" ref="CN201">+_xlfn.IFS(CM201&lt;0.8,"Cambio",CM201&lt;0.9,"Revisión de control",CM201&gt;0.89,"Se mantiene")</f>
        <v>Se mantiene</v>
      </c>
      <c r="CO201" s="80"/>
      <c r="CP201" s="25"/>
      <c r="CQ201" s="25"/>
      <c r="CR201" s="25"/>
      <c r="CS201" s="26">
        <f t="shared" si="894"/>
        <v>1</v>
      </c>
    </row>
    <row r="202" spans="1:97" ht="60" customHeight="1" x14ac:dyDescent="0.4">
      <c r="A202" s="7" t="s">
        <v>1245</v>
      </c>
      <c r="B202" s="227"/>
      <c r="C202" s="21" t="s">
        <v>149</v>
      </c>
      <c r="D202" s="188"/>
      <c r="E202" s="191"/>
      <c r="F202" s="188"/>
      <c r="G202" s="196"/>
      <c r="H202" s="176"/>
      <c r="I202" s="182"/>
      <c r="J202" s="176"/>
      <c r="K202" s="166"/>
      <c r="L202" s="197"/>
      <c r="M202" s="199"/>
      <c r="N202" s="202"/>
      <c r="O202" s="205"/>
      <c r="P202" s="202"/>
      <c r="Q202" s="205"/>
      <c r="R202" s="205"/>
      <c r="S202" s="208"/>
      <c r="T202" s="176"/>
      <c r="U202" s="175"/>
      <c r="V202" s="175"/>
      <c r="W202" s="177"/>
      <c r="X202" s="166"/>
      <c r="Y202" s="166"/>
      <c r="Z202" s="179"/>
      <c r="AA202" s="179"/>
      <c r="AB202" s="179"/>
      <c r="AC202" s="181"/>
      <c r="AD202" s="176"/>
      <c r="AE202" s="182"/>
      <c r="AF202" s="176"/>
      <c r="AG202" s="176"/>
      <c r="AH202" s="182"/>
      <c r="AI202" s="176"/>
      <c r="AJ202" s="183"/>
      <c r="AK202" s="21" t="str">
        <f>CONCATENATE(J201," Control"," 2")</f>
        <v>ACCTI 37 Control 2</v>
      </c>
      <c r="AL202" s="23" t="s">
        <v>1264</v>
      </c>
      <c r="AM202" s="23" t="s">
        <v>1302</v>
      </c>
      <c r="AN202" s="23" t="s">
        <v>1303</v>
      </c>
      <c r="AO202" s="23" t="str">
        <f t="shared" si="857"/>
        <v>La SUBDIRECCIÓN DE ACCESO A TIERRAS EN ZONAS FOCALIZADAS tramita inmediatamente la ejecución de la publicación con la UGT a cargo a través de de un memorando reiterando que se han incumplido los tiempos establecidos y que se debe ejecutar de forma prioritaria.</v>
      </c>
      <c r="AP202" s="21" t="s">
        <v>55</v>
      </c>
      <c r="AQ202" s="21" t="str">
        <f t="shared" si="824"/>
        <v>Impacto</v>
      </c>
      <c r="AR202" s="21" t="s">
        <v>56</v>
      </c>
      <c r="AS202" s="21" t="str">
        <f t="shared" si="825"/>
        <v>25%</v>
      </c>
      <c r="AT202" s="21" t="s">
        <v>1</v>
      </c>
      <c r="AU202" s="21" t="s">
        <v>2</v>
      </c>
      <c r="AV202" s="21" t="s">
        <v>3</v>
      </c>
      <c r="AW202" s="22">
        <f>+IF(AQ202="Probabilidad",AW201-(AW201*AS202),AW201)</f>
        <v>0.42</v>
      </c>
      <c r="AX202" s="21" t="str">
        <f t="shared" si="826"/>
        <v>Media</v>
      </c>
      <c r="AY202" s="22">
        <f>+IF(AQ202="Impacto",AY201-(AY201*AS202),AY201)</f>
        <v>0.60000000000000009</v>
      </c>
      <c r="AZ202" s="21" t="str">
        <f t="shared" si="827"/>
        <v>Moderado</v>
      </c>
      <c r="BA202" s="166"/>
      <c r="BB202" s="166"/>
      <c r="BC202" s="169"/>
      <c r="BD202" s="21" t="str">
        <f>CONCATENATE(J201," Acción preventiva"," 2")</f>
        <v>ACCTI 37 Acción preventiva 2</v>
      </c>
      <c r="BE202" s="23"/>
      <c r="BF202" s="23"/>
      <c r="BG202" s="23"/>
      <c r="BH202" s="21">
        <f t="shared" si="829"/>
        <v>0</v>
      </c>
      <c r="BI202" s="21"/>
      <c r="BJ202" s="21"/>
      <c r="BK202" s="21"/>
      <c r="BL202" s="21"/>
      <c r="BM202" s="21"/>
      <c r="BN202" s="21"/>
      <c r="BO202" s="21"/>
      <c r="BP202" s="21"/>
      <c r="BQ202" s="21"/>
      <c r="BR202" s="21"/>
      <c r="BS202" s="21"/>
      <c r="BT202" s="21"/>
      <c r="BU202" s="171"/>
      <c r="BV202" s="38">
        <v>0</v>
      </c>
      <c r="BW202" s="38">
        <v>0</v>
      </c>
      <c r="BX202" s="38">
        <v>0</v>
      </c>
      <c r="BY202" s="38">
        <v>0</v>
      </c>
      <c r="BZ202" s="38">
        <v>0</v>
      </c>
      <c r="CA202" s="38">
        <v>0</v>
      </c>
      <c r="CB202" s="38">
        <v>0</v>
      </c>
      <c r="CC202" s="38">
        <v>0</v>
      </c>
      <c r="CD202" s="38">
        <v>0</v>
      </c>
      <c r="CE202" s="38">
        <v>0</v>
      </c>
      <c r="CF202" s="38">
        <v>0</v>
      </c>
      <c r="CG202" s="38">
        <v>0</v>
      </c>
      <c r="CH202" s="38">
        <f t="shared" si="892"/>
        <v>0</v>
      </c>
      <c r="CI202" s="39"/>
      <c r="CJ202" s="24"/>
      <c r="CK202" s="25"/>
      <c r="CL202" s="173"/>
      <c r="CM202" s="26">
        <f t="shared" ref="CM202" si="906">1-(CK202/CL201)</f>
        <v>1</v>
      </c>
      <c r="CN202" s="24" t="str" cm="1">
        <f t="array" ref="CN202">+_xlfn.IFS(CM202&lt;0.8,"Cambio",CM202&lt;0.9,"Revisión de control",CM202&gt;0.89,"Se mantiene")</f>
        <v>Se mantiene</v>
      </c>
      <c r="CO202" s="80"/>
      <c r="CP202" s="25"/>
      <c r="CQ202" s="25"/>
      <c r="CR202" s="25"/>
      <c r="CS202" s="26">
        <f t="shared" si="894"/>
        <v>1</v>
      </c>
    </row>
    <row r="203" spans="1:97" ht="60" customHeight="1" x14ac:dyDescent="0.4">
      <c r="A203" s="7" t="s">
        <v>1245</v>
      </c>
      <c r="B203" s="227"/>
      <c r="C203" s="21" t="s">
        <v>149</v>
      </c>
      <c r="D203" s="188"/>
      <c r="E203" s="191"/>
      <c r="F203" s="188"/>
      <c r="G203" s="196"/>
      <c r="H203" s="176"/>
      <c r="I203" s="182"/>
      <c r="J203" s="176"/>
      <c r="K203" s="166"/>
      <c r="L203" s="197"/>
      <c r="M203" s="199"/>
      <c r="N203" s="202"/>
      <c r="O203" s="205"/>
      <c r="P203" s="202"/>
      <c r="Q203" s="205"/>
      <c r="R203" s="205"/>
      <c r="S203" s="208"/>
      <c r="T203" s="176"/>
      <c r="U203" s="175"/>
      <c r="V203" s="175"/>
      <c r="W203" s="177"/>
      <c r="X203" s="166"/>
      <c r="Y203" s="166"/>
      <c r="Z203" s="179"/>
      <c r="AA203" s="179"/>
      <c r="AB203" s="179"/>
      <c r="AC203" s="181"/>
      <c r="AD203" s="176"/>
      <c r="AE203" s="182"/>
      <c r="AF203" s="176"/>
      <c r="AG203" s="176"/>
      <c r="AH203" s="182"/>
      <c r="AI203" s="176"/>
      <c r="AJ203" s="183"/>
      <c r="AK203" s="21" t="str">
        <f>CONCATENATE(J201," Control"," 3")</f>
        <v>ACCTI 37 Control 3</v>
      </c>
      <c r="AL203" s="23"/>
      <c r="AM203" s="23"/>
      <c r="AN203" s="23"/>
      <c r="AO203" s="23" t="str">
        <f t="shared" si="857"/>
        <v xml:space="preserve">  a través de </v>
      </c>
      <c r="AP203" s="21"/>
      <c r="AQ203" s="21" t="str">
        <f t="shared" si="824"/>
        <v/>
      </c>
      <c r="AR203" s="21"/>
      <c r="AS203" s="21" t="str">
        <f t="shared" si="825"/>
        <v/>
      </c>
      <c r="AT203" s="21"/>
      <c r="AU203" s="21"/>
      <c r="AV203" s="21"/>
      <c r="AW203" s="22">
        <f>+IF(AQ203="Probabilidad",AW202-(AW202*AS203),AW202)</f>
        <v>0.42</v>
      </c>
      <c r="AX203" s="21" t="str">
        <f t="shared" si="826"/>
        <v>Media</v>
      </c>
      <c r="AY203" s="22">
        <f>+IF(AQ203="Impacto",AY202-(AY202*AS203),AY202)</f>
        <v>0.60000000000000009</v>
      </c>
      <c r="AZ203" s="21" t="str">
        <f t="shared" si="827"/>
        <v>Moderado</v>
      </c>
      <c r="BA203" s="166"/>
      <c r="BB203" s="166"/>
      <c r="BC203" s="169"/>
      <c r="BD203" s="21" t="str">
        <f>CONCATENATE(J201," Acción preventiva"," 3")</f>
        <v>ACCTI 37 Acción preventiva 3</v>
      </c>
      <c r="BE203" s="23"/>
      <c r="BF203" s="23"/>
      <c r="BG203" s="23"/>
      <c r="BH203" s="21">
        <f t="shared" si="829"/>
        <v>0</v>
      </c>
      <c r="BI203" s="21"/>
      <c r="BJ203" s="21"/>
      <c r="BK203" s="21"/>
      <c r="BL203" s="21"/>
      <c r="BM203" s="21"/>
      <c r="BN203" s="21"/>
      <c r="BO203" s="21"/>
      <c r="BP203" s="21"/>
      <c r="BQ203" s="21"/>
      <c r="BR203" s="21"/>
      <c r="BS203" s="21"/>
      <c r="BT203" s="21"/>
      <c r="BU203" s="171"/>
      <c r="BV203" s="38">
        <v>0</v>
      </c>
      <c r="BW203" s="38">
        <v>0</v>
      </c>
      <c r="BX203" s="38">
        <v>0</v>
      </c>
      <c r="BY203" s="38">
        <v>0</v>
      </c>
      <c r="BZ203" s="38">
        <v>0</v>
      </c>
      <c r="CA203" s="38">
        <v>0</v>
      </c>
      <c r="CB203" s="38">
        <v>0</v>
      </c>
      <c r="CC203" s="38">
        <v>0</v>
      </c>
      <c r="CD203" s="38">
        <v>0</v>
      </c>
      <c r="CE203" s="38">
        <v>0</v>
      </c>
      <c r="CF203" s="38">
        <v>0</v>
      </c>
      <c r="CG203" s="38">
        <v>0</v>
      </c>
      <c r="CH203" s="38">
        <f t="shared" si="892"/>
        <v>0</v>
      </c>
      <c r="CI203" s="39"/>
      <c r="CJ203" s="24"/>
      <c r="CK203" s="25"/>
      <c r="CL203" s="173"/>
      <c r="CM203" s="26">
        <f t="shared" ref="CM203" si="907">1-(CK203/CL201)</f>
        <v>1</v>
      </c>
      <c r="CN203" s="24" t="str" cm="1">
        <f t="array" ref="CN203">+_xlfn.IFS(CM203&lt;0.8,"Cambio",CM203&lt;0.9,"Revisión de control",CM203&gt;0.89,"Se mantiene")</f>
        <v>Se mantiene</v>
      </c>
      <c r="CO203" s="80"/>
      <c r="CP203" s="25"/>
      <c r="CQ203" s="25"/>
      <c r="CR203" s="25"/>
      <c r="CS203" s="26">
        <f t="shared" si="894"/>
        <v>1</v>
      </c>
    </row>
    <row r="204" spans="1:97" ht="60" customHeight="1" x14ac:dyDescent="0.4">
      <c r="A204" s="7" t="s">
        <v>1245</v>
      </c>
      <c r="B204" s="228"/>
      <c r="C204" s="21" t="s">
        <v>149</v>
      </c>
      <c r="D204" s="189"/>
      <c r="E204" s="192"/>
      <c r="F204" s="189"/>
      <c r="G204" s="196"/>
      <c r="H204" s="176"/>
      <c r="I204" s="182"/>
      <c r="J204" s="176"/>
      <c r="K204" s="167"/>
      <c r="L204" s="197"/>
      <c r="M204" s="200"/>
      <c r="N204" s="203"/>
      <c r="O204" s="206"/>
      <c r="P204" s="203"/>
      <c r="Q204" s="206"/>
      <c r="R204" s="206"/>
      <c r="S204" s="209"/>
      <c r="T204" s="176"/>
      <c r="U204" s="175"/>
      <c r="V204" s="175"/>
      <c r="W204" s="177"/>
      <c r="X204" s="167"/>
      <c r="Y204" s="167"/>
      <c r="Z204" s="180"/>
      <c r="AA204" s="180"/>
      <c r="AB204" s="180"/>
      <c r="AC204" s="181"/>
      <c r="AD204" s="176"/>
      <c r="AE204" s="182"/>
      <c r="AF204" s="176"/>
      <c r="AG204" s="176"/>
      <c r="AH204" s="182"/>
      <c r="AI204" s="176"/>
      <c r="AJ204" s="183"/>
      <c r="AK204" s="21" t="str">
        <f>CONCATENATE(J201," Control"," 4")</f>
        <v>ACCTI 37 Control 4</v>
      </c>
      <c r="AL204" s="23"/>
      <c r="AM204" s="23"/>
      <c r="AN204" s="23"/>
      <c r="AO204" s="23" t="str">
        <f t="shared" si="857"/>
        <v xml:space="preserve">  a través de </v>
      </c>
      <c r="AP204" s="21"/>
      <c r="AQ204" s="21" t="str">
        <f t="shared" si="824"/>
        <v/>
      </c>
      <c r="AR204" s="21"/>
      <c r="AS204" s="21" t="str">
        <f t="shared" si="825"/>
        <v/>
      </c>
      <c r="AT204" s="21"/>
      <c r="AU204" s="21"/>
      <c r="AV204" s="21"/>
      <c r="AW204" s="22">
        <f>+IF(AQ204="Probabilidad",AW203-(AW203*AS204),AW203)</f>
        <v>0.42</v>
      </c>
      <c r="AX204" s="21" t="str">
        <f t="shared" si="826"/>
        <v>Media</v>
      </c>
      <c r="AY204" s="22">
        <f>+IF(AQ204="Impacto",AY203-(AY203*AS204),AY203)</f>
        <v>0.60000000000000009</v>
      </c>
      <c r="AZ204" s="21" t="str">
        <f t="shared" si="827"/>
        <v>Moderado</v>
      </c>
      <c r="BA204" s="167"/>
      <c r="BB204" s="167"/>
      <c r="BC204" s="170"/>
      <c r="BD204" s="21" t="str">
        <f>CONCATENATE(J201," Acción preventiva"," 4")</f>
        <v>ACCTI 37 Acción preventiva 4</v>
      </c>
      <c r="BE204" s="23"/>
      <c r="BF204" s="23"/>
      <c r="BG204" s="23"/>
      <c r="BH204" s="21">
        <f t="shared" si="829"/>
        <v>0</v>
      </c>
      <c r="BI204" s="21"/>
      <c r="BJ204" s="21"/>
      <c r="BK204" s="21"/>
      <c r="BL204" s="21"/>
      <c r="BM204" s="21"/>
      <c r="BN204" s="21"/>
      <c r="BO204" s="21"/>
      <c r="BP204" s="21"/>
      <c r="BQ204" s="21"/>
      <c r="BR204" s="21"/>
      <c r="BS204" s="21"/>
      <c r="BT204" s="21"/>
      <c r="BU204" s="171"/>
      <c r="BV204" s="38">
        <v>0</v>
      </c>
      <c r="BW204" s="38">
        <v>0</v>
      </c>
      <c r="BX204" s="38">
        <v>0</v>
      </c>
      <c r="BY204" s="38">
        <v>0</v>
      </c>
      <c r="BZ204" s="38">
        <v>0</v>
      </c>
      <c r="CA204" s="38">
        <v>0</v>
      </c>
      <c r="CB204" s="38">
        <v>0</v>
      </c>
      <c r="CC204" s="38">
        <v>0</v>
      </c>
      <c r="CD204" s="38">
        <v>0</v>
      </c>
      <c r="CE204" s="38">
        <v>0</v>
      </c>
      <c r="CF204" s="38">
        <v>0</v>
      </c>
      <c r="CG204" s="38">
        <v>0</v>
      </c>
      <c r="CH204" s="38">
        <f t="shared" si="892"/>
        <v>0</v>
      </c>
      <c r="CI204" s="39"/>
      <c r="CJ204" s="24"/>
      <c r="CK204" s="25"/>
      <c r="CL204" s="174"/>
      <c r="CM204" s="26">
        <f t="shared" ref="CM204" si="908">1-(CK204/CL201)</f>
        <v>1</v>
      </c>
      <c r="CN204" s="24" t="str" cm="1">
        <f t="array" ref="CN204">+_xlfn.IFS(CM204&lt;0.8,"Cambio",CM204&lt;0.9,"Revisión de control",CM204&gt;0.89,"Se mantiene")</f>
        <v>Se mantiene</v>
      </c>
      <c r="CO204" s="80"/>
      <c r="CP204" s="25"/>
      <c r="CQ204" s="25"/>
      <c r="CR204" s="25"/>
      <c r="CS204" s="26">
        <f t="shared" si="894"/>
        <v>1</v>
      </c>
    </row>
    <row r="205" spans="1:97" ht="60" customHeight="1" x14ac:dyDescent="0.4">
      <c r="A205" s="7" t="s">
        <v>1245</v>
      </c>
      <c r="B205" s="226" t="s">
        <v>148</v>
      </c>
      <c r="C205" s="21" t="s">
        <v>149</v>
      </c>
      <c r="D205" s="187" t="str">
        <f>VLOOKUP(B205,Datos!$B$65:$F$80,3,FALSE)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205" s="190" t="str">
        <f>VLOOKUP(B205,Datos!$B$65:$F$80,5,FALSE)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205" s="187" t="str">
        <f>VLOOKUP(B205,Datos!$B$65:$F$80,4,FALSE)</f>
        <v>Inicia con el análisis de la ruta jurídica y termina con la decisión final del expediente</v>
      </c>
      <c r="G205" s="196" t="s">
        <v>1304</v>
      </c>
      <c r="H205" s="176" t="s">
        <v>1254</v>
      </c>
      <c r="I205" s="182">
        <f t="shared" si="563"/>
        <v>1</v>
      </c>
      <c r="J205" s="176" t="str">
        <f t="shared" ref="J205" si="909">CONCATENATE(C205," ",K205)</f>
        <v>ACCTI 38</v>
      </c>
      <c r="K205" s="165">
        <v>38</v>
      </c>
      <c r="L205" s="197">
        <v>45839</v>
      </c>
      <c r="M205" s="198">
        <f ca="1">+TODAY()-L205</f>
        <v>240</v>
      </c>
      <c r="N205" s="201" t="s">
        <v>31</v>
      </c>
      <c r="O205" s="204">
        <f>VLOOKUP(N205,[7]Datos!$B$21:$D$25,3,FALSE)</f>
        <v>0.8</v>
      </c>
      <c r="P205" s="201" t="s">
        <v>28</v>
      </c>
      <c r="Q205" s="204">
        <f>VLOOKUP(P205,[7]Datos!$C$20:$D$25,2,FALSE)</f>
        <v>0.6</v>
      </c>
      <c r="R205" s="204">
        <f t="shared" ref="R205" si="910">+IF(O205="",Q205,IF(Q205="",O205,IF(O205&gt;Q205,O205,Q205)))</f>
        <v>0.8</v>
      </c>
      <c r="S205" s="207" t="s">
        <v>1305</v>
      </c>
      <c r="T205" s="176" t="s">
        <v>0</v>
      </c>
      <c r="U205" s="175" t="s">
        <v>1306</v>
      </c>
      <c r="V205" s="175" t="s">
        <v>1307</v>
      </c>
      <c r="W205" s="177" t="str">
        <f t="shared" ref="W205" si="911">CONCATENATE("Posibilidad de"," ",T205," ",U205," debido ",V205)</f>
        <v>Posibilidad de afectación económica o presupuestal por detrimento de los recursos del Estado y/o por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X205" s="165" t="s">
        <v>222</v>
      </c>
      <c r="Y205" s="165" t="s">
        <v>227</v>
      </c>
      <c r="Z205" s="178" t="s">
        <v>286</v>
      </c>
      <c r="AA205" s="178" t="s">
        <v>467</v>
      </c>
      <c r="AB205" s="178" t="s">
        <v>1250</v>
      </c>
      <c r="AC205" s="181">
        <v>50</v>
      </c>
      <c r="AD205" s="176" t="str">
        <f t="shared" ref="AD205" si="912">IF(AC205&lt;=0,"",IF(AC205&lt;=2,"Muy Baja",IF(AC205&lt;=24,"Baja",IF(AC205&lt;=500,"Media",IF(AC205&lt;=5000,"Alta","Muy Alta")))))</f>
        <v>Media</v>
      </c>
      <c r="AE205" s="182">
        <f t="shared" ref="AE205" si="913">IF(AD205="","",IF(AD205="Muy Baja",0.2,IF(AD205="Baja",0.4,IF(AD205="Media",0.6,IF(AD205="Alta",0.8,IF(AD205="Muy Alta",1,))))))</f>
        <v>0.6</v>
      </c>
      <c r="AF205" s="176" t="s">
        <v>31</v>
      </c>
      <c r="AG205" s="176" t="str">
        <f>IF(OR(AF205=[7]Datos!$C$6,AF205=[7]Datos!$D$6),"Leve",IF(OR(AF205=[7]Datos!$C$7,AF205=[7]Datos!$D$7),"Menor",IF(OR(AF205=[7]Datos!$C$8,AF205=[7]Datos!$D$8),"Moderado",IF(OR(AF205=[7]Datos!$C$9,AF205=[7]Datos!$D$9),"Mayor",IF(OR(AF205=[7]Datos!$C$10,AF205=[7]Datos!$D$10),"Catastrófico","")))))</f>
        <v>Mayor</v>
      </c>
      <c r="AH205" s="182">
        <f t="shared" ref="AH205" si="914">IF(AG205="","",IF(AG205="Leve",0.2,IF(AG205="Menor",0.4,IF(AG205="Moderado",0.6,IF(AG205="Mayor",0.8,IF(AG205="Catastrófico",1,))))))</f>
        <v>0.8</v>
      </c>
      <c r="AI205" s="176" t="str">
        <f t="shared" ref="AI205" si="915">IF(OR(AND(AD205="Muy Baja",AG205="Leve"),AND(AD205="Muy Baja",AG205="Menor"),AND(AD205="Baja",AG205="Leve")),"Bajo",IF(OR(AND(AD205="Muy baja",AG205="Moderado"),AND(AD205="Baja",AG205="Menor"),AND(AD205="Baja",AG205="Moderado"),AND(AD205="Media",AG205="Leve"),AND(AD205="Media",AG205="Menor"),AND(AD205="Media",AG205="Moderado"),AND(AD205="Alta",AG205="Leve"),AND(AD205="Alta",AG205="Menor")),"Moderado",IF(OR(AND(AD205="Muy Baja",AG205="Mayor"),AND(AD205="Baja",AG205="Mayor"),AND(AD205="Media",AG205="Mayor"),AND(AD205="Alta",AG205="Moderado"),AND(AD205="Alta",AG205="Mayor"),AND(AD205="Muy Alta",AG205="Leve"),AND(AD205="Muy Alta",AG205="Menor"),AND(AD205="Muy Alta",AG205="Moderado"),AND(AD205="Muy Alta",AG205="Mayor")),"Alto",IF(OR(AND(AD205="Muy Baja",AG205="Catastrófico"),AND(AD205="Baja",AG205="Catastrófico"),AND(AD205="Media",AG205="Catastrófico"),AND(AD205="Alta",AG205="Catastrófico"),AND(AD205="Muy Alta",AG205="Catastrófico")),"Extremo",""))))</f>
        <v>Alto</v>
      </c>
      <c r="AJ205" s="183" t="str" cm="1">
        <f t="array" ref="AJ205">_xlfn.IFS(AI205="Bajo","Aceptar",AI205="Moderado","Reducir",AI205="Alto","Reducir",AI205="Extremo","Reducir")</f>
        <v>Reducir</v>
      </c>
      <c r="AK205" s="21" t="str">
        <f>CONCATENATE(J205," Control"," 1")</f>
        <v>ACCTI 38 Control 1</v>
      </c>
      <c r="AL205" s="23" t="s">
        <v>1264</v>
      </c>
      <c r="AM205" s="23" t="s">
        <v>1308</v>
      </c>
      <c r="AN205" s="23" t="s">
        <v>1309</v>
      </c>
      <c r="AO205" s="23" t="str">
        <f t="shared" si="857"/>
        <v>La SUBDIRECCIÓN DE ACCESO A TIERRAS EN ZONAS FOCALIZADAS verifica que el aspirante se encuentre incluido en el Registro de Sujeto de Ordenamiento Social - RESO, para otorgar un nuevo subsidio SIAT, conforme al Decreto Ley 902/2017, a través de la resolución de inclusión al RESO</v>
      </c>
      <c r="AP205" s="21" t="s">
        <v>53</v>
      </c>
      <c r="AQ205" s="21" t="str">
        <f t="shared" si="824"/>
        <v>Probabilidad</v>
      </c>
      <c r="AR205" s="21" t="s">
        <v>56</v>
      </c>
      <c r="AS205" s="21" t="str">
        <f t="shared" si="825"/>
        <v>40%</v>
      </c>
      <c r="AT205" s="21" t="s">
        <v>1</v>
      </c>
      <c r="AU205" s="21" t="s">
        <v>2</v>
      </c>
      <c r="AV205" s="21" t="s">
        <v>3</v>
      </c>
      <c r="AW205" s="22">
        <f>+IF(AQ205="Probabilidad",AE205-(AE205*AS205),AE205)</f>
        <v>0.36</v>
      </c>
      <c r="AX205" s="21" t="str">
        <f t="shared" si="826"/>
        <v>Baja</v>
      </c>
      <c r="AY205" s="22">
        <f>+IF(AQ205="Impacto",AH205-(AH205*AS205),AH205)</f>
        <v>0.8</v>
      </c>
      <c r="AZ205" s="21" t="str">
        <f t="shared" si="827"/>
        <v>Mayor</v>
      </c>
      <c r="BA205" s="165" t="str">
        <f t="shared" ref="BA205" si="916">IF(OR(AND(AX208="Muy Baja",AZ208="Leve"),AND(AX208="Muy Baja",AZ208="Menor"),AND(AX208="Baja",AZ208="Leve")),"Bajo",IF(OR(AND(AX208="Muy baja",AZ208="Moderado"),AND(AX208="Baja",AZ208="Menor"),AND(AX208="Baja",AZ208="Moderado"),AND(AX208="Media",AZ208="Leve"),AND(AX208="Media",AZ208="Menor"),AND(AX208="Media",AZ208="Moderado"),AND(AX208="Alta",AZ208="Leve"),AND(AX208="Alta",AZ208="Menor")),"Moderado",IF(OR(AND(AX208="Muy Baja",AZ208="Mayor"),AND(AX208="Baja",AZ208="Mayor"),AND(AX208="Media",AZ208="Mayor"),AND(AX208="Alta",AZ208="Moderado"),AND(AX208="Alta",AZ208="Mayor"),AND(AX208="Muy Alta",AZ208="Leve"),AND(AX208="Muy Alta",AZ208="Menor"),AND(AX208="Muy Alta",AZ208="Moderado"),AND(AX208="Muy Alta",AZ208="Mayor")),"Alto",IF(OR(AND(AX208="Muy Baja",AZ208="Catastrófico"),AND(AX208="Baja",AZ208="Catastrófico"),AND(AX208="Media",AZ208="Catastrófico"),AND(AX208="Alta",AZ208="Catastrófico"),AND(AX208="Muy Alta",AZ208="Catastrófico")),"Extremo",""))))</f>
        <v>Moderado</v>
      </c>
      <c r="BB205" s="165" t="str" cm="1">
        <f t="array" ref="BB205">_xlfn.IFS(BA205="Bajo","Aceptar",BA205="Moderado","Reducir",BA205="Alto","Reducir",BA205="Extremo","Reducir")</f>
        <v>Reducir</v>
      </c>
      <c r="BC205" s="168" t="str" cm="1">
        <f t="array" ref="BC205">_xlfn.IFS(BB205="Aceptar","No",BB205="Reducir","Si")</f>
        <v>Si</v>
      </c>
      <c r="BD205" s="21" t="str">
        <f>CONCATENATE(J205," Acción preventiva"," 1")</f>
        <v>ACCTI 38 Acción preventiva 1</v>
      </c>
      <c r="BE205" s="23" t="s">
        <v>1267</v>
      </c>
      <c r="BF205" s="23" t="s">
        <v>1310</v>
      </c>
      <c r="BG205" s="23" t="s">
        <v>1311</v>
      </c>
      <c r="BH205" s="21">
        <f t="shared" si="829"/>
        <v>1</v>
      </c>
      <c r="BI205" s="21"/>
      <c r="BJ205" s="21"/>
      <c r="BK205" s="21"/>
      <c r="BL205" s="21"/>
      <c r="BM205" s="21"/>
      <c r="BN205" s="21"/>
      <c r="BO205" s="21">
        <v>1</v>
      </c>
      <c r="BP205" s="21"/>
      <c r="BQ205" s="21"/>
      <c r="BR205" s="21"/>
      <c r="BS205" s="21"/>
      <c r="BT205" s="21"/>
      <c r="BU205" s="171">
        <f t="shared" ref="BU205" si="917">+AVERAGE(CH205:CH208)/AVERAGE(BH205:BH208)</f>
        <v>0.5</v>
      </c>
      <c r="BV205" s="38">
        <v>0</v>
      </c>
      <c r="BW205" s="38">
        <v>0</v>
      </c>
      <c r="BX205" s="38">
        <v>0</v>
      </c>
      <c r="BY205" s="38">
        <v>0</v>
      </c>
      <c r="BZ205" s="38">
        <v>0</v>
      </c>
      <c r="CA205" s="38">
        <v>0</v>
      </c>
      <c r="CB205" s="38">
        <v>0</v>
      </c>
      <c r="CC205" s="38">
        <v>0</v>
      </c>
      <c r="CD205" s="38">
        <v>0</v>
      </c>
      <c r="CE205" s="38">
        <v>0</v>
      </c>
      <c r="CF205" s="38">
        <v>0</v>
      </c>
      <c r="CG205" s="38">
        <v>0</v>
      </c>
      <c r="CH205" s="38">
        <v>0</v>
      </c>
      <c r="CI205" s="39"/>
      <c r="CJ205" s="24"/>
      <c r="CK205" s="25"/>
      <c r="CL205" s="172">
        <f t="shared" ref="CL205" si="918">+AC205</f>
        <v>50</v>
      </c>
      <c r="CM205" s="26">
        <f t="shared" ref="CM205" si="919">1-(CK205/CL205)</f>
        <v>1</v>
      </c>
      <c r="CN205" s="24" t="str" cm="1">
        <f t="array" ref="CN205">+_xlfn.IFS(CM205&lt;0.8,"Cambio",CM205&lt;0.9,"Revisión de control",CM205&gt;0.89,"Se mantiene")</f>
        <v>Se mantiene</v>
      </c>
      <c r="CO205" s="80"/>
      <c r="CP205" s="25"/>
      <c r="CQ205" s="25"/>
      <c r="CR205" s="25"/>
      <c r="CS205" s="26">
        <f t="shared" si="894"/>
        <v>1</v>
      </c>
    </row>
    <row r="206" spans="1:97" ht="60" customHeight="1" x14ac:dyDescent="0.4">
      <c r="A206" s="7" t="s">
        <v>1245</v>
      </c>
      <c r="B206" s="227"/>
      <c r="C206" s="21" t="s">
        <v>149</v>
      </c>
      <c r="D206" s="188"/>
      <c r="E206" s="191"/>
      <c r="F206" s="188"/>
      <c r="G206" s="196"/>
      <c r="H206" s="176"/>
      <c r="I206" s="182"/>
      <c r="J206" s="176"/>
      <c r="K206" s="166"/>
      <c r="L206" s="197"/>
      <c r="M206" s="199"/>
      <c r="N206" s="202"/>
      <c r="O206" s="205"/>
      <c r="P206" s="202"/>
      <c r="Q206" s="205"/>
      <c r="R206" s="205"/>
      <c r="S206" s="208"/>
      <c r="T206" s="176"/>
      <c r="U206" s="175"/>
      <c r="V206" s="175"/>
      <c r="W206" s="177"/>
      <c r="X206" s="166"/>
      <c r="Y206" s="166"/>
      <c r="Z206" s="179"/>
      <c r="AA206" s="179"/>
      <c r="AB206" s="179"/>
      <c r="AC206" s="181"/>
      <c r="AD206" s="176"/>
      <c r="AE206" s="182"/>
      <c r="AF206" s="176"/>
      <c r="AG206" s="176"/>
      <c r="AH206" s="182"/>
      <c r="AI206" s="176"/>
      <c r="AJ206" s="183"/>
      <c r="AK206" s="21" t="str">
        <f>CONCATENATE(J205," Control"," 2")</f>
        <v>ACCTI 38 Control 2</v>
      </c>
      <c r="AL206" s="23" t="s">
        <v>1264</v>
      </c>
      <c r="AM206" s="23" t="s">
        <v>1312</v>
      </c>
      <c r="AN206" s="23" t="s">
        <v>1313</v>
      </c>
      <c r="AO206" s="23" t="str">
        <f t="shared" si="857"/>
        <v>La SUBDIRECCIÓN DE ACCESO A TIERRAS EN ZONAS FOCALIZADAS verifica trimestralmente los requisitos jurídicos, técnicos y ambientales para los predios con postulaciones activas a través de la forma ACCTI-F-010 VALORACIÓN INTEGRAL DEL PREDIO y sus anexos, de acuerdo con lo descrito en el procedimiento ACCTI-P-016-MATERIALIZACIÓN DEL SUBSIDIO – ADQUISICIÓN DEL PREDIO</v>
      </c>
      <c r="AP206" s="21" t="s">
        <v>54</v>
      </c>
      <c r="AQ206" s="21" t="str">
        <f t="shared" si="824"/>
        <v>Probabilidad</v>
      </c>
      <c r="AR206" s="21" t="s">
        <v>56</v>
      </c>
      <c r="AS206" s="21" t="str">
        <f t="shared" si="825"/>
        <v>30%</v>
      </c>
      <c r="AT206" s="21" t="s">
        <v>1</v>
      </c>
      <c r="AU206" s="21" t="s">
        <v>2</v>
      </c>
      <c r="AV206" s="21" t="s">
        <v>3</v>
      </c>
      <c r="AW206" s="22">
        <f>+IF(AQ206="Probabilidad",AW205-(AW205*AS206),AW205)</f>
        <v>0.252</v>
      </c>
      <c r="AX206" s="21" t="str">
        <f t="shared" si="826"/>
        <v>Baja</v>
      </c>
      <c r="AY206" s="22">
        <f>+IF(AQ206="Impacto",AY205-(AY205*AS206),AY205)</f>
        <v>0.8</v>
      </c>
      <c r="AZ206" s="21" t="str">
        <f t="shared" si="827"/>
        <v>Mayor</v>
      </c>
      <c r="BA206" s="166"/>
      <c r="BB206" s="166"/>
      <c r="BC206" s="169"/>
      <c r="BD206" s="21" t="str">
        <f>CONCATENATE(J205," Acción preventiva"," 2")</f>
        <v>ACCTI 38 Acción preventiva 2</v>
      </c>
      <c r="BE206" s="23" t="s">
        <v>1267</v>
      </c>
      <c r="BF206" s="23" t="s">
        <v>1314</v>
      </c>
      <c r="BG206" s="23" t="s">
        <v>1256</v>
      </c>
      <c r="BH206" s="21">
        <f t="shared" si="829"/>
        <v>1</v>
      </c>
      <c r="BI206" s="21"/>
      <c r="BJ206" s="21"/>
      <c r="BK206" s="21"/>
      <c r="BL206" s="21"/>
      <c r="BM206" s="21"/>
      <c r="BN206" s="21"/>
      <c r="BO206" s="21"/>
      <c r="BP206" s="21">
        <v>1</v>
      </c>
      <c r="BQ206" s="21"/>
      <c r="BR206" s="21"/>
      <c r="BS206" s="21"/>
      <c r="BT206" s="21"/>
      <c r="BU206" s="171"/>
      <c r="BV206" s="38">
        <v>0</v>
      </c>
      <c r="BW206" s="38">
        <v>0</v>
      </c>
      <c r="BX206" s="38">
        <v>1</v>
      </c>
      <c r="BY206" s="38">
        <v>0</v>
      </c>
      <c r="BZ206" s="38">
        <v>0</v>
      </c>
      <c r="CA206" s="38">
        <v>0</v>
      </c>
      <c r="CB206" s="38">
        <v>0</v>
      </c>
      <c r="CC206" s="38">
        <v>0</v>
      </c>
      <c r="CD206" s="38">
        <v>0</v>
      </c>
      <c r="CE206" s="38">
        <v>0</v>
      </c>
      <c r="CF206" s="38">
        <v>0</v>
      </c>
      <c r="CG206" s="38">
        <v>0</v>
      </c>
      <c r="CH206" s="38">
        <v>1</v>
      </c>
      <c r="CI206" s="39"/>
      <c r="CJ206" s="24"/>
      <c r="CK206" s="25"/>
      <c r="CL206" s="173"/>
      <c r="CM206" s="26">
        <f t="shared" ref="CM206" si="920">1-(CK206/CL205)</f>
        <v>1</v>
      </c>
      <c r="CN206" s="24" t="str" cm="1">
        <f t="array" ref="CN206">+_xlfn.IFS(CM206&lt;0.8,"Cambio",CM206&lt;0.9,"Revisión de control",CM206&gt;0.89,"Se mantiene")</f>
        <v>Se mantiene</v>
      </c>
      <c r="CO206" s="80"/>
      <c r="CP206" s="25"/>
      <c r="CQ206" s="25"/>
      <c r="CR206" s="25"/>
      <c r="CS206" s="26">
        <f t="shared" si="894"/>
        <v>1</v>
      </c>
    </row>
    <row r="207" spans="1:97" ht="60" customHeight="1" x14ac:dyDescent="0.4">
      <c r="A207" s="7" t="s">
        <v>1245</v>
      </c>
      <c r="B207" s="227"/>
      <c r="C207" s="21" t="s">
        <v>149</v>
      </c>
      <c r="D207" s="188"/>
      <c r="E207" s="191"/>
      <c r="F207" s="188"/>
      <c r="G207" s="196"/>
      <c r="H207" s="176"/>
      <c r="I207" s="182"/>
      <c r="J207" s="176"/>
      <c r="K207" s="166"/>
      <c r="L207" s="197"/>
      <c r="M207" s="199"/>
      <c r="N207" s="202"/>
      <c r="O207" s="205"/>
      <c r="P207" s="202"/>
      <c r="Q207" s="205"/>
      <c r="R207" s="205"/>
      <c r="S207" s="208"/>
      <c r="T207" s="176"/>
      <c r="U207" s="175"/>
      <c r="V207" s="175"/>
      <c r="W207" s="177"/>
      <c r="X207" s="166"/>
      <c r="Y207" s="166"/>
      <c r="Z207" s="179"/>
      <c r="AA207" s="179"/>
      <c r="AB207" s="179"/>
      <c r="AC207" s="181"/>
      <c r="AD207" s="176"/>
      <c r="AE207" s="182"/>
      <c r="AF207" s="176"/>
      <c r="AG207" s="176"/>
      <c r="AH207" s="182"/>
      <c r="AI207" s="176"/>
      <c r="AJ207" s="183"/>
      <c r="AK207" s="21" t="str">
        <f>CONCATENATE(J205," Control"," 3")</f>
        <v>ACCTI 38 Control 3</v>
      </c>
      <c r="AL207" s="23" t="s">
        <v>1264</v>
      </c>
      <c r="AM207" s="23" t="s">
        <v>1315</v>
      </c>
      <c r="AN207" s="23" t="s">
        <v>1316</v>
      </c>
      <c r="AO207" s="23" t="str">
        <f t="shared" si="857"/>
        <v>La SUBDIRECCIÓN DE ACCESO A TIERRAS EN ZONAS FOCALIZADAS valida trimestralmente la implementación de los proyectos productivos a través de la forma ACCTI-F-018 VALORACIÓN DE LA ESTRUCTURA DEL PROYECTO PRODUCTIVO, de acuerdo a las condiciones del predio con lo descrito en el procedimiento ACCTI-P-017 MATERIALIZACIÓN DEL SUBSIDIO – PROYECTOS PRODUCTIVOS</v>
      </c>
      <c r="AP207" s="21" t="s">
        <v>54</v>
      </c>
      <c r="AQ207" s="21" t="str">
        <f t="shared" si="824"/>
        <v>Probabilidad</v>
      </c>
      <c r="AR207" s="21" t="s">
        <v>56</v>
      </c>
      <c r="AS207" s="21" t="str">
        <f t="shared" si="825"/>
        <v>30%</v>
      </c>
      <c r="AT207" s="21" t="s">
        <v>1</v>
      </c>
      <c r="AU207" s="21" t="s">
        <v>2</v>
      </c>
      <c r="AV207" s="21" t="s">
        <v>3</v>
      </c>
      <c r="AW207" s="22">
        <f>+IF(AQ207="Probabilidad",AW206-(AW206*AS207),AW206)</f>
        <v>0.1764</v>
      </c>
      <c r="AX207" s="21" t="str">
        <f t="shared" si="826"/>
        <v>Muy Baja</v>
      </c>
      <c r="AY207" s="22">
        <f>+IF(AQ207="Impacto",AY206-(AY206*AS207),AY206)</f>
        <v>0.8</v>
      </c>
      <c r="AZ207" s="21" t="str">
        <f t="shared" si="827"/>
        <v>Mayor</v>
      </c>
      <c r="BA207" s="166"/>
      <c r="BB207" s="166"/>
      <c r="BC207" s="169"/>
      <c r="BD207" s="21" t="str">
        <f>CONCATENATE(J205," Acción preventiva"," 3")</f>
        <v>ACCTI 38 Acción preventiva 3</v>
      </c>
      <c r="BE207" s="23"/>
      <c r="BF207" s="23"/>
      <c r="BG207" s="23"/>
      <c r="BH207" s="21">
        <f t="shared" si="829"/>
        <v>0</v>
      </c>
      <c r="BI207" s="21"/>
      <c r="BJ207" s="21"/>
      <c r="BK207" s="21"/>
      <c r="BL207" s="21"/>
      <c r="BM207" s="21"/>
      <c r="BN207" s="21"/>
      <c r="BO207" s="21"/>
      <c r="BP207" s="21"/>
      <c r="BQ207" s="21"/>
      <c r="BR207" s="21"/>
      <c r="BS207" s="21"/>
      <c r="BT207" s="21"/>
      <c r="BU207" s="171"/>
      <c r="BV207" s="38">
        <v>0</v>
      </c>
      <c r="BW207" s="38">
        <v>0</v>
      </c>
      <c r="BX207" s="38">
        <v>0</v>
      </c>
      <c r="BY207" s="38">
        <v>0</v>
      </c>
      <c r="BZ207" s="38">
        <v>0</v>
      </c>
      <c r="CA207" s="38">
        <v>0</v>
      </c>
      <c r="CB207" s="38">
        <v>0</v>
      </c>
      <c r="CC207" s="38">
        <v>0</v>
      </c>
      <c r="CD207" s="38">
        <v>0</v>
      </c>
      <c r="CE207" s="38">
        <v>0</v>
      </c>
      <c r="CF207" s="38">
        <v>0</v>
      </c>
      <c r="CG207" s="38">
        <v>0</v>
      </c>
      <c r="CH207" s="38">
        <f t="shared" si="892"/>
        <v>0</v>
      </c>
      <c r="CI207" s="39"/>
      <c r="CJ207" s="24"/>
      <c r="CK207" s="25"/>
      <c r="CL207" s="173"/>
      <c r="CM207" s="26">
        <f t="shared" ref="CM207" si="921">1-(CK207/CL205)</f>
        <v>1</v>
      </c>
      <c r="CN207" s="24" t="str" cm="1">
        <f t="array" ref="CN207">+_xlfn.IFS(CM207&lt;0.8,"Cambio",CM207&lt;0.9,"Revisión de control",CM207&gt;0.89,"Se mantiene")</f>
        <v>Se mantiene</v>
      </c>
      <c r="CO207" s="80"/>
      <c r="CP207" s="25"/>
      <c r="CQ207" s="25"/>
      <c r="CR207" s="25"/>
      <c r="CS207" s="26">
        <f t="shared" si="894"/>
        <v>1</v>
      </c>
    </row>
    <row r="208" spans="1:97" ht="60" customHeight="1" x14ac:dyDescent="0.4">
      <c r="A208" s="7" t="s">
        <v>1245</v>
      </c>
      <c r="B208" s="228"/>
      <c r="C208" s="21" t="s">
        <v>149</v>
      </c>
      <c r="D208" s="189"/>
      <c r="E208" s="192"/>
      <c r="F208" s="189"/>
      <c r="G208" s="196"/>
      <c r="H208" s="176"/>
      <c r="I208" s="182"/>
      <c r="J208" s="176"/>
      <c r="K208" s="167"/>
      <c r="L208" s="197"/>
      <c r="M208" s="200"/>
      <c r="N208" s="203"/>
      <c r="O208" s="206"/>
      <c r="P208" s="203"/>
      <c r="Q208" s="206"/>
      <c r="R208" s="206"/>
      <c r="S208" s="209"/>
      <c r="T208" s="176"/>
      <c r="U208" s="175"/>
      <c r="V208" s="175"/>
      <c r="W208" s="177"/>
      <c r="X208" s="167"/>
      <c r="Y208" s="167"/>
      <c r="Z208" s="180"/>
      <c r="AA208" s="180"/>
      <c r="AB208" s="180"/>
      <c r="AC208" s="181"/>
      <c r="AD208" s="176"/>
      <c r="AE208" s="182"/>
      <c r="AF208" s="176"/>
      <c r="AG208" s="176"/>
      <c r="AH208" s="182"/>
      <c r="AI208" s="176"/>
      <c r="AJ208" s="183"/>
      <c r="AK208" s="21" t="str">
        <f>CONCATENATE(J205," Control"," 4")</f>
        <v>ACCTI 38 Control 4</v>
      </c>
      <c r="AL208" s="23" t="s">
        <v>1264</v>
      </c>
      <c r="AM208" s="23" t="s">
        <v>1317</v>
      </c>
      <c r="AN208" s="23" t="s">
        <v>1318</v>
      </c>
      <c r="AO208" s="23" t="str">
        <f t="shared" si="857"/>
        <v>La SUBDIRECCIÓN DE ACCESO A TIERRAS EN ZONAS FOCALIZADAS revoca el acto administrativo a través de una resolución de revocatoria o de pérdida de fuerza ejecutoria total del acto administrativo que materializó el subsidio en un predio que no cumplía con los requisitos de la materialización y se puede solicitar una nueva postulación, realizando el seguimiento semestral del estado del expediente y/o revocatoria (Matriz de Seguimiento revocatorias)</v>
      </c>
      <c r="AP208" s="21" t="s">
        <v>55</v>
      </c>
      <c r="AQ208" s="21" t="str">
        <f t="shared" si="824"/>
        <v>Impacto</v>
      </c>
      <c r="AR208" s="21" t="s">
        <v>56</v>
      </c>
      <c r="AS208" s="21" t="str">
        <f t="shared" si="825"/>
        <v>25%</v>
      </c>
      <c r="AT208" s="21" t="s">
        <v>1</v>
      </c>
      <c r="AU208" s="21" t="s">
        <v>2</v>
      </c>
      <c r="AV208" s="21" t="s">
        <v>3</v>
      </c>
      <c r="AW208" s="22">
        <f>+IF(AQ208="Probabilidad",AW207-(AW207*AS208),AW207)</f>
        <v>0.1764</v>
      </c>
      <c r="AX208" s="21" t="str">
        <f t="shared" si="826"/>
        <v>Muy Baja</v>
      </c>
      <c r="AY208" s="22">
        <f>+IF(AQ208="Impacto",AY207-(AY207*AS208),AY207)</f>
        <v>0.60000000000000009</v>
      </c>
      <c r="AZ208" s="21" t="str">
        <f t="shared" si="827"/>
        <v>Moderado</v>
      </c>
      <c r="BA208" s="167"/>
      <c r="BB208" s="167"/>
      <c r="BC208" s="170"/>
      <c r="BD208" s="21" t="str">
        <f>CONCATENATE(J205," Acción preventiva"," 4")</f>
        <v>ACCTI 38 Acción preventiva 4</v>
      </c>
      <c r="BE208" s="23"/>
      <c r="BF208" s="23"/>
      <c r="BG208" s="23"/>
      <c r="BH208" s="21">
        <f t="shared" si="829"/>
        <v>0</v>
      </c>
      <c r="BI208" s="21"/>
      <c r="BJ208" s="21"/>
      <c r="BK208" s="21"/>
      <c r="BL208" s="21"/>
      <c r="BM208" s="21"/>
      <c r="BN208" s="21"/>
      <c r="BO208" s="21"/>
      <c r="BP208" s="21"/>
      <c r="BQ208" s="21"/>
      <c r="BR208" s="21"/>
      <c r="BS208" s="21"/>
      <c r="BT208" s="21"/>
      <c r="BU208" s="171"/>
      <c r="BV208" s="38">
        <v>0</v>
      </c>
      <c r="BW208" s="38">
        <v>0</v>
      </c>
      <c r="BX208" s="38">
        <v>0</v>
      </c>
      <c r="BY208" s="38">
        <v>0</v>
      </c>
      <c r="BZ208" s="38">
        <v>0</v>
      </c>
      <c r="CA208" s="38">
        <v>0</v>
      </c>
      <c r="CB208" s="38">
        <v>0</v>
      </c>
      <c r="CC208" s="38">
        <v>0</v>
      </c>
      <c r="CD208" s="38">
        <v>0</v>
      </c>
      <c r="CE208" s="38">
        <v>0</v>
      </c>
      <c r="CF208" s="38">
        <v>0</v>
      </c>
      <c r="CG208" s="38">
        <v>0</v>
      </c>
      <c r="CH208" s="38">
        <f t="shared" si="892"/>
        <v>0</v>
      </c>
      <c r="CI208" s="39"/>
      <c r="CJ208" s="24"/>
      <c r="CK208" s="25"/>
      <c r="CL208" s="174"/>
      <c r="CM208" s="26">
        <f t="shared" ref="CM208" si="922">1-(CK208/CL205)</f>
        <v>1</v>
      </c>
      <c r="CN208" s="24" t="str" cm="1">
        <f t="array" ref="CN208">+_xlfn.IFS(CM208&lt;0.8,"Cambio",CM208&lt;0.9,"Revisión de control",CM208&gt;0.89,"Se mantiene")</f>
        <v>Se mantiene</v>
      </c>
      <c r="CO208" s="80"/>
      <c r="CP208" s="25"/>
      <c r="CQ208" s="25"/>
      <c r="CR208" s="25"/>
      <c r="CS208" s="26">
        <f t="shared" si="894"/>
        <v>1</v>
      </c>
    </row>
    <row r="209" spans="1:97" ht="60" customHeight="1" x14ac:dyDescent="0.4">
      <c r="A209" s="7" t="s">
        <v>1245</v>
      </c>
      <c r="B209" s="226" t="s">
        <v>148</v>
      </c>
      <c r="C209" s="21" t="s">
        <v>149</v>
      </c>
      <c r="D209" s="187" t="str">
        <f>VLOOKUP(B209,Datos!$B$65:$F$80,3,FALSE)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209" s="190" t="str">
        <f>VLOOKUP(B209,Datos!$B$65:$F$80,5,FALSE)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209" s="187" t="str">
        <f>VLOOKUP(B209,Datos!$B$65:$F$80,4,FALSE)</f>
        <v>Inicia con el análisis de la ruta jurídica y termina con la decisión final del expediente</v>
      </c>
      <c r="G209" s="196" t="s">
        <v>1163</v>
      </c>
      <c r="H209" s="176" t="s">
        <v>1254</v>
      </c>
      <c r="I209" s="182">
        <f t="shared" si="563"/>
        <v>1</v>
      </c>
      <c r="J209" s="176" t="str">
        <f t="shared" ref="J209" si="923">CONCATENATE(C209," ",K209)</f>
        <v>ACCTI 39</v>
      </c>
      <c r="K209" s="165">
        <v>39</v>
      </c>
      <c r="L209" s="197">
        <v>45839</v>
      </c>
      <c r="M209" s="198">
        <f ca="1">+TODAY()-L209</f>
        <v>240</v>
      </c>
      <c r="N209" s="201" t="s">
        <v>34</v>
      </c>
      <c r="O209" s="204">
        <f>VLOOKUP(N209,[7]Datos!$B$21:$D$25,3,FALSE)</f>
        <v>1</v>
      </c>
      <c r="P209" s="201" t="s">
        <v>32</v>
      </c>
      <c r="Q209" s="204">
        <f>VLOOKUP(P209,[7]Datos!$C$20:$D$25,2,FALSE)</f>
        <v>0.8</v>
      </c>
      <c r="R209" s="204">
        <f t="shared" ref="R209" si="924">+IF(O209="",Q209,IF(Q209="",O209,IF(O209&gt;Q209,O209,Q209)))</f>
        <v>1</v>
      </c>
      <c r="S209" s="207" t="s">
        <v>1319</v>
      </c>
      <c r="T209" s="176" t="s">
        <v>0</v>
      </c>
      <c r="U209" s="175" t="s">
        <v>1320</v>
      </c>
      <c r="V209" s="175" t="s">
        <v>1321</v>
      </c>
      <c r="W209" s="177" t="str">
        <f t="shared" ref="W209" si="925">CONCATENATE("Posibilidad de"," ",T209," ",U209," debido ",V209)</f>
        <v>Posibilidad de afectación económica o presupuestal por sanción de entes de control debido a la falta del seguimiento y aplicación de los controles y normativa establecidos en el procedimiento y sin la disponibilidad presupuestal para adelantar la compra de predios</v>
      </c>
      <c r="X209" s="165" t="s">
        <v>222</v>
      </c>
      <c r="Y209" s="165" t="s">
        <v>227</v>
      </c>
      <c r="Z209" s="178" t="s">
        <v>286</v>
      </c>
      <c r="AA209" s="178" t="s">
        <v>467</v>
      </c>
      <c r="AB209" s="178" t="s">
        <v>1250</v>
      </c>
      <c r="AC209" s="181">
        <v>600</v>
      </c>
      <c r="AD209" s="176" t="str">
        <f t="shared" ref="AD209" si="926">IF(AC209&lt;=0,"",IF(AC209&lt;=2,"Muy Baja",IF(AC209&lt;=24,"Baja",IF(AC209&lt;=500,"Media",IF(AC209&lt;=5000,"Alta","Muy Alta")))))</f>
        <v>Alta</v>
      </c>
      <c r="AE209" s="182">
        <f t="shared" ref="AE209" si="927">IF(AD209="","",IF(AD209="Muy Baja",0.2,IF(AD209="Baja",0.4,IF(AD209="Media",0.6,IF(AD209="Alta",0.8,IF(AD209="Muy Alta",1,))))))</f>
        <v>0.8</v>
      </c>
      <c r="AF209" s="176" t="s">
        <v>34</v>
      </c>
      <c r="AG209" s="176" t="str">
        <f>IF(OR(AF209=[7]Datos!$C$6,AF209=[7]Datos!$D$6),"Leve",IF(OR(AF209=[7]Datos!$C$7,AF209=[7]Datos!$D$7),"Menor",IF(OR(AF209=[7]Datos!$C$8,AF209=[7]Datos!$D$8),"Moderado",IF(OR(AF209=[7]Datos!$C$9,AF209=[7]Datos!$D$9),"Mayor",IF(OR(AF209=[7]Datos!$C$10,AF209=[7]Datos!$D$10),"Catastrófico","")))))</f>
        <v>Catastrófico</v>
      </c>
      <c r="AH209" s="182">
        <f t="shared" ref="AH209" si="928">IF(AG209="","",IF(AG209="Leve",0.2,IF(AG209="Menor",0.4,IF(AG209="Moderado",0.6,IF(AG209="Mayor",0.8,IF(AG209="Catastrófico",1,))))))</f>
        <v>1</v>
      </c>
      <c r="AI209" s="176" t="str">
        <f t="shared" ref="AI209" si="929">IF(OR(AND(AD209="Muy Baja",AG209="Leve"),AND(AD209="Muy Baja",AG209="Menor"),AND(AD209="Baja",AG209="Leve")),"Bajo",IF(OR(AND(AD209="Muy baja",AG209="Moderado"),AND(AD209="Baja",AG209="Menor"),AND(AD209="Baja",AG209="Moderado"),AND(AD209="Media",AG209="Leve"),AND(AD209="Media",AG209="Menor"),AND(AD209="Media",AG209="Moderado"),AND(AD209="Alta",AG209="Leve"),AND(AD209="Alta",AG209="Menor")),"Moderado",IF(OR(AND(AD209="Muy Baja",AG209="Mayor"),AND(AD209="Baja",AG209="Mayor"),AND(AD209="Media",AG209="Mayor"),AND(AD209="Alta",AG209="Moderado"),AND(AD209="Alta",AG209="Mayor"),AND(AD209="Muy Alta",AG209="Leve"),AND(AD209="Muy Alta",AG209="Menor"),AND(AD209="Muy Alta",AG209="Moderado"),AND(AD209="Muy Alta",AG209="Mayor")),"Alto",IF(OR(AND(AD209="Muy Baja",AG209="Catastrófico"),AND(AD209="Baja",AG209="Catastrófico"),AND(AD209="Media",AG209="Catastrófico"),AND(AD209="Alta",AG209="Catastrófico"),AND(AD209="Muy Alta",AG209="Catastrófico")),"Extremo",""))))</f>
        <v>Extremo</v>
      </c>
      <c r="AJ209" s="183" t="str" cm="1">
        <f t="array" ref="AJ209">_xlfn.IFS(AI209="Bajo","Aceptar",AI209="Moderado","Reducir",AI209="Alto","Reducir",AI209="Extremo","Reducir")</f>
        <v>Reducir</v>
      </c>
      <c r="AK209" s="21" t="str">
        <f>CONCATENATE(J209," Control"," 1")</f>
        <v>ACCTI 39 Control 1</v>
      </c>
      <c r="AL209" s="23" t="s">
        <v>1251</v>
      </c>
      <c r="AM209" s="23" t="s">
        <v>1322</v>
      </c>
      <c r="AN209" s="23" t="s">
        <v>1323</v>
      </c>
      <c r="AO209" s="23" t="str">
        <f>CONCATENATE(AL209," ",AM209," a través del ",AN209)</f>
        <v>La DIRECCIÓN DE ACCESO A TIERRAS decide si la oferta que se presenta a la entidad para la adquisición del predio es viable a través del diligenciamiento de la forma ACCTI-F-144 CONTROL DE CALIDAD DEL AVALÚO reduciendo la posibilidad de avanzar en procesos de compra dirigidos a predios cuyas ofertas no sean favorables para la entidad, revisando permanentemente que a los avalúos hechos a los predios destinados para la compra cumple con los requisitos</v>
      </c>
      <c r="AP209" s="21" t="s">
        <v>53</v>
      </c>
      <c r="AQ209" s="21" t="str">
        <f t="shared" si="824"/>
        <v>Probabilidad</v>
      </c>
      <c r="AR209" s="21" t="s">
        <v>56</v>
      </c>
      <c r="AS209" s="21" t="str">
        <f t="shared" si="825"/>
        <v>40%</v>
      </c>
      <c r="AT209" s="21" t="s">
        <v>1</v>
      </c>
      <c r="AU209" s="21" t="s">
        <v>2</v>
      </c>
      <c r="AV209" s="21" t="s">
        <v>3</v>
      </c>
      <c r="AW209" s="22">
        <f>+IF(AQ209="Probabilidad",AE209-(AE209*AS209),AE209)</f>
        <v>0.48</v>
      </c>
      <c r="AX209" s="21" t="str">
        <f t="shared" si="826"/>
        <v>Media</v>
      </c>
      <c r="AY209" s="22">
        <f>+IF(AQ209="Impacto",AH209-(AH209*AS209),AH209)</f>
        <v>1</v>
      </c>
      <c r="AZ209" s="21" t="str">
        <f t="shared" si="827"/>
        <v>Catastrófico</v>
      </c>
      <c r="BA209" s="165" t="str">
        <f t="shared" ref="BA209" si="930">IF(OR(AND(AX212="Muy Baja",AZ212="Leve"),AND(AX212="Muy Baja",AZ212="Menor"),AND(AX212="Baja",AZ212="Leve")),"Bajo",IF(OR(AND(AX212="Muy baja",AZ212="Moderado"),AND(AX212="Baja",AZ212="Menor"),AND(AX212="Baja",AZ212="Moderado"),AND(AX212="Media",AZ212="Leve"),AND(AX212="Media",AZ212="Menor"),AND(AX212="Media",AZ212="Moderado"),AND(AX212="Alta",AZ212="Leve"),AND(AX212="Alta",AZ212="Menor")),"Moderado",IF(OR(AND(AX212="Muy Baja",AZ212="Mayor"),AND(AX212="Baja",AZ212="Mayor"),AND(AX212="Media",AZ212="Mayor"),AND(AX212="Alta",AZ212="Moderado"),AND(AX212="Alta",AZ212="Mayor"),AND(AX212="Muy Alta",AZ212="Leve"),AND(AX212="Muy Alta",AZ212="Menor"),AND(AX212="Muy Alta",AZ212="Moderado"),AND(AX212="Muy Alta",AZ212="Mayor")),"Alto",IF(OR(AND(AX212="Muy Baja",AZ212="Catastrófico"),AND(AX212="Baja",AZ212="Catastrófico"),AND(AX212="Media",AZ212="Catastrófico"),AND(AX212="Alta",AZ212="Catastrófico"),AND(AX212="Muy Alta",AZ212="Catastrófico")),"Extremo",""))))</f>
        <v>Moderado</v>
      </c>
      <c r="BB209" s="165" t="str" cm="1">
        <f t="array" ref="BB209">_xlfn.IFS(BA209="Bajo","Aceptar",BA209="Moderado","Reducir",BA209="Alto","Reducir",BA209="Extremo","Reducir")</f>
        <v>Reducir</v>
      </c>
      <c r="BC209" s="168" t="str" cm="1">
        <f t="array" ref="BC209">_xlfn.IFS(BB209="Aceptar","No",BB209="Reducir","Si")</f>
        <v>Si</v>
      </c>
      <c r="BD209" s="21" t="str">
        <f>CONCATENATE(J209," Acción preventiva"," 1")</f>
        <v>ACCTI 39 Acción preventiva 1</v>
      </c>
      <c r="BE209" s="23" t="s">
        <v>1254</v>
      </c>
      <c r="BF209" s="23" t="s">
        <v>1324</v>
      </c>
      <c r="BG209" s="23" t="s">
        <v>1325</v>
      </c>
      <c r="BH209" s="21">
        <f t="shared" si="829"/>
        <v>1</v>
      </c>
      <c r="BI209" s="21"/>
      <c r="BJ209" s="21"/>
      <c r="BK209" s="21"/>
      <c r="BL209" s="21"/>
      <c r="BM209" s="21"/>
      <c r="BN209" s="21"/>
      <c r="BO209" s="21"/>
      <c r="BP209" s="21"/>
      <c r="BQ209" s="21"/>
      <c r="BR209" s="21"/>
      <c r="BS209" s="21">
        <v>1</v>
      </c>
      <c r="BT209" s="21"/>
      <c r="BU209" s="171">
        <f t="shared" ref="BU209" si="931">+AVERAGE(CH209:CH212)/AVERAGE(BH209:BH212)</f>
        <v>1</v>
      </c>
      <c r="BV209" s="38">
        <v>0</v>
      </c>
      <c r="BW209" s="38">
        <v>0</v>
      </c>
      <c r="BX209" s="38">
        <v>0</v>
      </c>
      <c r="BY209" s="38">
        <v>0</v>
      </c>
      <c r="BZ209" s="38">
        <v>0</v>
      </c>
      <c r="CA209" s="38">
        <v>0</v>
      </c>
      <c r="CB209" s="38">
        <v>0</v>
      </c>
      <c r="CC209" s="38">
        <v>0</v>
      </c>
      <c r="CD209" s="38">
        <v>0</v>
      </c>
      <c r="CE209" s="38">
        <v>1</v>
      </c>
      <c r="CF209" s="38">
        <v>0</v>
      </c>
      <c r="CG209" s="38">
        <v>0</v>
      </c>
      <c r="CH209" s="38">
        <v>1</v>
      </c>
      <c r="CI209" s="39"/>
      <c r="CJ209" s="24"/>
      <c r="CK209" s="25"/>
      <c r="CL209" s="172">
        <f t="shared" ref="CL209" si="932">+AC209</f>
        <v>600</v>
      </c>
      <c r="CM209" s="26">
        <f t="shared" ref="CM209" si="933">1-(CK209/CL209)</f>
        <v>1</v>
      </c>
      <c r="CN209" s="24" t="str" cm="1">
        <f t="array" ref="CN209">+_xlfn.IFS(CM209&lt;0.8,"Cambio",CM209&lt;0.9,"Revisión de control",CM209&gt;0.89,"Se mantiene")</f>
        <v>Se mantiene</v>
      </c>
      <c r="CO209" s="80"/>
      <c r="CP209" s="25"/>
      <c r="CQ209" s="25"/>
      <c r="CR209" s="25"/>
      <c r="CS209" s="26">
        <f t="shared" si="894"/>
        <v>1</v>
      </c>
    </row>
    <row r="210" spans="1:97" ht="60" customHeight="1" x14ac:dyDescent="0.4">
      <c r="A210" s="7" t="s">
        <v>1245</v>
      </c>
      <c r="B210" s="227"/>
      <c r="C210" s="21" t="s">
        <v>149</v>
      </c>
      <c r="D210" s="188"/>
      <c r="E210" s="191"/>
      <c r="F210" s="188"/>
      <c r="G210" s="196"/>
      <c r="H210" s="176"/>
      <c r="I210" s="182"/>
      <c r="J210" s="176"/>
      <c r="K210" s="166"/>
      <c r="L210" s="197"/>
      <c r="M210" s="199"/>
      <c r="N210" s="202"/>
      <c r="O210" s="205"/>
      <c r="P210" s="202"/>
      <c r="Q210" s="205"/>
      <c r="R210" s="205"/>
      <c r="S210" s="208"/>
      <c r="T210" s="176"/>
      <c r="U210" s="175"/>
      <c r="V210" s="175"/>
      <c r="W210" s="177"/>
      <c r="X210" s="166"/>
      <c r="Y210" s="166"/>
      <c r="Z210" s="179"/>
      <c r="AA210" s="179"/>
      <c r="AB210" s="179"/>
      <c r="AC210" s="181"/>
      <c r="AD210" s="176"/>
      <c r="AE210" s="182"/>
      <c r="AF210" s="176"/>
      <c r="AG210" s="176"/>
      <c r="AH210" s="182"/>
      <c r="AI210" s="176"/>
      <c r="AJ210" s="183"/>
      <c r="AK210" s="21" t="str">
        <f>CONCATENATE(J209," Control"," 2")</f>
        <v>ACCTI 39 Control 2</v>
      </c>
      <c r="AL210" s="23" t="s">
        <v>1251</v>
      </c>
      <c r="AM210" s="23" t="s">
        <v>1326</v>
      </c>
      <c r="AN210" s="23" t="s">
        <v>1327</v>
      </c>
      <c r="AO210" s="23" t="str">
        <f>CONCATENATE(AL210," ",AM210," a través del ",AN210)</f>
        <v>La DIRECCIÓN DE ACCESO A TIERRAS decide si la oferta que se presenta a la entidad para la adquisición del predio es viable técnicamente a través del diligenciamiento de la forma ACCTI-F-147 INFORME DE VIABILIDAD TÉCNICA reduciendo la posibilidad de avanzar en procesos de compra dirigidos a predios</v>
      </c>
      <c r="AP210" s="21" t="s">
        <v>53</v>
      </c>
      <c r="AQ210" s="21" t="str">
        <f t="shared" si="824"/>
        <v>Probabilidad</v>
      </c>
      <c r="AR210" s="21" t="s">
        <v>56</v>
      </c>
      <c r="AS210" s="21" t="str">
        <f t="shared" si="825"/>
        <v>40%</v>
      </c>
      <c r="AT210" s="21" t="s">
        <v>1</v>
      </c>
      <c r="AU210" s="21" t="s">
        <v>2</v>
      </c>
      <c r="AV210" s="21" t="s">
        <v>3</v>
      </c>
      <c r="AW210" s="22">
        <f>+IF(AQ210="Probabilidad",AW209-(AW209*AS210),AW209)</f>
        <v>0.28799999999999998</v>
      </c>
      <c r="AX210" s="21" t="str">
        <f t="shared" si="826"/>
        <v>Baja</v>
      </c>
      <c r="AY210" s="22">
        <f>+IF(AQ210="Impacto",AY209-(AY209*AS210),AY209)</f>
        <v>1</v>
      </c>
      <c r="AZ210" s="21" t="str">
        <f t="shared" si="827"/>
        <v>Catastrófico</v>
      </c>
      <c r="BA210" s="166"/>
      <c r="BB210" s="166"/>
      <c r="BC210" s="169"/>
      <c r="BD210" s="21" t="str">
        <f>CONCATENATE(J209," Acción preventiva"," 2")</f>
        <v>ACCTI 39 Acción preventiva 2</v>
      </c>
      <c r="BE210" s="23"/>
      <c r="BF210" s="23"/>
      <c r="BG210" s="23"/>
      <c r="BH210" s="21">
        <f t="shared" si="829"/>
        <v>0</v>
      </c>
      <c r="BI210" s="21"/>
      <c r="BJ210" s="21"/>
      <c r="BK210" s="21"/>
      <c r="BL210" s="21"/>
      <c r="BM210" s="21"/>
      <c r="BN210" s="21"/>
      <c r="BO210" s="21"/>
      <c r="BP210" s="21"/>
      <c r="BQ210" s="21"/>
      <c r="BR210" s="21"/>
      <c r="BS210" s="21"/>
      <c r="BT210" s="21"/>
      <c r="BU210" s="171"/>
      <c r="BV210" s="38">
        <v>0</v>
      </c>
      <c r="BW210" s="38">
        <v>0</v>
      </c>
      <c r="BX210" s="38">
        <v>0</v>
      </c>
      <c r="BY210" s="38">
        <v>0</v>
      </c>
      <c r="BZ210" s="38">
        <v>0</v>
      </c>
      <c r="CA210" s="38">
        <v>0</v>
      </c>
      <c r="CB210" s="38">
        <v>0</v>
      </c>
      <c r="CC210" s="38">
        <v>0</v>
      </c>
      <c r="CD210" s="38">
        <v>0</v>
      </c>
      <c r="CE210" s="38">
        <v>0</v>
      </c>
      <c r="CF210" s="38">
        <v>0</v>
      </c>
      <c r="CG210" s="38">
        <v>0</v>
      </c>
      <c r="CH210" s="38">
        <f t="shared" si="892"/>
        <v>0</v>
      </c>
      <c r="CI210" s="39"/>
      <c r="CJ210" s="24"/>
      <c r="CK210" s="25"/>
      <c r="CL210" s="173"/>
      <c r="CM210" s="26">
        <f t="shared" ref="CM210" si="934">1-(CK210/CL209)</f>
        <v>1</v>
      </c>
      <c r="CN210" s="24" t="str" cm="1">
        <f t="array" ref="CN210">+_xlfn.IFS(CM210&lt;0.8,"Cambio",CM210&lt;0.9,"Revisión de control",CM210&gt;0.89,"Se mantiene")</f>
        <v>Se mantiene</v>
      </c>
      <c r="CO210" s="80"/>
      <c r="CP210" s="25"/>
      <c r="CQ210" s="25"/>
      <c r="CR210" s="25"/>
      <c r="CS210" s="26">
        <f t="shared" si="894"/>
        <v>1</v>
      </c>
    </row>
    <row r="211" spans="1:97" ht="60" customHeight="1" x14ac:dyDescent="0.4">
      <c r="A211" s="7" t="s">
        <v>1245</v>
      </c>
      <c r="B211" s="227"/>
      <c r="C211" s="21" t="s">
        <v>149</v>
      </c>
      <c r="D211" s="188"/>
      <c r="E211" s="191"/>
      <c r="F211" s="188"/>
      <c r="G211" s="196"/>
      <c r="H211" s="176"/>
      <c r="I211" s="182"/>
      <c r="J211" s="176"/>
      <c r="K211" s="166"/>
      <c r="L211" s="197"/>
      <c r="M211" s="199"/>
      <c r="N211" s="202"/>
      <c r="O211" s="205"/>
      <c r="P211" s="202"/>
      <c r="Q211" s="205"/>
      <c r="R211" s="205"/>
      <c r="S211" s="208"/>
      <c r="T211" s="176"/>
      <c r="U211" s="175"/>
      <c r="V211" s="175"/>
      <c r="W211" s="177"/>
      <c r="X211" s="166"/>
      <c r="Y211" s="166"/>
      <c r="Z211" s="179"/>
      <c r="AA211" s="179"/>
      <c r="AB211" s="179"/>
      <c r="AC211" s="181"/>
      <c r="AD211" s="176"/>
      <c r="AE211" s="182"/>
      <c r="AF211" s="176"/>
      <c r="AG211" s="176"/>
      <c r="AH211" s="182"/>
      <c r="AI211" s="176"/>
      <c r="AJ211" s="183"/>
      <c r="AK211" s="21" t="str">
        <f>CONCATENATE(J209," Control"," 3")</f>
        <v>ACCTI 39 Control 3</v>
      </c>
      <c r="AL211" s="23" t="s">
        <v>1251</v>
      </c>
      <c r="AM211" s="23" t="s">
        <v>1328</v>
      </c>
      <c r="AN211" s="23" t="s">
        <v>1329</v>
      </c>
      <c r="AO211" s="23" t="str">
        <f t="shared" ref="AO211:AO220" si="935">CONCATENATE(AL211," ",AM211," a través de ",AN211)</f>
        <v>La DIRECCIÓN DE ACCESO A TIERRAS subsana los requisitos de predios cuyas ofertas no son viables y/o que no cumplen con los requisitos técnicos a través de un correo electrónico se gestiona con la Oficina de Planeación de la ANT y en caso de ser necesario frente al Ministerio de Hacienda, la solicitud de ampliación presupuestal y/o estudiando la posibilidad de adquisición de predios aledaños que cumplan las expectativas de los compromisos adquiridos soportando con los expedientes e incluyendo la documentación pertinente.</v>
      </c>
      <c r="AP211" s="21" t="s">
        <v>55</v>
      </c>
      <c r="AQ211" s="21" t="str">
        <f t="shared" si="824"/>
        <v>Impacto</v>
      </c>
      <c r="AR211" s="21" t="s">
        <v>56</v>
      </c>
      <c r="AS211" s="21" t="str">
        <f t="shared" si="825"/>
        <v>25%</v>
      </c>
      <c r="AT211" s="21" t="s">
        <v>1</v>
      </c>
      <c r="AU211" s="21" t="s">
        <v>2</v>
      </c>
      <c r="AV211" s="21" t="s">
        <v>3</v>
      </c>
      <c r="AW211" s="22">
        <f>+IF(AQ211="Probabilidad",AW210-(AW210*AS211),AW210)</f>
        <v>0.28799999999999998</v>
      </c>
      <c r="AX211" s="21" t="str">
        <f t="shared" si="826"/>
        <v>Baja</v>
      </c>
      <c r="AY211" s="22">
        <f>+IF(AQ211="Impacto",AY210-(AY210*AS211),AY210)</f>
        <v>0.75</v>
      </c>
      <c r="AZ211" s="21" t="str">
        <f t="shared" si="827"/>
        <v>Mayor</v>
      </c>
      <c r="BA211" s="166"/>
      <c r="BB211" s="166"/>
      <c r="BC211" s="169"/>
      <c r="BD211" s="21" t="str">
        <f>CONCATENATE(J209," Acción preventiva"," 3")</f>
        <v>ACCTI 39 Acción preventiva 3</v>
      </c>
      <c r="BE211" s="23"/>
      <c r="BF211" s="23"/>
      <c r="BG211" s="23"/>
      <c r="BH211" s="21">
        <f t="shared" si="829"/>
        <v>0</v>
      </c>
      <c r="BI211" s="21"/>
      <c r="BJ211" s="21"/>
      <c r="BK211" s="21"/>
      <c r="BL211" s="21"/>
      <c r="BM211" s="21"/>
      <c r="BN211" s="21"/>
      <c r="BO211" s="21"/>
      <c r="BP211" s="21"/>
      <c r="BQ211" s="21"/>
      <c r="BR211" s="21"/>
      <c r="BS211" s="21"/>
      <c r="BT211" s="21"/>
      <c r="BU211" s="171"/>
      <c r="BV211" s="38">
        <v>0</v>
      </c>
      <c r="BW211" s="38">
        <v>0</v>
      </c>
      <c r="BX211" s="38">
        <v>0</v>
      </c>
      <c r="BY211" s="38">
        <v>0</v>
      </c>
      <c r="BZ211" s="38">
        <v>0</v>
      </c>
      <c r="CA211" s="38">
        <v>0</v>
      </c>
      <c r="CB211" s="38">
        <v>0</v>
      </c>
      <c r="CC211" s="38">
        <v>0</v>
      </c>
      <c r="CD211" s="38">
        <v>0</v>
      </c>
      <c r="CE211" s="38">
        <v>0</v>
      </c>
      <c r="CF211" s="38">
        <v>0</v>
      </c>
      <c r="CG211" s="38">
        <v>0</v>
      </c>
      <c r="CH211" s="38">
        <f t="shared" si="892"/>
        <v>0</v>
      </c>
      <c r="CI211" s="39"/>
      <c r="CJ211" s="24"/>
      <c r="CK211" s="25"/>
      <c r="CL211" s="173"/>
      <c r="CM211" s="26">
        <f t="shared" ref="CM211" si="936">1-(CK211/CL209)</f>
        <v>1</v>
      </c>
      <c r="CN211" s="24" t="str" cm="1">
        <f t="array" ref="CN211">+_xlfn.IFS(CM211&lt;0.8,"Cambio",CM211&lt;0.9,"Revisión de control",CM211&gt;0.89,"Se mantiene")</f>
        <v>Se mantiene</v>
      </c>
      <c r="CO211" s="80"/>
      <c r="CP211" s="25"/>
      <c r="CQ211" s="25"/>
      <c r="CR211" s="25"/>
      <c r="CS211" s="26">
        <f t="shared" si="894"/>
        <v>1</v>
      </c>
    </row>
    <row r="212" spans="1:97" ht="60" customHeight="1" x14ac:dyDescent="0.4">
      <c r="A212" s="7" t="s">
        <v>1245</v>
      </c>
      <c r="B212" s="228"/>
      <c r="C212" s="21" t="s">
        <v>149</v>
      </c>
      <c r="D212" s="189"/>
      <c r="E212" s="192"/>
      <c r="F212" s="189"/>
      <c r="G212" s="196"/>
      <c r="H212" s="176"/>
      <c r="I212" s="182"/>
      <c r="J212" s="176"/>
      <c r="K212" s="167"/>
      <c r="L212" s="197"/>
      <c r="M212" s="200"/>
      <c r="N212" s="203"/>
      <c r="O212" s="206"/>
      <c r="P212" s="203"/>
      <c r="Q212" s="206"/>
      <c r="R212" s="206"/>
      <c r="S212" s="209"/>
      <c r="T212" s="176"/>
      <c r="U212" s="175"/>
      <c r="V212" s="175"/>
      <c r="W212" s="177"/>
      <c r="X212" s="167"/>
      <c r="Y212" s="167"/>
      <c r="Z212" s="180"/>
      <c r="AA212" s="180"/>
      <c r="AB212" s="180"/>
      <c r="AC212" s="181"/>
      <c r="AD212" s="176"/>
      <c r="AE212" s="182"/>
      <c r="AF212" s="176"/>
      <c r="AG212" s="176"/>
      <c r="AH212" s="182"/>
      <c r="AI212" s="176"/>
      <c r="AJ212" s="183"/>
      <c r="AK212" s="21" t="str">
        <f>CONCATENATE(J209," Control"," 4")</f>
        <v>ACCTI 39 Control 4</v>
      </c>
      <c r="AL212" s="23" t="s">
        <v>1251</v>
      </c>
      <c r="AM212" s="23" t="s">
        <v>1328</v>
      </c>
      <c r="AN212" s="23" t="s">
        <v>1330</v>
      </c>
      <c r="AO212" s="23" t="str">
        <f t="shared" si="935"/>
        <v>La DIRECCIÓN DE ACCESO A TIERRAS subsana los requisitos de predios cuyas ofertas no son viables y/o que no cumplen con los requisitos técnicos a través de un correo electrónico solicitando al componente del equipo de compra de predios, el ajuste nuevamente de la forma de viabilidad y remitirlo el equipo de avalúo para hacer un nuevo control de calidad de avalúo, dejando la constancia del ajuste en el expediente respectivo</v>
      </c>
      <c r="AP212" s="21" t="s">
        <v>55</v>
      </c>
      <c r="AQ212" s="21" t="str">
        <f t="shared" si="824"/>
        <v>Impacto</v>
      </c>
      <c r="AR212" s="21" t="s">
        <v>56</v>
      </c>
      <c r="AS212" s="21" t="str">
        <f t="shared" si="825"/>
        <v>25%</v>
      </c>
      <c r="AT212" s="21" t="s">
        <v>1</v>
      </c>
      <c r="AU212" s="21" t="s">
        <v>2</v>
      </c>
      <c r="AV212" s="21" t="s">
        <v>3</v>
      </c>
      <c r="AW212" s="22">
        <f>+IF(AQ212="Probabilidad",AW211-(AW211*AS212),AW211)</f>
        <v>0.28799999999999998</v>
      </c>
      <c r="AX212" s="21" t="str">
        <f t="shared" si="826"/>
        <v>Baja</v>
      </c>
      <c r="AY212" s="22">
        <f>+IF(AQ212="Impacto",AY211-(AY211*AS212),AY211)</f>
        <v>0.5625</v>
      </c>
      <c r="AZ212" s="21" t="str">
        <f t="shared" si="827"/>
        <v>Moderado</v>
      </c>
      <c r="BA212" s="167"/>
      <c r="BB212" s="167"/>
      <c r="BC212" s="170"/>
      <c r="BD212" s="21" t="str">
        <f>CONCATENATE(J209," Acción preventiva"," 4")</f>
        <v>ACCTI 39 Acción preventiva 4</v>
      </c>
      <c r="BE212" s="23"/>
      <c r="BF212" s="23"/>
      <c r="BG212" s="23"/>
      <c r="BH212" s="21">
        <f t="shared" si="829"/>
        <v>0</v>
      </c>
      <c r="BI212" s="21"/>
      <c r="BJ212" s="21"/>
      <c r="BK212" s="21"/>
      <c r="BL212" s="21"/>
      <c r="BM212" s="21"/>
      <c r="BN212" s="21"/>
      <c r="BO212" s="21"/>
      <c r="BP212" s="21"/>
      <c r="BQ212" s="21"/>
      <c r="BR212" s="21"/>
      <c r="BS212" s="21"/>
      <c r="BT212" s="21"/>
      <c r="BU212" s="171"/>
      <c r="BV212" s="38">
        <v>0</v>
      </c>
      <c r="BW212" s="38">
        <v>0</v>
      </c>
      <c r="BX212" s="38">
        <v>0</v>
      </c>
      <c r="BY212" s="38">
        <v>0</v>
      </c>
      <c r="BZ212" s="38">
        <v>0</v>
      </c>
      <c r="CA212" s="38">
        <v>0</v>
      </c>
      <c r="CB212" s="38">
        <v>0</v>
      </c>
      <c r="CC212" s="38">
        <v>0</v>
      </c>
      <c r="CD212" s="38">
        <v>0</v>
      </c>
      <c r="CE212" s="38">
        <v>0</v>
      </c>
      <c r="CF212" s="38">
        <v>0</v>
      </c>
      <c r="CG212" s="38">
        <v>0</v>
      </c>
      <c r="CH212" s="38">
        <f t="shared" si="892"/>
        <v>0</v>
      </c>
      <c r="CI212" s="39"/>
      <c r="CJ212" s="24"/>
      <c r="CK212" s="25"/>
      <c r="CL212" s="174"/>
      <c r="CM212" s="26">
        <f t="shared" ref="CM212" si="937">1-(CK212/CL209)</f>
        <v>1</v>
      </c>
      <c r="CN212" s="24" t="str" cm="1">
        <f t="array" ref="CN212">+_xlfn.IFS(CM212&lt;0.8,"Cambio",CM212&lt;0.9,"Revisión de control",CM212&gt;0.89,"Se mantiene")</f>
        <v>Se mantiene</v>
      </c>
      <c r="CO212" s="80"/>
      <c r="CP212" s="25"/>
      <c r="CQ212" s="25"/>
      <c r="CR212" s="25"/>
      <c r="CS212" s="26">
        <f t="shared" si="894"/>
        <v>1</v>
      </c>
    </row>
    <row r="213" spans="1:97" ht="60" hidden="1" customHeight="1" x14ac:dyDescent="0.4">
      <c r="B213" s="168" t="s">
        <v>148</v>
      </c>
      <c r="C213" s="21" t="s">
        <v>149</v>
      </c>
      <c r="D213" s="187" t="str">
        <f>VLOOKUP(B213,Datos!$B$65:$F$80,3,FALSE)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213" s="190" t="str">
        <f>VLOOKUP(B213,Datos!$B$65:$F$80,5,FALSE)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213" s="187" t="str">
        <f>VLOOKUP(B213,Datos!$B$65:$F$80,4,FALSE)</f>
        <v>Inicia con el análisis de la ruta jurídica y termina con la decisión final del expediente</v>
      </c>
      <c r="G213" s="238" t="s">
        <v>1404</v>
      </c>
      <c r="H213" s="176"/>
      <c r="I213" s="182">
        <f t="shared" ref="I213" si="938">IF(K213="",0,1)</f>
        <v>0</v>
      </c>
      <c r="J213" s="176" t="str">
        <f t="shared" ref="J213" si="939">CONCATENATE(C213," ",K213)</f>
        <v xml:space="preserve">ACCTI </v>
      </c>
      <c r="K213" s="165"/>
      <c r="L213" s="197"/>
      <c r="M213" s="198">
        <f ca="1">+TODAY()-L213</f>
        <v>46079</v>
      </c>
      <c r="N213" s="201"/>
      <c r="O213" s="204" t="e">
        <f>VLOOKUP(N213,[1]Datos!$B$21:$D$25,3,FALSE)</f>
        <v>#N/A</v>
      </c>
      <c r="P213" s="201"/>
      <c r="Q213" s="204" t="e">
        <f>VLOOKUP(P213,[1]Datos!$C$20:$D$25,2,FALSE)</f>
        <v>#N/A</v>
      </c>
      <c r="R213" s="204" t="e">
        <f t="shared" ref="R213" si="940">+IF(O213="",Q213,IF(Q213="",O213,IF(O213&gt;Q213,O213,Q213)))</f>
        <v>#N/A</v>
      </c>
      <c r="S213" s="207"/>
      <c r="T213" s="176"/>
      <c r="U213" s="175"/>
      <c r="V213" s="175"/>
      <c r="W213" s="177" t="str">
        <f t="shared" ref="W213" si="941">CONCATENATE("Posibilidad de"," ",T213," ",U213," debido ",V213)</f>
        <v xml:space="preserve">Posibilidad de   debido </v>
      </c>
      <c r="X213" s="165"/>
      <c r="Y213" s="165"/>
      <c r="Z213" s="178"/>
      <c r="AA213" s="178"/>
      <c r="AB213" s="178"/>
      <c r="AC213" s="181"/>
      <c r="AD213" s="176" t="str">
        <f t="shared" ref="AD213" si="942">IF(AC213&lt;=0,"",IF(AC213&lt;=2,"Muy Baja",IF(AC213&lt;=24,"Baja",IF(AC213&lt;=500,"Media",IF(AC213&lt;=5000,"Alta","Muy Alta")))))</f>
        <v/>
      </c>
      <c r="AE213" s="182" t="str">
        <f t="shared" ref="AE213" si="943">IF(AD213="","",IF(AD213="Muy Baja",0.2,IF(AD213="Baja",0.4,IF(AD213="Media",0.6,IF(AD213="Alta",0.8,IF(AD213="Muy Alta",1,))))))</f>
        <v/>
      </c>
      <c r="AF213" s="176"/>
      <c r="AG213" s="176" t="str">
        <f>IF(OR(AF213=[1]Datos!$C$6,AF213=[1]Datos!$D$6),"Leve",IF(OR(AF213=[1]Datos!$C$7,AF213=[1]Datos!$D$7),"Menor",IF(OR(AF213=[1]Datos!$C$8,AF213=[1]Datos!$D$8),"Moderado",IF(OR(AF213=[1]Datos!$C$9,AF213=[1]Datos!$D$9),"Mayor",IF(OR(AF213=[1]Datos!$C$10,AF213=[1]Datos!$D$10),"Catastrófico","")))))</f>
        <v/>
      </c>
      <c r="AH213" s="182" t="str">
        <f t="shared" ref="AH213" si="944">IF(AG213="","",IF(AG213="Leve",0.2,IF(AG213="Menor",0.4,IF(AG213="Moderado",0.6,IF(AG213="Mayor",0.8,IF(AG213="Catastrófico",1,))))))</f>
        <v/>
      </c>
      <c r="AI213" s="176" t="str">
        <f t="shared" ref="AI213" si="945">IF(OR(AND(AD213="Muy Baja",AG213="Leve"),AND(AD213="Muy Baja",AG213="Menor"),AND(AD213="Baja",AG213="Leve")),"Bajo",IF(OR(AND(AD213="Muy baja",AG213="Moderado"),AND(AD213="Baja",AG213="Menor"),AND(AD213="Baja",AG213="Moderado"),AND(AD213="Media",AG213="Leve"),AND(AD213="Media",AG213="Menor"),AND(AD213="Media",AG213="Moderado"),AND(AD213="Alta",AG213="Leve"),AND(AD213="Alta",AG213="Menor")),"Moderado",IF(OR(AND(AD213="Muy Baja",AG213="Mayor"),AND(AD213="Baja",AG213="Mayor"),AND(AD213="Media",AG213="Mayor"),AND(AD213="Alta",AG213="Moderado"),AND(AD213="Alta",AG213="Mayor"),AND(AD213="Muy Alta",AG213="Leve"),AND(AD213="Muy Alta",AG213="Menor"),AND(AD213="Muy Alta",AG213="Moderado"),AND(AD213="Muy Alta",AG213="Mayor")),"Alto",IF(OR(AND(AD213="Muy Baja",AG213="Catastrófico"),AND(AD213="Baja",AG213="Catastrófico"),AND(AD213="Media",AG213="Catastrófico"),AND(AD213="Alta",AG213="Catastrófico"),AND(AD213="Muy Alta",AG213="Catastrófico")),"Extremo",""))))</f>
        <v/>
      </c>
      <c r="AJ213" s="183" t="e" cm="1">
        <f t="array" ref="AJ213">_xlfn.IFS(AI213="Bajo","Aceptar",AI213="Moderado","Reducir",AI213="Alto","Reducir",AI213="Extremo","Reducir")</f>
        <v>#N/A</v>
      </c>
      <c r="AK213" s="21" t="str">
        <f>CONCATENATE(J213," Control"," 1")</f>
        <v>ACCTI  Control 1</v>
      </c>
      <c r="AL213" s="23"/>
      <c r="AM213" s="23"/>
      <c r="AN213" s="23"/>
      <c r="AO213" s="23" t="str">
        <f t="shared" si="935"/>
        <v xml:space="preserve">  a través de </v>
      </c>
      <c r="AP213" s="21"/>
      <c r="AQ213" s="21" t="str">
        <f>IF(OR(AP213="Preventivo",AP213="Detectivo"),"Probabilidad",IF(AP213="Correctivo","Impacto",""))</f>
        <v/>
      </c>
      <c r="AR213" s="21"/>
      <c r="AS213" s="21" t="str">
        <f>IF(AND(AP213="Preventivo",AR213="Automático"),"50%",IF(AND(AP213="Preventivo",AR213="Manual"),"40%",IF(AND(AP213="Detectivo",AR213="Automático"),"40%",IF(AND(AP213="Detectivo",AR213="Manual"),"30%",IF(AND(AP213="Correctivo",AR213="Automático"),"35%",IF(AND(AP213="Correctivo",AR213="Manual"),"25%",""))))))</f>
        <v/>
      </c>
      <c r="AT213" s="21"/>
      <c r="AU213" s="21"/>
      <c r="AV213" s="21"/>
      <c r="AW213" s="22" t="str">
        <f t="shared" ref="AW213" si="946">+IF(AQ213="Probabilidad",AE213-(AE213*AS213),AE213)</f>
        <v/>
      </c>
      <c r="AX213" s="21" t="str">
        <f>IFERROR(IF(AW213="","",IF(AW213&lt;=20%,"Muy Baja",IF(AW213&lt;=40%,"Baja",IF(AW213&lt;=60%,"Media",IF(AW213&lt;=80%,"Alta","Muy Alta"))))),"")</f>
        <v/>
      </c>
      <c r="AY213" s="22" t="str">
        <f t="shared" ref="AY213" si="947">+IF(AQ213="Impacto",AH213-(AH213*AS213),AH213)</f>
        <v/>
      </c>
      <c r="AZ213" s="21" t="str">
        <f>IFERROR(IF(AY213="","",IF(AY213&lt;=0.2,"Leve",IF(AY213&lt;=0.4,"Menor",IF(AY213&lt;=0.6,"Moderado",IF(AY213&lt;=0.8,"Mayor","Catastrófico"))))),"")</f>
        <v/>
      </c>
      <c r="BA213" s="165" t="str">
        <f t="shared" ref="BA213" si="948">IF(OR(AND(AX216="Muy Baja",AZ216="Leve"),AND(AX216="Muy Baja",AZ216="Menor"),AND(AX216="Baja",AZ216="Leve")),"Bajo",IF(OR(AND(AX216="Muy baja",AZ216="Moderado"),AND(AX216="Baja",AZ216="Menor"),AND(AX216="Baja",AZ216="Moderado"),AND(AX216="Media",AZ216="Leve"),AND(AX216="Media",AZ216="Menor"),AND(AX216="Media",AZ216="Moderado"),AND(AX216="Alta",AZ216="Leve"),AND(AX216="Alta",AZ216="Menor")),"Moderado",IF(OR(AND(AX216="Muy Baja",AZ216="Mayor"),AND(AX216="Baja",AZ216="Mayor"),AND(AX216="Media",AZ216="Mayor"),AND(AX216="Alta",AZ216="Moderado"),AND(AX216="Alta",AZ216="Mayor"),AND(AX216="Muy Alta",AZ216="Leve"),AND(AX216="Muy Alta",AZ216="Menor"),AND(AX216="Muy Alta",AZ216="Moderado"),AND(AX216="Muy Alta",AZ216="Mayor")),"Alto",IF(OR(AND(AX216="Muy Baja",AZ216="Catastrófico"),AND(AX216="Baja",AZ216="Catastrófico"),AND(AX216="Media",AZ216="Catastrófico"),AND(AX216="Alta",AZ216="Catastrófico"),AND(AX216="Muy Alta",AZ216="Catastrófico")),"Extremo",""))))</f>
        <v/>
      </c>
      <c r="BB213" s="165" t="e" cm="1">
        <f t="array" ref="BB213">_xlfn.IFS(BA213="Bajo","Aceptar",BA213="Moderado","Reducir",BA213="Alto","Reducir",BA213="Extremo","Reducir")</f>
        <v>#N/A</v>
      </c>
      <c r="BC213" s="168" t="e" cm="1">
        <f t="array" ref="BC213">_xlfn.IFS(BB213="Aceptar","No",BB213="Reducir","Si")</f>
        <v>#N/A</v>
      </c>
      <c r="BD213" s="21" t="str">
        <f>CONCATENATE(J213," Acción preventiva"," 1")</f>
        <v>ACCTI  Acción preventiva 1</v>
      </c>
      <c r="BE213" s="23"/>
      <c r="BF213" s="23"/>
      <c r="BG213" s="23"/>
      <c r="BH213" s="21">
        <f>+SUM(BI213:BT213)</f>
        <v>0</v>
      </c>
      <c r="BI213" s="21"/>
      <c r="BJ213" s="21"/>
      <c r="BK213" s="21"/>
      <c r="BL213" s="21"/>
      <c r="BM213" s="21"/>
      <c r="BN213" s="21"/>
      <c r="BO213" s="21"/>
      <c r="BP213" s="21"/>
      <c r="BQ213" s="21"/>
      <c r="BR213" s="21"/>
      <c r="BS213" s="21"/>
      <c r="BT213" s="21"/>
      <c r="BU213" s="171"/>
      <c r="BV213" s="38">
        <v>0</v>
      </c>
      <c r="BW213" s="38">
        <v>0</v>
      </c>
      <c r="BX213" s="38">
        <v>0</v>
      </c>
      <c r="BY213" s="38">
        <v>0</v>
      </c>
      <c r="BZ213" s="38">
        <v>0</v>
      </c>
      <c r="CA213" s="38">
        <v>0</v>
      </c>
      <c r="CB213" s="38">
        <v>0</v>
      </c>
      <c r="CC213" s="38">
        <v>0</v>
      </c>
      <c r="CD213" s="38">
        <v>0</v>
      </c>
      <c r="CE213" s="38">
        <v>0</v>
      </c>
      <c r="CF213" s="38">
        <v>1</v>
      </c>
      <c r="CG213" s="38">
        <v>0</v>
      </c>
      <c r="CH213" s="38">
        <f>+SUM(BV213:CG213)</f>
        <v>1</v>
      </c>
      <c r="CI213" s="39"/>
      <c r="CJ213" s="24"/>
      <c r="CK213" s="25"/>
      <c r="CL213" s="172">
        <f t="shared" ref="CL213" si="949">+AC213</f>
        <v>0</v>
      </c>
      <c r="CM213" s="26" t="e">
        <f t="shared" ref="CM213" si="950">1-(CK213/CL213)</f>
        <v>#DIV/0!</v>
      </c>
      <c r="CN213" s="24" t="e" cm="1">
        <f t="array" ref="CN213">+_xlfn.IFS(CM213&lt;0.8,"Cambio",CM213&lt;0.9,"Revisión de control",CM213&gt;0.89,"Se mantiene")</f>
        <v>#DIV/0!</v>
      </c>
      <c r="CO213" s="80"/>
      <c r="CP213" s="25"/>
      <c r="CQ213" s="25"/>
      <c r="CR213" s="25"/>
      <c r="CS213" s="26">
        <f t="shared" si="894"/>
        <v>1</v>
      </c>
    </row>
    <row r="214" spans="1:97" ht="60" hidden="1" customHeight="1" x14ac:dyDescent="0.4">
      <c r="B214" s="169"/>
      <c r="C214" s="21" t="s">
        <v>149</v>
      </c>
      <c r="D214" s="188"/>
      <c r="E214" s="191"/>
      <c r="F214" s="188"/>
      <c r="G214" s="238"/>
      <c r="H214" s="176"/>
      <c r="I214" s="182"/>
      <c r="J214" s="176"/>
      <c r="K214" s="166"/>
      <c r="L214" s="197"/>
      <c r="M214" s="199"/>
      <c r="N214" s="202"/>
      <c r="O214" s="205"/>
      <c r="P214" s="202"/>
      <c r="Q214" s="205"/>
      <c r="R214" s="205"/>
      <c r="S214" s="208"/>
      <c r="T214" s="176"/>
      <c r="U214" s="175"/>
      <c r="V214" s="175"/>
      <c r="W214" s="177"/>
      <c r="X214" s="166"/>
      <c r="Y214" s="166"/>
      <c r="Z214" s="179"/>
      <c r="AA214" s="179"/>
      <c r="AB214" s="179"/>
      <c r="AC214" s="181"/>
      <c r="AD214" s="176"/>
      <c r="AE214" s="182"/>
      <c r="AF214" s="176"/>
      <c r="AG214" s="176"/>
      <c r="AH214" s="182"/>
      <c r="AI214" s="176"/>
      <c r="AJ214" s="183"/>
      <c r="AK214" s="21" t="str">
        <f>CONCATENATE(J213," Control"," 2")</f>
        <v>ACCTI  Control 2</v>
      </c>
      <c r="AL214" s="23"/>
      <c r="AM214" s="23"/>
      <c r="AN214" s="23"/>
      <c r="AO214" s="23" t="str">
        <f t="shared" si="935"/>
        <v xml:space="preserve">  a través de </v>
      </c>
      <c r="AP214" s="21"/>
      <c r="AQ214" s="21" t="str">
        <f>IF(OR(AP214="Preventivo",AP214="Detectivo"),"Probabilidad",IF(AP214="Correctivo","Impacto",""))</f>
        <v/>
      </c>
      <c r="AR214" s="21"/>
      <c r="AS214" s="21" t="str">
        <f>IF(AND(AP214="Preventivo",AR214="Automático"),"50%",IF(AND(AP214="Preventivo",AR214="Manual"),"40%",IF(AND(AP214="Detectivo",AR214="Automático"),"40%",IF(AND(AP214="Detectivo",AR214="Manual"),"30%",IF(AND(AP214="Correctivo",AR214="Automático"),"35%",IF(AND(AP214="Correctivo",AR214="Manual"),"25%",""))))))</f>
        <v/>
      </c>
      <c r="AT214" s="21"/>
      <c r="AU214" s="21"/>
      <c r="AV214" s="21"/>
      <c r="AW214" s="22" t="str">
        <f t="shared" ref="AW214:AW216" si="951">+IF(AQ214="Probabilidad",AW213-(AW213*AS214),AW213)</f>
        <v/>
      </c>
      <c r="AX214" s="21" t="str">
        <f>IFERROR(IF(AW214="","",IF(AW214&lt;=20%,"Muy Baja",IF(AW214&lt;=40%,"Baja",IF(AW214&lt;=60%,"Media",IF(AW214&lt;=80%,"Alta","Muy Alta"))))),"")</f>
        <v/>
      </c>
      <c r="AY214" s="22" t="str">
        <f t="shared" ref="AY214:AY216" si="952">+IF(AQ214="Impacto",AY213-(AY213*AS214),AY213)</f>
        <v/>
      </c>
      <c r="AZ214" s="21" t="str">
        <f>IFERROR(IF(AY214="","",IF(AY214&lt;=0.2,"Leve",IF(AY214&lt;=0.4,"Menor",IF(AY214&lt;=0.6,"Moderado",IF(AY214&lt;=0.8,"Mayor","Catastrófico"))))),"")</f>
        <v/>
      </c>
      <c r="BA214" s="166"/>
      <c r="BB214" s="166"/>
      <c r="BC214" s="169"/>
      <c r="BD214" s="21" t="str">
        <f>CONCATENATE(J213," Acción preventiva"," 2")</f>
        <v>ACCTI  Acción preventiva 2</v>
      </c>
      <c r="BE214" s="23"/>
      <c r="BF214" s="23"/>
      <c r="BG214" s="23"/>
      <c r="BH214" s="21">
        <f>+SUM(BI214:BT214)</f>
        <v>0</v>
      </c>
      <c r="BI214" s="21"/>
      <c r="BJ214" s="21"/>
      <c r="BK214" s="21"/>
      <c r="BL214" s="21"/>
      <c r="BM214" s="21"/>
      <c r="BN214" s="21"/>
      <c r="BO214" s="21"/>
      <c r="BP214" s="21"/>
      <c r="BQ214" s="21"/>
      <c r="BR214" s="21"/>
      <c r="BS214" s="21"/>
      <c r="BT214" s="21"/>
      <c r="BU214" s="171"/>
      <c r="BV214" s="38">
        <v>0</v>
      </c>
      <c r="BW214" s="38">
        <v>0</v>
      </c>
      <c r="BX214" s="38">
        <v>0</v>
      </c>
      <c r="BY214" s="38">
        <v>0</v>
      </c>
      <c r="BZ214" s="38">
        <v>0</v>
      </c>
      <c r="CA214" s="38">
        <v>0</v>
      </c>
      <c r="CB214" s="38">
        <v>0</v>
      </c>
      <c r="CC214" s="38">
        <v>0</v>
      </c>
      <c r="CD214" s="38">
        <v>0</v>
      </c>
      <c r="CE214" s="38">
        <v>0</v>
      </c>
      <c r="CF214" s="38">
        <v>0</v>
      </c>
      <c r="CG214" s="38">
        <v>0</v>
      </c>
      <c r="CH214" s="38">
        <f>+SUM(BV214:CG214)</f>
        <v>0</v>
      </c>
      <c r="CI214" s="39"/>
      <c r="CJ214" s="24"/>
      <c r="CK214" s="25"/>
      <c r="CL214" s="173"/>
      <c r="CM214" s="26" t="e">
        <f t="shared" ref="CM214" si="953">1-(CK214/CL213)</f>
        <v>#DIV/0!</v>
      </c>
      <c r="CN214" s="24" t="e" cm="1">
        <f t="array" ref="CN214">+_xlfn.IFS(CM214&lt;0.8,"Cambio",CM214&lt;0.9,"Revisión de control",CM214&gt;0.89,"Se mantiene")</f>
        <v>#DIV/0!</v>
      </c>
      <c r="CO214" s="80"/>
      <c r="CP214" s="25"/>
      <c r="CQ214" s="25"/>
      <c r="CR214" s="25"/>
      <c r="CS214" s="26">
        <f t="shared" si="894"/>
        <v>1</v>
      </c>
    </row>
    <row r="215" spans="1:97" ht="60" hidden="1" customHeight="1" x14ac:dyDescent="0.4">
      <c r="B215" s="169"/>
      <c r="C215" s="21" t="s">
        <v>149</v>
      </c>
      <c r="D215" s="188"/>
      <c r="E215" s="191"/>
      <c r="F215" s="188"/>
      <c r="G215" s="238"/>
      <c r="H215" s="176"/>
      <c r="I215" s="182"/>
      <c r="J215" s="176"/>
      <c r="K215" s="166"/>
      <c r="L215" s="197"/>
      <c r="M215" s="199"/>
      <c r="N215" s="202"/>
      <c r="O215" s="205"/>
      <c r="P215" s="202"/>
      <c r="Q215" s="205"/>
      <c r="R215" s="205"/>
      <c r="S215" s="208"/>
      <c r="T215" s="176"/>
      <c r="U215" s="175"/>
      <c r="V215" s="175"/>
      <c r="W215" s="177"/>
      <c r="X215" s="166"/>
      <c r="Y215" s="166"/>
      <c r="Z215" s="179"/>
      <c r="AA215" s="179"/>
      <c r="AB215" s="179"/>
      <c r="AC215" s="181"/>
      <c r="AD215" s="176"/>
      <c r="AE215" s="182"/>
      <c r="AF215" s="176"/>
      <c r="AG215" s="176"/>
      <c r="AH215" s="182"/>
      <c r="AI215" s="176"/>
      <c r="AJ215" s="183"/>
      <c r="AK215" s="21" t="str">
        <f>CONCATENATE(J213," Control"," 3")</f>
        <v>ACCTI  Control 3</v>
      </c>
      <c r="AL215" s="23"/>
      <c r="AM215" s="23"/>
      <c r="AN215" s="23"/>
      <c r="AO215" s="23" t="str">
        <f t="shared" si="935"/>
        <v xml:space="preserve">  a través de </v>
      </c>
      <c r="AP215" s="21"/>
      <c r="AQ215" s="21" t="str">
        <f>IF(OR(AP215="Preventivo",AP215="Detectivo"),"Probabilidad",IF(AP215="Correctivo","Impacto",""))</f>
        <v/>
      </c>
      <c r="AR215" s="21"/>
      <c r="AS215" s="21" t="str">
        <f>IF(AND(AP215="Preventivo",AR215="Automático"),"50%",IF(AND(AP215="Preventivo",AR215="Manual"),"40%",IF(AND(AP215="Detectivo",AR215="Automático"),"40%",IF(AND(AP215="Detectivo",AR215="Manual"),"30%",IF(AND(AP215="Correctivo",AR215="Automático"),"35%",IF(AND(AP215="Correctivo",AR215="Manual"),"25%",""))))))</f>
        <v/>
      </c>
      <c r="AT215" s="21"/>
      <c r="AU215" s="21"/>
      <c r="AV215" s="21"/>
      <c r="AW215" s="22" t="str">
        <f t="shared" si="951"/>
        <v/>
      </c>
      <c r="AX215" s="21" t="str">
        <f>IFERROR(IF(AW215="","",IF(AW215&lt;=20%,"Muy Baja",IF(AW215&lt;=40%,"Baja",IF(AW215&lt;=60%,"Media",IF(AW215&lt;=80%,"Alta","Muy Alta"))))),"")</f>
        <v/>
      </c>
      <c r="AY215" s="22" t="str">
        <f t="shared" si="952"/>
        <v/>
      </c>
      <c r="AZ215" s="21" t="str">
        <f>IFERROR(IF(AY215="","",IF(AY215&lt;=0.2,"Leve",IF(AY215&lt;=0.4,"Menor",IF(AY215&lt;=0.6,"Moderado",IF(AY215&lt;=0.8,"Mayor","Catastrófico"))))),"")</f>
        <v/>
      </c>
      <c r="BA215" s="166"/>
      <c r="BB215" s="166"/>
      <c r="BC215" s="169"/>
      <c r="BD215" s="21" t="str">
        <f>CONCATENATE(J213," Acción preventiva"," 3")</f>
        <v>ACCTI  Acción preventiva 3</v>
      </c>
      <c r="BE215" s="23"/>
      <c r="BF215" s="23"/>
      <c r="BG215" s="23"/>
      <c r="BH215" s="21">
        <f>+SUM(BI215:BT215)</f>
        <v>0</v>
      </c>
      <c r="BI215" s="21"/>
      <c r="BJ215" s="21"/>
      <c r="BK215" s="21"/>
      <c r="BL215" s="21"/>
      <c r="BM215" s="21"/>
      <c r="BN215" s="21"/>
      <c r="BO215" s="21"/>
      <c r="BP215" s="21"/>
      <c r="BQ215" s="21"/>
      <c r="BR215" s="21"/>
      <c r="BS215" s="21"/>
      <c r="BT215" s="21"/>
      <c r="BU215" s="171"/>
      <c r="BV215" s="38">
        <v>0</v>
      </c>
      <c r="BW215" s="38">
        <v>0</v>
      </c>
      <c r="BX215" s="38">
        <v>0</v>
      </c>
      <c r="BY215" s="38">
        <v>0</v>
      </c>
      <c r="BZ215" s="38">
        <v>0</v>
      </c>
      <c r="CA215" s="38">
        <v>0</v>
      </c>
      <c r="CB215" s="38">
        <v>0</v>
      </c>
      <c r="CC215" s="38">
        <v>0</v>
      </c>
      <c r="CD215" s="38">
        <v>0</v>
      </c>
      <c r="CE215" s="38">
        <v>0</v>
      </c>
      <c r="CF215" s="38">
        <v>0</v>
      </c>
      <c r="CG215" s="38">
        <v>0</v>
      </c>
      <c r="CH215" s="38">
        <f>+SUM(BV215:CG215)</f>
        <v>0</v>
      </c>
      <c r="CI215" s="39"/>
      <c r="CJ215" s="24"/>
      <c r="CK215" s="25"/>
      <c r="CL215" s="173"/>
      <c r="CM215" s="26" t="e">
        <f t="shared" ref="CM215" si="954">1-(CK215/CL213)</f>
        <v>#DIV/0!</v>
      </c>
      <c r="CN215" s="24" t="e" cm="1">
        <f t="array" ref="CN215">+_xlfn.IFS(CM215&lt;0.8,"Cambio",CM215&lt;0.9,"Revisión de control",CM215&gt;0.89,"Se mantiene")</f>
        <v>#DIV/0!</v>
      </c>
      <c r="CO215" s="80"/>
      <c r="CP215" s="25"/>
      <c r="CQ215" s="25"/>
      <c r="CR215" s="25"/>
      <c r="CS215" s="26">
        <f t="shared" si="894"/>
        <v>1</v>
      </c>
    </row>
    <row r="216" spans="1:97" ht="60" hidden="1" customHeight="1" x14ac:dyDescent="0.4">
      <c r="B216" s="170"/>
      <c r="C216" s="21" t="s">
        <v>149</v>
      </c>
      <c r="D216" s="189"/>
      <c r="E216" s="192"/>
      <c r="F216" s="189"/>
      <c r="G216" s="238"/>
      <c r="H216" s="176"/>
      <c r="I216" s="182"/>
      <c r="J216" s="176"/>
      <c r="K216" s="167"/>
      <c r="L216" s="197"/>
      <c r="M216" s="200"/>
      <c r="N216" s="203"/>
      <c r="O216" s="206"/>
      <c r="P216" s="203"/>
      <c r="Q216" s="206"/>
      <c r="R216" s="206"/>
      <c r="S216" s="209"/>
      <c r="T216" s="176"/>
      <c r="U216" s="175"/>
      <c r="V216" s="175"/>
      <c r="W216" s="177"/>
      <c r="X216" s="167"/>
      <c r="Y216" s="167"/>
      <c r="Z216" s="180"/>
      <c r="AA216" s="180"/>
      <c r="AB216" s="180"/>
      <c r="AC216" s="181"/>
      <c r="AD216" s="176"/>
      <c r="AE216" s="182"/>
      <c r="AF216" s="176"/>
      <c r="AG216" s="176"/>
      <c r="AH216" s="182"/>
      <c r="AI216" s="176"/>
      <c r="AJ216" s="183"/>
      <c r="AK216" s="21" t="str">
        <f>CONCATENATE(J213," Control"," 4")</f>
        <v>ACCTI  Control 4</v>
      </c>
      <c r="AL216" s="23"/>
      <c r="AM216" s="23"/>
      <c r="AN216" s="23"/>
      <c r="AO216" s="23" t="str">
        <f t="shared" si="935"/>
        <v xml:space="preserve">  a través de </v>
      </c>
      <c r="AP216" s="21"/>
      <c r="AQ216" s="21" t="str">
        <f>IF(OR(AP216="Preventivo",AP216="Detectivo"),"Probabilidad",IF(AP216="Correctivo","Impacto",""))</f>
        <v/>
      </c>
      <c r="AR216" s="21"/>
      <c r="AS216" s="21" t="str">
        <f>IF(AND(AP216="Preventivo",AR216="Automático"),"50%",IF(AND(AP216="Preventivo",AR216="Manual"),"40%",IF(AND(AP216="Detectivo",AR216="Automático"),"40%",IF(AND(AP216="Detectivo",AR216="Manual"),"30%",IF(AND(AP216="Correctivo",AR216="Automático"),"35%",IF(AND(AP216="Correctivo",AR216="Manual"),"25%",""))))))</f>
        <v/>
      </c>
      <c r="AT216" s="21"/>
      <c r="AU216" s="21"/>
      <c r="AV216" s="21"/>
      <c r="AW216" s="22" t="str">
        <f t="shared" si="951"/>
        <v/>
      </c>
      <c r="AX216" s="21" t="str">
        <f>IFERROR(IF(AW216="","",IF(AW216&lt;=20%,"Muy Baja",IF(AW216&lt;=40%,"Baja",IF(AW216&lt;=60%,"Media",IF(AW216&lt;=80%,"Alta","Muy Alta"))))),"")</f>
        <v/>
      </c>
      <c r="AY216" s="22" t="str">
        <f t="shared" si="952"/>
        <v/>
      </c>
      <c r="AZ216" s="21" t="str">
        <f>IFERROR(IF(AY216="","",IF(AY216&lt;=0.2,"Leve",IF(AY216&lt;=0.4,"Menor",IF(AY216&lt;=0.6,"Moderado",IF(AY216&lt;=0.8,"Mayor","Catastrófico"))))),"")</f>
        <v/>
      </c>
      <c r="BA216" s="167"/>
      <c r="BB216" s="167"/>
      <c r="BC216" s="170"/>
      <c r="BD216" s="21" t="str">
        <f>CONCATENATE(J213," Acción preventiva"," 4")</f>
        <v>ACCTI  Acción preventiva 4</v>
      </c>
      <c r="BE216" s="23"/>
      <c r="BF216" s="23"/>
      <c r="BG216" s="23"/>
      <c r="BH216" s="21">
        <f>+SUM(BI216:BT216)</f>
        <v>0</v>
      </c>
      <c r="BI216" s="21"/>
      <c r="BJ216" s="21"/>
      <c r="BK216" s="21"/>
      <c r="BL216" s="21"/>
      <c r="BM216" s="21"/>
      <c r="BN216" s="21"/>
      <c r="BO216" s="21"/>
      <c r="BP216" s="21"/>
      <c r="BQ216" s="21"/>
      <c r="BR216" s="21"/>
      <c r="BS216" s="21"/>
      <c r="BT216" s="21"/>
      <c r="BU216" s="171"/>
      <c r="BV216" s="38">
        <v>0</v>
      </c>
      <c r="BW216" s="38">
        <v>0</v>
      </c>
      <c r="BX216" s="38">
        <v>0</v>
      </c>
      <c r="BY216" s="38">
        <v>0</v>
      </c>
      <c r="BZ216" s="38">
        <v>0</v>
      </c>
      <c r="CA216" s="38">
        <v>0</v>
      </c>
      <c r="CB216" s="38">
        <v>0</v>
      </c>
      <c r="CC216" s="38">
        <v>0</v>
      </c>
      <c r="CD216" s="38">
        <v>0</v>
      </c>
      <c r="CE216" s="38">
        <v>0</v>
      </c>
      <c r="CF216" s="38">
        <v>0</v>
      </c>
      <c r="CG216" s="38">
        <v>0</v>
      </c>
      <c r="CH216" s="38">
        <f>+SUM(BV216:CG216)</f>
        <v>0</v>
      </c>
      <c r="CI216" s="39"/>
      <c r="CJ216" s="24"/>
      <c r="CK216" s="25"/>
      <c r="CL216" s="174"/>
      <c r="CM216" s="26" t="e">
        <f t="shared" ref="CM216" si="955">1-(CK216/CL213)</f>
        <v>#DIV/0!</v>
      </c>
      <c r="CN216" s="24" t="e" cm="1">
        <f t="array" ref="CN216">+_xlfn.IFS(CM216&lt;0.8,"Cambio",CM216&lt;0.9,"Revisión de control",CM216&gt;0.89,"Se mantiene")</f>
        <v>#DIV/0!</v>
      </c>
      <c r="CO216" s="80"/>
      <c r="CP216" s="25"/>
      <c r="CQ216" s="25"/>
      <c r="CR216" s="25"/>
      <c r="CS216" s="26">
        <f t="shared" si="894"/>
        <v>1</v>
      </c>
    </row>
    <row r="217" spans="1:97" ht="60" customHeight="1" x14ac:dyDescent="0.4">
      <c r="A217" s="7" t="s">
        <v>1132</v>
      </c>
      <c r="B217" s="226" t="s">
        <v>150</v>
      </c>
      <c r="C217" s="21" t="s">
        <v>151</v>
      </c>
      <c r="D217" s="187" t="str">
        <f>VLOOKUP(B217,Datos!$B$65:$F$80,3,FALSE)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17" s="190" t="str">
        <f>VLOOKUP(B217,Datos!$B$65:$F$80,5,FALSE)</f>
        <v>La posibilidad de incumplir con las diferentes acciones necesarias para la administración de los bienes fiscales patrimoniales de la Agencia y las tierras baldías de la Nación</v>
      </c>
      <c r="F217" s="187" t="str">
        <f>VLOOKUP(B217,Datos!$B$65:$F$80,4,FALSE)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17" s="196" t="s">
        <v>1217</v>
      </c>
      <c r="H217" s="176" t="s">
        <v>1164</v>
      </c>
      <c r="I217" s="182">
        <f t="shared" ref="I217:I309" si="956">IF(K217="",0,1)</f>
        <v>1</v>
      </c>
      <c r="J217" s="176" t="str">
        <f t="shared" ref="J217" si="957">CONCATENATE(C217," ",K217)</f>
        <v>ADMTI 40</v>
      </c>
      <c r="K217" s="165">
        <v>40</v>
      </c>
      <c r="L217" s="197">
        <v>45839</v>
      </c>
      <c r="M217" s="198">
        <f ca="1">+TODAY()-L217</f>
        <v>240</v>
      </c>
      <c r="N217" s="201" t="s">
        <v>19</v>
      </c>
      <c r="O217" s="204">
        <f>VLOOKUP(N217,[8]Datos!$B$21:$D$25,3,FALSE)</f>
        <v>0.2</v>
      </c>
      <c r="P217" s="201" t="s">
        <v>28</v>
      </c>
      <c r="Q217" s="204">
        <f>VLOOKUP(P217,[8]Datos!$C$20:$D$25,2,FALSE)</f>
        <v>0.6</v>
      </c>
      <c r="R217" s="204">
        <f t="shared" ref="R217" si="958">+IF(O217="",Q217,IF(Q217="",O217,IF(O217&gt;Q217,O217,Q217)))</f>
        <v>0.6</v>
      </c>
      <c r="S217" s="207" t="s">
        <v>1218</v>
      </c>
      <c r="T217" s="176" t="s">
        <v>4</v>
      </c>
      <c r="U217" s="175" t="s">
        <v>1219</v>
      </c>
      <c r="V217" s="175" t="s">
        <v>1220</v>
      </c>
      <c r="W217" s="177" t="str">
        <f t="shared" ref="W217" si="959">CONCATENATE("Posibilidad de"," ",T217," ",U217," debido ",V217)</f>
        <v xml:space="preserve">Posibilidad de pérdida reputacional en la imagen de la entidad ante comunidades indígenas debido al incumplimiento del Plan de Acción por inoperatividad del procedimiento ADMTI-P-002  PROTECCIÓN DE TERRITORIOS ANCESTRALES DE COMUNIDADES INDÍGENAS </v>
      </c>
      <c r="X217" s="165" t="s">
        <v>221</v>
      </c>
      <c r="Y217" s="165" t="s">
        <v>227</v>
      </c>
      <c r="Z217" s="178" t="s">
        <v>286</v>
      </c>
      <c r="AA217" s="178" t="s">
        <v>412</v>
      </c>
      <c r="AB217" s="178" t="s">
        <v>1155</v>
      </c>
      <c r="AC217" s="181">
        <v>30</v>
      </c>
      <c r="AD217" s="176" t="str">
        <f t="shared" ref="AD217" si="960">IF(AC217&lt;=0,"",IF(AC217&lt;=2,"Muy Baja",IF(AC217&lt;=24,"Baja",IF(AC217&lt;=500,"Media",IF(AC217&lt;=5000,"Alta","Muy Alta")))))</f>
        <v>Media</v>
      </c>
      <c r="AE217" s="182">
        <f t="shared" ref="AE217" si="961">IF(AD217="","",IF(AD217="Muy Baja",0.2,IF(AD217="Baja",0.4,IF(AD217="Media",0.6,IF(AD217="Alta",0.8,IF(AD217="Muy Alta",1,))))))</f>
        <v>0.6</v>
      </c>
      <c r="AF217" s="176" t="s">
        <v>28</v>
      </c>
      <c r="AG217" s="176" t="str">
        <f>IF(OR(AF217=[8]Datos!$C$6,AF217=[8]Datos!$D$6),"Leve",IF(OR(AF217=[8]Datos!$C$7,AF217=[8]Datos!$D$7),"Menor",IF(OR(AF217=[8]Datos!$C$8,AF217=[8]Datos!$D$8),"Moderado",IF(OR(AF217=[8]Datos!$C$9,AF217=[8]Datos!$D$9),"Mayor",IF(OR(AF217=[8]Datos!$C$10,AF217=[8]Datos!$D$10),"Catastrófico","")))))</f>
        <v>Moderado</v>
      </c>
      <c r="AH217" s="182">
        <f t="shared" ref="AH217" si="962">IF(AG217="","",IF(AG217="Leve",0.2,IF(AG217="Menor",0.4,IF(AG217="Moderado",0.6,IF(AG217="Mayor",0.8,IF(AG217="Catastrófico",1,))))))</f>
        <v>0.6</v>
      </c>
      <c r="AI217" s="176" t="str">
        <f t="shared" ref="AI217" si="963">IF(OR(AND(AD217="Muy Baja",AG217="Leve"),AND(AD217="Muy Baja",AG217="Menor"),AND(AD217="Baja",AG217="Leve")),"Bajo",IF(OR(AND(AD217="Muy baja",AG217="Moderado"),AND(AD217="Baja",AG217="Menor"),AND(AD217="Baja",AG217="Moderado"),AND(AD217="Media",AG217="Leve"),AND(AD217="Media",AG217="Menor"),AND(AD217="Media",AG217="Moderado"),AND(AD217="Alta",AG217="Leve"),AND(AD217="Alta",AG217="Menor")),"Moderado",IF(OR(AND(AD217="Muy Baja",AG217="Mayor"),AND(AD217="Baja",AG217="Mayor"),AND(AD217="Media",AG217="Mayor"),AND(AD217="Alta",AG217="Moderado"),AND(AD217="Alta",AG217="Mayor"),AND(AD217="Muy Alta",AG217="Leve"),AND(AD217="Muy Alta",AG217="Menor"),AND(AD217="Muy Alta",AG217="Moderado"),AND(AD217="Muy Alta",AG217="Mayor")),"Alto",IF(OR(AND(AD217="Muy Baja",AG217="Catastrófico"),AND(AD217="Baja",AG217="Catastrófico"),AND(AD217="Media",AG217="Catastrófico"),AND(AD217="Alta",AG217="Catastrófico"),AND(AD217="Muy Alta",AG217="Catastrófico")),"Extremo",""))))</f>
        <v>Moderado</v>
      </c>
      <c r="AJ217" s="183" t="str" cm="1">
        <f t="array" ref="AJ217">_xlfn.IFS(AI217="Bajo","Aceptar",AI217="Moderado","Reducir",AI217="Alto","Reducir",AI217="Extremo","Reducir")</f>
        <v>Reducir</v>
      </c>
      <c r="AK217" s="21" t="str">
        <f>CONCATENATE(J217," Control"," 1")</f>
        <v>ADMTI 40 Control 1</v>
      </c>
      <c r="AL217" s="23" t="s">
        <v>1138</v>
      </c>
      <c r="AM217" s="23" t="s">
        <v>1221</v>
      </c>
      <c r="AN217" s="23" t="s">
        <v>1222</v>
      </c>
      <c r="AO217" s="23" t="str">
        <f t="shared" si="935"/>
        <v>La DIRECCIÓN DE ASUNTOS ÉTNICOS verifica el envío del requerimiento a la comunidad solicitante a través de de los sistemas de información de la DAE, donde hay constancia del envío del requerimiento en el que solicitaron los documentos faltantes al Gobernador o autoridad tradicional o solicitante</v>
      </c>
      <c r="AP217" s="21" t="s">
        <v>53</v>
      </c>
      <c r="AQ217" s="21" t="str">
        <f t="shared" si="824"/>
        <v>Probabilidad</v>
      </c>
      <c r="AR217" s="21" t="s">
        <v>56</v>
      </c>
      <c r="AS217" s="21" t="str">
        <f t="shared" si="825"/>
        <v>40%</v>
      </c>
      <c r="AT217" s="21" t="s">
        <v>1</v>
      </c>
      <c r="AU217" s="21" t="s">
        <v>2</v>
      </c>
      <c r="AV217" s="21" t="s">
        <v>3</v>
      </c>
      <c r="AW217" s="22">
        <f>+IF(AQ217="Probabilidad",AE217-(AE217*AS217),AE217)</f>
        <v>0.36</v>
      </c>
      <c r="AX217" s="21" t="str">
        <f t="shared" si="826"/>
        <v>Baja</v>
      </c>
      <c r="AY217" s="22">
        <f>+IF(AQ217="Impacto",AH217-(AH217*AS217),AH217)</f>
        <v>0.6</v>
      </c>
      <c r="AZ217" s="21" t="str">
        <f t="shared" si="827"/>
        <v>Moderado</v>
      </c>
      <c r="BA217" s="165" t="str">
        <f t="shared" ref="BA217" si="964">IF(OR(AND(AX220="Muy Baja",AZ220="Leve"),AND(AX220="Muy Baja",AZ220="Menor"),AND(AX220="Baja",AZ220="Leve")),"Bajo",IF(OR(AND(AX220="Muy baja",AZ220="Moderado"),AND(AX220="Baja",AZ220="Menor"),AND(AX220="Baja",AZ220="Moderado"),AND(AX220="Media",AZ220="Leve"),AND(AX220="Media",AZ220="Menor"),AND(AX220="Media",AZ220="Moderado"),AND(AX220="Alta",AZ220="Leve"),AND(AX220="Alta",AZ220="Menor")),"Moderado",IF(OR(AND(AX220="Muy Baja",AZ220="Mayor"),AND(AX220="Baja",AZ220="Mayor"),AND(AX220="Media",AZ220="Mayor"),AND(AX220="Alta",AZ220="Moderado"),AND(AX220="Alta",AZ220="Mayor"),AND(AX220="Muy Alta",AZ220="Leve"),AND(AX220="Muy Alta",AZ220="Menor"),AND(AX220="Muy Alta",AZ220="Moderado"),AND(AX220="Muy Alta",AZ220="Mayor")),"Alto",IF(OR(AND(AX220="Muy Baja",AZ220="Catastrófico"),AND(AX220="Baja",AZ220="Catastrófico"),AND(AX220="Media",AZ220="Catastrófico"),AND(AX220="Alta",AZ220="Catastrófico"),AND(AX220="Muy Alta",AZ220="Catastrófico")),"Extremo",""))))</f>
        <v>Moderado</v>
      </c>
      <c r="BB217" s="165" t="str" cm="1">
        <f t="array" ref="BB217">_xlfn.IFS(BA217="Bajo","Aceptar",BA217="Moderado","Reducir",BA217="Alto","Reducir",BA217="Extremo","Reducir")</f>
        <v>Reducir</v>
      </c>
      <c r="BC217" s="168" t="str" cm="1">
        <f t="array" ref="BC217">_xlfn.IFS(BB217="Aceptar","No",BB217="Reducir","Si")</f>
        <v>Si</v>
      </c>
      <c r="BD217" s="21" t="str">
        <f>CONCATENATE(J217," Acción preventiva"," 1")</f>
        <v>ADMTI 40 Acción preventiva 1</v>
      </c>
      <c r="BE217" s="23" t="s">
        <v>1158</v>
      </c>
      <c r="BF217" s="23" t="s">
        <v>1223</v>
      </c>
      <c r="BG217" s="23" t="s">
        <v>1224</v>
      </c>
      <c r="BH217" s="21">
        <f t="shared" si="829"/>
        <v>1</v>
      </c>
      <c r="BI217" s="21"/>
      <c r="BJ217" s="21"/>
      <c r="BK217" s="21"/>
      <c r="BL217" s="21"/>
      <c r="BM217" s="21"/>
      <c r="BN217" s="21"/>
      <c r="BO217" s="21"/>
      <c r="BP217" s="21"/>
      <c r="BQ217" s="21"/>
      <c r="BR217" s="21"/>
      <c r="BS217" s="21"/>
      <c r="BT217" s="21">
        <v>1</v>
      </c>
      <c r="BU217" s="171">
        <f t="shared" ref="BU217" si="965">+AVERAGE(CH217:CH220)/AVERAGE(BH217:BH220)</f>
        <v>0</v>
      </c>
      <c r="BV217" s="38">
        <v>0</v>
      </c>
      <c r="BW217" s="38">
        <v>0</v>
      </c>
      <c r="BX217" s="38">
        <v>0</v>
      </c>
      <c r="BY217" s="38">
        <v>0</v>
      </c>
      <c r="BZ217" s="38">
        <v>0</v>
      </c>
      <c r="CA217" s="38">
        <v>0</v>
      </c>
      <c r="CB217" s="38">
        <v>0</v>
      </c>
      <c r="CC217" s="38">
        <v>0</v>
      </c>
      <c r="CD217" s="38">
        <v>0</v>
      </c>
      <c r="CE217" s="38">
        <v>0</v>
      </c>
      <c r="CF217" s="38">
        <v>0</v>
      </c>
      <c r="CG217" s="38">
        <v>0</v>
      </c>
      <c r="CH217" s="38">
        <f t="shared" si="892"/>
        <v>0</v>
      </c>
      <c r="CI217" s="39"/>
      <c r="CJ217" s="24"/>
      <c r="CK217" s="25"/>
      <c r="CL217" s="172">
        <f t="shared" ref="CL217" si="966">+AC217</f>
        <v>30</v>
      </c>
      <c r="CM217" s="26">
        <f t="shared" ref="CM217" si="967">1-(CK217/CL217)</f>
        <v>1</v>
      </c>
      <c r="CN217" s="24" t="str" cm="1">
        <f t="array" ref="CN217">+_xlfn.IFS(CM217&lt;0.8,"Cambio",CM217&lt;0.9,"Revisión de control",CM217&gt;0.89,"Se mantiene")</f>
        <v>Se mantiene</v>
      </c>
      <c r="CO217" s="80"/>
      <c r="CP217" s="25"/>
      <c r="CQ217" s="25"/>
      <c r="CR217" s="25"/>
      <c r="CS217" s="26">
        <f t="shared" si="894"/>
        <v>1</v>
      </c>
    </row>
    <row r="218" spans="1:97" ht="60" customHeight="1" x14ac:dyDescent="0.4">
      <c r="A218" s="7" t="s">
        <v>1132</v>
      </c>
      <c r="B218" s="227"/>
      <c r="C218" s="21" t="s">
        <v>151</v>
      </c>
      <c r="D218" s="188"/>
      <c r="E218" s="191"/>
      <c r="F218" s="188"/>
      <c r="G218" s="196"/>
      <c r="H218" s="176"/>
      <c r="I218" s="182"/>
      <c r="J218" s="176"/>
      <c r="K218" s="166"/>
      <c r="L218" s="197"/>
      <c r="M218" s="199"/>
      <c r="N218" s="202"/>
      <c r="O218" s="205"/>
      <c r="P218" s="202"/>
      <c r="Q218" s="205"/>
      <c r="R218" s="205"/>
      <c r="S218" s="208"/>
      <c r="T218" s="176"/>
      <c r="U218" s="175"/>
      <c r="V218" s="175"/>
      <c r="W218" s="177"/>
      <c r="X218" s="166"/>
      <c r="Y218" s="166"/>
      <c r="Z218" s="179"/>
      <c r="AA218" s="179"/>
      <c r="AB218" s="179"/>
      <c r="AC218" s="181"/>
      <c r="AD218" s="176"/>
      <c r="AE218" s="182"/>
      <c r="AF218" s="176"/>
      <c r="AG218" s="176"/>
      <c r="AH218" s="182"/>
      <c r="AI218" s="176"/>
      <c r="AJ218" s="183"/>
      <c r="AK218" s="21" t="str">
        <f>CONCATENATE(J217," Control"," 2")</f>
        <v>ADMTI 40 Control 2</v>
      </c>
      <c r="AL218" s="23" t="s">
        <v>1138</v>
      </c>
      <c r="AM218" s="23" t="s">
        <v>1225</v>
      </c>
      <c r="AN218" s="23" t="s">
        <v>1226</v>
      </c>
      <c r="AO218" s="23" t="str">
        <f t="shared" si="935"/>
        <v>La DIRECCIÓN DE ASUNTOS ÉTNICOS verifica la priorización de la solicitud recepcionada, de acuerdo con los compromisos asumidos por el Gobierno Nacional en las diferentes instancias de concertación a través de de actas en las mesas representativas de las comunidades, informando el cumplimiento de los requisitos para proyectar el oficio de inicio del procedimiento administrativo</v>
      </c>
      <c r="AP218" s="21" t="s">
        <v>53</v>
      </c>
      <c r="AQ218" s="21" t="str">
        <f t="shared" si="824"/>
        <v>Probabilidad</v>
      </c>
      <c r="AR218" s="21" t="s">
        <v>56</v>
      </c>
      <c r="AS218" s="21" t="str">
        <f t="shared" si="825"/>
        <v>40%</v>
      </c>
      <c r="AT218" s="21" t="s">
        <v>1</v>
      </c>
      <c r="AU218" s="21" t="s">
        <v>2</v>
      </c>
      <c r="AV218" s="21" t="s">
        <v>3</v>
      </c>
      <c r="AW218" s="22">
        <f>+IF(AQ218="Probabilidad",AW217-(AW217*AS218),AW217)</f>
        <v>0.216</v>
      </c>
      <c r="AX218" s="21" t="str">
        <f t="shared" si="826"/>
        <v>Baja</v>
      </c>
      <c r="AY218" s="22">
        <f>+IF(AQ218="Impacto",AY217-(AY217*AS218),AY217)</f>
        <v>0.6</v>
      </c>
      <c r="AZ218" s="21" t="str">
        <f t="shared" si="827"/>
        <v>Moderado</v>
      </c>
      <c r="BA218" s="166"/>
      <c r="BB218" s="166"/>
      <c r="BC218" s="169"/>
      <c r="BD218" s="21" t="str">
        <f>CONCATENATE(J217," Acción preventiva"," 2")</f>
        <v>ADMTI 40 Acción preventiva 2</v>
      </c>
      <c r="BE218" s="23"/>
      <c r="BF218" s="23"/>
      <c r="BG218" s="23"/>
      <c r="BH218" s="21">
        <f t="shared" si="829"/>
        <v>0</v>
      </c>
      <c r="BI218" s="21"/>
      <c r="BJ218" s="21"/>
      <c r="BK218" s="21"/>
      <c r="BL218" s="21"/>
      <c r="BM218" s="21"/>
      <c r="BN218" s="21"/>
      <c r="BO218" s="21"/>
      <c r="BP218" s="21"/>
      <c r="BQ218" s="21"/>
      <c r="BR218" s="21"/>
      <c r="BS218" s="21"/>
      <c r="BT218" s="21"/>
      <c r="BU218" s="171"/>
      <c r="BV218" s="38">
        <v>0</v>
      </c>
      <c r="BW218" s="38">
        <v>0</v>
      </c>
      <c r="BX218" s="38">
        <v>0</v>
      </c>
      <c r="BY218" s="38">
        <v>0</v>
      </c>
      <c r="BZ218" s="38">
        <v>0</v>
      </c>
      <c r="CA218" s="38">
        <v>0</v>
      </c>
      <c r="CB218" s="38">
        <v>0</v>
      </c>
      <c r="CC218" s="38">
        <v>0</v>
      </c>
      <c r="CD218" s="38">
        <v>0</v>
      </c>
      <c r="CE218" s="38">
        <v>0</v>
      </c>
      <c r="CF218" s="38">
        <v>0</v>
      </c>
      <c r="CG218" s="38">
        <v>0</v>
      </c>
      <c r="CH218" s="38">
        <f t="shared" si="892"/>
        <v>0</v>
      </c>
      <c r="CI218" s="39"/>
      <c r="CJ218" s="24"/>
      <c r="CK218" s="25"/>
      <c r="CL218" s="173"/>
      <c r="CM218" s="26">
        <f t="shared" ref="CM218" si="968">1-(CK218/CL217)</f>
        <v>1</v>
      </c>
      <c r="CN218" s="24" t="str" cm="1">
        <f t="array" ref="CN218">+_xlfn.IFS(CM218&lt;0.8,"Cambio",CM218&lt;0.9,"Revisión de control",CM218&gt;0.89,"Se mantiene")</f>
        <v>Se mantiene</v>
      </c>
      <c r="CO218" s="80"/>
      <c r="CP218" s="25"/>
      <c r="CQ218" s="25"/>
      <c r="CR218" s="25"/>
      <c r="CS218" s="26">
        <f t="shared" si="894"/>
        <v>1</v>
      </c>
    </row>
    <row r="219" spans="1:97" ht="60" customHeight="1" x14ac:dyDescent="0.4">
      <c r="A219" s="7" t="s">
        <v>1132</v>
      </c>
      <c r="B219" s="227"/>
      <c r="C219" s="21" t="s">
        <v>151</v>
      </c>
      <c r="D219" s="188"/>
      <c r="E219" s="191"/>
      <c r="F219" s="188"/>
      <c r="G219" s="196"/>
      <c r="H219" s="176"/>
      <c r="I219" s="182"/>
      <c r="J219" s="176"/>
      <c r="K219" s="166"/>
      <c r="L219" s="197"/>
      <c r="M219" s="199"/>
      <c r="N219" s="202"/>
      <c r="O219" s="205"/>
      <c r="P219" s="202"/>
      <c r="Q219" s="205"/>
      <c r="R219" s="205"/>
      <c r="S219" s="208"/>
      <c r="T219" s="176"/>
      <c r="U219" s="175"/>
      <c r="V219" s="175"/>
      <c r="W219" s="177"/>
      <c r="X219" s="166"/>
      <c r="Y219" s="166"/>
      <c r="Z219" s="179"/>
      <c r="AA219" s="179"/>
      <c r="AB219" s="179"/>
      <c r="AC219" s="181"/>
      <c r="AD219" s="176"/>
      <c r="AE219" s="182"/>
      <c r="AF219" s="176"/>
      <c r="AG219" s="176"/>
      <c r="AH219" s="182"/>
      <c r="AI219" s="176"/>
      <c r="AJ219" s="183"/>
      <c r="AK219" s="21" t="str">
        <f>CONCATENATE(J217," Control"," 3")</f>
        <v>ADMTI 40 Control 3</v>
      </c>
      <c r="AL219" s="23" t="s">
        <v>1144</v>
      </c>
      <c r="AM219" s="23" t="s">
        <v>1227</v>
      </c>
      <c r="AN219" s="23" t="s">
        <v>1228</v>
      </c>
      <c r="AO219" s="23" t="str">
        <f t="shared" si="935"/>
        <v>La SUBDIRECCIÓN DE ASUNTOS ÉTNICOS revisa el proyecto de resolución a través de de la línea de aprobación del documento (elaborar, revisar y aprobar) para presentar a aprobación del proyecto de resolución que decida de fondo frente a la imposición o no de la medida sobre el reconocimiento y  protección provisional de la posesión del territorio ancestral y /o tradicional de la comunidad indígena.</v>
      </c>
      <c r="AP219" s="21" t="s">
        <v>54</v>
      </c>
      <c r="AQ219" s="21" t="str">
        <f t="shared" si="824"/>
        <v>Probabilidad</v>
      </c>
      <c r="AR219" s="21" t="s">
        <v>56</v>
      </c>
      <c r="AS219" s="21" t="str">
        <f t="shared" si="825"/>
        <v>30%</v>
      </c>
      <c r="AT219" s="21" t="s">
        <v>1</v>
      </c>
      <c r="AU219" s="21" t="s">
        <v>2</v>
      </c>
      <c r="AV219" s="21" t="s">
        <v>3</v>
      </c>
      <c r="AW219" s="22">
        <f>+IF(AQ219="Probabilidad",AW218-(AW218*AS219),AW218)</f>
        <v>0.1512</v>
      </c>
      <c r="AX219" s="21" t="str">
        <f t="shared" si="826"/>
        <v>Muy Baja</v>
      </c>
      <c r="AY219" s="22">
        <f>+IF(AQ219="Impacto",AY218-(AY218*AS219),AY218)</f>
        <v>0.6</v>
      </c>
      <c r="AZ219" s="21" t="str">
        <f t="shared" si="827"/>
        <v>Moderado</v>
      </c>
      <c r="BA219" s="166"/>
      <c r="BB219" s="166"/>
      <c r="BC219" s="169"/>
      <c r="BD219" s="21" t="str">
        <f>CONCATENATE(J217," Acción preventiva"," 3")</f>
        <v>ADMTI 40 Acción preventiva 3</v>
      </c>
      <c r="BE219" s="23"/>
      <c r="BF219" s="23"/>
      <c r="BG219" s="23"/>
      <c r="BH219" s="21">
        <f t="shared" si="829"/>
        <v>0</v>
      </c>
      <c r="BI219" s="21"/>
      <c r="BJ219" s="21"/>
      <c r="BK219" s="21"/>
      <c r="BL219" s="21"/>
      <c r="BM219" s="21"/>
      <c r="BN219" s="21"/>
      <c r="BO219" s="21"/>
      <c r="BP219" s="21"/>
      <c r="BQ219" s="21"/>
      <c r="BR219" s="21"/>
      <c r="BS219" s="21"/>
      <c r="BT219" s="21"/>
      <c r="BU219" s="171"/>
      <c r="BV219" s="38">
        <v>0</v>
      </c>
      <c r="BW219" s="38">
        <v>0</v>
      </c>
      <c r="BX219" s="38">
        <v>0</v>
      </c>
      <c r="BY219" s="38">
        <v>0</v>
      </c>
      <c r="BZ219" s="38">
        <v>0</v>
      </c>
      <c r="CA219" s="38">
        <v>0</v>
      </c>
      <c r="CB219" s="38">
        <v>0</v>
      </c>
      <c r="CC219" s="38">
        <v>0</v>
      </c>
      <c r="CD219" s="38">
        <v>0</v>
      </c>
      <c r="CE219" s="38">
        <v>0</v>
      </c>
      <c r="CF219" s="38">
        <v>0</v>
      </c>
      <c r="CG219" s="38">
        <v>0</v>
      </c>
      <c r="CH219" s="38">
        <f t="shared" si="892"/>
        <v>0</v>
      </c>
      <c r="CI219" s="39"/>
      <c r="CJ219" s="24"/>
      <c r="CK219" s="25"/>
      <c r="CL219" s="173"/>
      <c r="CM219" s="26">
        <f t="shared" ref="CM219" si="969">1-(CK219/CL217)</f>
        <v>1</v>
      </c>
      <c r="CN219" s="24" t="str" cm="1">
        <f t="array" ref="CN219">+_xlfn.IFS(CM219&lt;0.8,"Cambio",CM219&lt;0.9,"Revisión de control",CM219&gt;0.89,"Se mantiene")</f>
        <v>Se mantiene</v>
      </c>
      <c r="CO219" s="80"/>
      <c r="CP219" s="25"/>
      <c r="CQ219" s="25"/>
      <c r="CR219" s="25"/>
      <c r="CS219" s="26">
        <f t="shared" si="894"/>
        <v>1</v>
      </c>
    </row>
    <row r="220" spans="1:97" ht="60" customHeight="1" x14ac:dyDescent="0.4">
      <c r="A220" s="7" t="s">
        <v>1132</v>
      </c>
      <c r="B220" s="228"/>
      <c r="C220" s="21" t="s">
        <v>151</v>
      </c>
      <c r="D220" s="189"/>
      <c r="E220" s="192"/>
      <c r="F220" s="189"/>
      <c r="G220" s="196"/>
      <c r="H220" s="176"/>
      <c r="I220" s="182"/>
      <c r="J220" s="176"/>
      <c r="K220" s="167"/>
      <c r="L220" s="197"/>
      <c r="M220" s="200"/>
      <c r="N220" s="203"/>
      <c r="O220" s="206"/>
      <c r="P220" s="203"/>
      <c r="Q220" s="206"/>
      <c r="R220" s="206"/>
      <c r="S220" s="209"/>
      <c r="T220" s="176"/>
      <c r="U220" s="175"/>
      <c r="V220" s="175"/>
      <c r="W220" s="177"/>
      <c r="X220" s="167"/>
      <c r="Y220" s="167"/>
      <c r="Z220" s="180"/>
      <c r="AA220" s="180"/>
      <c r="AB220" s="180"/>
      <c r="AC220" s="181"/>
      <c r="AD220" s="176"/>
      <c r="AE220" s="182"/>
      <c r="AF220" s="176"/>
      <c r="AG220" s="176"/>
      <c r="AH220" s="182"/>
      <c r="AI220" s="176"/>
      <c r="AJ220" s="183"/>
      <c r="AK220" s="21" t="str">
        <f>CONCATENATE(J217," Control"," 4")</f>
        <v>ADMTI 40 Control 4</v>
      </c>
      <c r="AL220" s="23" t="s">
        <v>1144</v>
      </c>
      <c r="AM220" s="23" t="s">
        <v>1229</v>
      </c>
      <c r="AN220" s="23" t="s">
        <v>1230</v>
      </c>
      <c r="AO220" s="23" t="str">
        <f t="shared" si="935"/>
        <v>La SUBDIRECCIÓN DE ASUNTOS ÉTNICOS prioriza la atención de solicitud de la comunidad indígena a través de de la inclusión en el plan de acción de la próxima vigencia</v>
      </c>
      <c r="AP220" s="21" t="s">
        <v>55</v>
      </c>
      <c r="AQ220" s="21" t="str">
        <f t="shared" si="824"/>
        <v>Impacto</v>
      </c>
      <c r="AR220" s="21" t="s">
        <v>56</v>
      </c>
      <c r="AS220" s="21" t="str">
        <f t="shared" si="825"/>
        <v>25%</v>
      </c>
      <c r="AT220" s="21" t="s">
        <v>1</v>
      </c>
      <c r="AU220" s="21" t="s">
        <v>2</v>
      </c>
      <c r="AV220" s="21" t="s">
        <v>3</v>
      </c>
      <c r="AW220" s="22">
        <f>+IF(AQ220="Probabilidad",AW219-(AW219*AS220),AW219)</f>
        <v>0.1512</v>
      </c>
      <c r="AX220" s="21" t="str">
        <f t="shared" si="826"/>
        <v>Muy Baja</v>
      </c>
      <c r="AY220" s="22">
        <f>+IF(AQ220="Impacto",AY219-(AY219*AS220),AY219)</f>
        <v>0.44999999999999996</v>
      </c>
      <c r="AZ220" s="21" t="str">
        <f t="shared" si="827"/>
        <v>Moderado</v>
      </c>
      <c r="BA220" s="167"/>
      <c r="BB220" s="167"/>
      <c r="BC220" s="170"/>
      <c r="BD220" s="21" t="str">
        <f>CONCATENATE(J217," Acción preventiva"," 4")</f>
        <v>ADMTI 40 Acción preventiva 4</v>
      </c>
      <c r="BE220" s="23"/>
      <c r="BF220" s="23"/>
      <c r="BG220" s="23"/>
      <c r="BH220" s="21">
        <f t="shared" si="829"/>
        <v>0</v>
      </c>
      <c r="BI220" s="21"/>
      <c r="BJ220" s="21"/>
      <c r="BK220" s="21"/>
      <c r="BL220" s="21"/>
      <c r="BM220" s="21"/>
      <c r="BN220" s="21"/>
      <c r="BO220" s="21"/>
      <c r="BP220" s="21"/>
      <c r="BQ220" s="21"/>
      <c r="BR220" s="21"/>
      <c r="BS220" s="21"/>
      <c r="BT220" s="21"/>
      <c r="BU220" s="171"/>
      <c r="BV220" s="38">
        <v>0</v>
      </c>
      <c r="BW220" s="38">
        <v>0</v>
      </c>
      <c r="BX220" s="38">
        <v>0</v>
      </c>
      <c r="BY220" s="38">
        <v>0</v>
      </c>
      <c r="BZ220" s="38">
        <v>0</v>
      </c>
      <c r="CA220" s="38">
        <v>0</v>
      </c>
      <c r="CB220" s="38">
        <v>0</v>
      </c>
      <c r="CC220" s="38">
        <v>0</v>
      </c>
      <c r="CD220" s="38">
        <v>0</v>
      </c>
      <c r="CE220" s="38">
        <v>0</v>
      </c>
      <c r="CF220" s="38">
        <v>0</v>
      </c>
      <c r="CG220" s="38">
        <v>0</v>
      </c>
      <c r="CH220" s="38">
        <f t="shared" si="892"/>
        <v>0</v>
      </c>
      <c r="CI220" s="39"/>
      <c r="CJ220" s="24"/>
      <c r="CK220" s="25"/>
      <c r="CL220" s="174"/>
      <c r="CM220" s="26">
        <f t="shared" ref="CM220" si="970">1-(CK220/CL217)</f>
        <v>1</v>
      </c>
      <c r="CN220" s="24" t="str" cm="1">
        <f t="array" ref="CN220">+_xlfn.IFS(CM220&lt;0.8,"Cambio",CM220&lt;0.9,"Revisión de control",CM220&gt;0.89,"Se mantiene")</f>
        <v>Se mantiene</v>
      </c>
      <c r="CO220" s="80"/>
      <c r="CP220" s="25"/>
      <c r="CQ220" s="25"/>
      <c r="CR220" s="25"/>
      <c r="CS220" s="26">
        <f t="shared" si="894"/>
        <v>1</v>
      </c>
    </row>
    <row r="221" spans="1:97" ht="60" customHeight="1" x14ac:dyDescent="0.4">
      <c r="A221" s="7" t="s">
        <v>1245</v>
      </c>
      <c r="B221" s="226" t="s">
        <v>150</v>
      </c>
      <c r="C221" s="21" t="s">
        <v>151</v>
      </c>
      <c r="D221" s="187" t="str">
        <f>VLOOKUP(B221,Datos!$B$65:$F$80,3,FALSE)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21" s="190" t="str">
        <f>VLOOKUP(B221,Datos!$B$65:$F$80,5,FALSE)</f>
        <v>La posibilidad de incumplir con las diferentes acciones necesarias para la administración de los bienes fiscales patrimoniales de la Agencia y las tierras baldías de la Nación</v>
      </c>
      <c r="F221" s="187" t="str">
        <f>VLOOKUP(B221,Datos!$B$65:$F$80,4,FALSE)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21" s="196" t="s">
        <v>1331</v>
      </c>
      <c r="H221" s="176" t="s">
        <v>422</v>
      </c>
      <c r="I221" s="182">
        <f t="shared" si="956"/>
        <v>1</v>
      </c>
      <c r="J221" s="176" t="str">
        <f t="shared" ref="J221" si="971">CONCATENATE(C221," ",K221)</f>
        <v>ADMTI 41</v>
      </c>
      <c r="K221" s="165">
        <v>41</v>
      </c>
      <c r="L221" s="197">
        <v>45839</v>
      </c>
      <c r="M221" s="198">
        <f ca="1">+TODAY()-L221</f>
        <v>240</v>
      </c>
      <c r="N221" s="201" t="s">
        <v>19</v>
      </c>
      <c r="O221" s="204">
        <f>VLOOKUP(N221,[7]Datos!$B$21:$D$25,3,FALSE)</f>
        <v>0.2</v>
      </c>
      <c r="P221" s="201" t="s">
        <v>35</v>
      </c>
      <c r="Q221" s="204">
        <f>VLOOKUP(P221,[7]Datos!$C$20:$D$25,2,FALSE)</f>
        <v>1</v>
      </c>
      <c r="R221" s="204">
        <f t="shared" ref="R221" si="972">+IF(O221="",Q221,IF(Q221="",O221,IF(O221&gt;Q221,O221,Q221)))</f>
        <v>1</v>
      </c>
      <c r="S221" s="207" t="s">
        <v>1332</v>
      </c>
      <c r="T221" s="176" t="s">
        <v>4</v>
      </c>
      <c r="U221" s="175" t="s">
        <v>1135</v>
      </c>
      <c r="V221" s="175" t="s">
        <v>1333</v>
      </c>
      <c r="W221" s="177" t="str">
        <f t="shared" ref="W221" si="973">CONCATENATE("Posibilidad de"," ",T221," ",U221," debido ",V221)</f>
        <v>Posibilidad de pérdida reputacional en la imagen institucional de la entidad debido al desconocimiento de la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v>
      </c>
      <c r="X221" s="165" t="s">
        <v>221</v>
      </c>
      <c r="Y221" s="165" t="s">
        <v>227</v>
      </c>
      <c r="Z221" s="178" t="s">
        <v>489</v>
      </c>
      <c r="AA221" s="178" t="s">
        <v>467</v>
      </c>
      <c r="AB221" s="178" t="s">
        <v>1250</v>
      </c>
      <c r="AC221" s="181">
        <v>300</v>
      </c>
      <c r="AD221" s="176" t="str">
        <f t="shared" ref="AD221" si="974">IF(AC221&lt;=0,"",IF(AC221&lt;=2,"Muy Baja",IF(AC221&lt;=24,"Baja",IF(AC221&lt;=500,"Media",IF(AC221&lt;=5000,"Alta","Muy Alta")))))</f>
        <v>Media</v>
      </c>
      <c r="AE221" s="182">
        <f t="shared" ref="AE221" si="975">IF(AD221="","",IF(AD221="Muy Baja",0.2,IF(AD221="Baja",0.4,IF(AD221="Media",0.6,IF(AD221="Alta",0.8,IF(AD221="Muy Alta",1,))))))</f>
        <v>0.6</v>
      </c>
      <c r="AF221" s="176" t="s">
        <v>35</v>
      </c>
      <c r="AG221" s="176" t="str">
        <f>IF(OR(AF221=[7]Datos!$C$6,AF221=[7]Datos!$D$6),"Leve",IF(OR(AF221=[7]Datos!$C$7,AF221=[7]Datos!$D$7),"Menor",IF(OR(AF221=[7]Datos!$C$8,AF221=[7]Datos!$D$8),"Moderado",IF(OR(AF221=[7]Datos!$C$9,AF221=[7]Datos!$D$9),"Mayor",IF(OR(AF221=[7]Datos!$C$10,AF221=[7]Datos!$D$10),"Catastrófico","")))))</f>
        <v>Catastrófico</v>
      </c>
      <c r="AH221" s="182">
        <f t="shared" ref="AH221" si="976">IF(AG221="","",IF(AG221="Leve",0.2,IF(AG221="Menor",0.4,IF(AG221="Moderado",0.6,IF(AG221="Mayor",0.8,IF(AG221="Catastrófico",1,))))))</f>
        <v>1</v>
      </c>
      <c r="AI221" s="176" t="str">
        <f t="shared" ref="AI221" si="977">IF(OR(AND(AD221="Muy Baja",AG221="Leve"),AND(AD221="Muy Baja",AG221="Menor"),AND(AD221="Baja",AG221="Leve")),"Bajo",IF(OR(AND(AD221="Muy baja",AG221="Moderado"),AND(AD221="Baja",AG221="Menor"),AND(AD221="Baja",AG221="Moderado"),AND(AD221="Media",AG221="Leve"),AND(AD221="Media",AG221="Menor"),AND(AD221="Media",AG221="Moderado"),AND(AD221="Alta",AG221="Leve"),AND(AD221="Alta",AG221="Menor")),"Moderado",IF(OR(AND(AD221="Muy Baja",AG221="Mayor"),AND(AD221="Baja",AG221="Mayor"),AND(AD221="Media",AG221="Mayor"),AND(AD221="Alta",AG221="Moderado"),AND(AD221="Alta",AG221="Mayor"),AND(AD221="Muy Alta",AG221="Leve"),AND(AD221="Muy Alta",AG221="Menor"),AND(AD221="Muy Alta",AG221="Moderado"),AND(AD221="Muy Alta",AG221="Mayor")),"Alto",IF(OR(AND(AD221="Muy Baja",AG221="Catastrófico"),AND(AD221="Baja",AG221="Catastrófico"),AND(AD221="Media",AG221="Catastrófico"),AND(AD221="Alta",AG221="Catastrófico"),AND(AD221="Muy Alta",AG221="Catastrófico")),"Extremo",""))))</f>
        <v>Extremo</v>
      </c>
      <c r="AJ221" s="183" t="str" cm="1">
        <f t="array" ref="AJ221">_xlfn.IFS(AI221="Bajo","Aceptar",AI221="Moderado","Reducir",AI221="Alto","Reducir",AI221="Extremo","Reducir")</f>
        <v>Reducir</v>
      </c>
      <c r="AK221" s="21" t="str">
        <f>CONCATENATE(J221," Control"," 1")</f>
        <v>ADMTI 41 Control 1</v>
      </c>
      <c r="AL221" s="23" t="s">
        <v>1334</v>
      </c>
      <c r="AM221" s="23" t="s">
        <v>1335</v>
      </c>
      <c r="AN221" s="23" t="s">
        <v>1336</v>
      </c>
      <c r="AO221" s="23" t="str">
        <f t="shared" ref="AO221:AO232" si="978">CONCATENATE(AL221," ",AM221," a través de ",AN221)</f>
        <v>La SUBDIRECCIÓN DE ADMINISTRACIÓN DE TIERRAS DE LA NACIÓN determina la veracidad y exactitud de la información registrada de predios en el fondo de tierras  a través de de un documento de conciliación entre la Subdirección de Administración de Tierras de la Nación y contabilidad de la Subdirección Administrativa y Financiera donde se valida la información registrada de predios en el  fondo de tierras versus la información registrada en contabilidad en la subcuenta acceso para población campesina, comunidades, familias y asociaciones rurales</v>
      </c>
      <c r="AP221" s="21" t="s">
        <v>54</v>
      </c>
      <c r="AQ221" s="21" t="str">
        <f t="shared" ref="AQ221:AQ228" si="979">IF(OR(AP221="Preventivo",AP221="Detectivo"),"Probabilidad",IF(AP221="Correctivo","Impacto",""))</f>
        <v>Probabilidad</v>
      </c>
      <c r="AR221" s="21" t="s">
        <v>56</v>
      </c>
      <c r="AS221" s="21" t="str">
        <f t="shared" ref="AS221:AS228" si="980">IF(AND(AP221="Preventivo",AR221="Automático"),"50%",IF(AND(AP221="Preventivo",AR221="Manual"),"40%",IF(AND(AP221="Detectivo",AR221="Automático"),"40%",IF(AND(AP221="Detectivo",AR221="Manual"),"30%",IF(AND(AP221="Correctivo",AR221="Automático"),"35%",IF(AND(AP221="Correctivo",AR221="Manual"),"25%",""))))))</f>
        <v>30%</v>
      </c>
      <c r="AT221" s="21" t="s">
        <v>1</v>
      </c>
      <c r="AU221" s="21" t="s">
        <v>2</v>
      </c>
      <c r="AV221" s="21" t="s">
        <v>3</v>
      </c>
      <c r="AW221" s="22">
        <f>+IF(AQ221="Probabilidad",AE221-(AE221*AS221),AE221)</f>
        <v>0.42</v>
      </c>
      <c r="AX221" s="21" t="str">
        <f t="shared" ref="AX221:AX228" si="981">IFERROR(IF(AW221="","",IF(AW221&lt;=20%,"Muy Baja",IF(AW221&lt;=40%,"Baja",IF(AW221&lt;=60%,"Media",IF(AW221&lt;=80%,"Alta","Muy Alta"))))),"")</f>
        <v>Media</v>
      </c>
      <c r="AY221" s="22">
        <f>+IF(AQ221="Impacto",AH221-(AH221*AS221),AH221)</f>
        <v>1</v>
      </c>
      <c r="AZ221" s="21" t="str">
        <f t="shared" ref="AZ221:AZ228" si="982">IFERROR(IF(AY221="","",IF(AY221&lt;=0.2,"Leve",IF(AY221&lt;=0.4,"Menor",IF(AY221&lt;=0.6,"Moderado",IF(AY221&lt;=0.8,"Mayor","Catastrófico"))))),"")</f>
        <v>Catastrófico</v>
      </c>
      <c r="BA221" s="165" t="str">
        <f t="shared" ref="BA221" si="983">IF(OR(AND(AX224="Muy Baja",AZ224="Leve"),AND(AX224="Muy Baja",AZ224="Menor"),AND(AX224="Baja",AZ224="Leve")),"Bajo",IF(OR(AND(AX224="Muy baja",AZ224="Moderado"),AND(AX224="Baja",AZ224="Menor"),AND(AX224="Baja",AZ224="Moderado"),AND(AX224="Media",AZ224="Leve"),AND(AX224="Media",AZ224="Menor"),AND(AX224="Media",AZ224="Moderado"),AND(AX224="Alta",AZ224="Leve"),AND(AX224="Alta",AZ224="Menor")),"Moderado",IF(OR(AND(AX224="Muy Baja",AZ224="Mayor"),AND(AX224="Baja",AZ224="Mayor"),AND(AX224="Media",AZ224="Mayor"),AND(AX224="Alta",AZ224="Moderado"),AND(AX224="Alta",AZ224="Mayor"),AND(AX224="Muy Alta",AZ224="Leve"),AND(AX224="Muy Alta",AZ224="Menor"),AND(AX224="Muy Alta",AZ224="Moderado"),AND(AX224="Muy Alta",AZ224="Mayor")),"Alto",IF(OR(AND(AX224="Muy Baja",AZ224="Catastrófico"),AND(AX224="Baja",AZ224="Catastrófico"),AND(AX224="Media",AZ224="Catastrófico"),AND(AX224="Alta",AZ224="Catastrófico"),AND(AX224="Muy Alta",AZ224="Catastrófico")),"Extremo",""))))</f>
        <v>Alto</v>
      </c>
      <c r="BB221" s="165" t="str" cm="1">
        <f t="array" ref="BB221">_xlfn.IFS(BA221="Bajo","Aceptar",BA221="Moderado","Reducir",BA221="Alto","Reducir",BA221="Extremo","Reducir")</f>
        <v>Reducir</v>
      </c>
      <c r="BC221" s="168" t="str" cm="1">
        <f t="array" ref="BC221">_xlfn.IFS(BB221="Aceptar","No",BB221="Reducir","Si")</f>
        <v>Si</v>
      </c>
      <c r="BD221" s="21" t="str">
        <f>CONCATENATE(J221," Acción preventiva"," 1")</f>
        <v>ADMTI 41 Acción preventiva 1</v>
      </c>
      <c r="BE221" s="23" t="s">
        <v>1337</v>
      </c>
      <c r="BF221" s="23" t="s">
        <v>1338</v>
      </c>
      <c r="BG221" s="23" t="s">
        <v>1339</v>
      </c>
      <c r="BH221" s="21">
        <f t="shared" ref="BH221:BH228" si="984">+SUM(BI221:BT221)</f>
        <v>3</v>
      </c>
      <c r="BI221" s="21"/>
      <c r="BJ221" s="21"/>
      <c r="BK221" s="21"/>
      <c r="BL221" s="21"/>
      <c r="BM221" s="21"/>
      <c r="BN221" s="21">
        <v>1</v>
      </c>
      <c r="BO221" s="21"/>
      <c r="BP221" s="21"/>
      <c r="BQ221" s="21">
        <v>1</v>
      </c>
      <c r="BR221" s="21"/>
      <c r="BS221" s="21"/>
      <c r="BT221" s="21">
        <v>1</v>
      </c>
      <c r="BU221" s="171">
        <f t="shared" ref="BU221" si="985">+AVERAGE(CH221:CH224)/AVERAGE(BH221:BH224)</f>
        <v>0.46666666666666667</v>
      </c>
      <c r="BV221" s="38">
        <v>0</v>
      </c>
      <c r="BW221" s="38">
        <v>0</v>
      </c>
      <c r="BX221" s="38">
        <v>0</v>
      </c>
      <c r="BY221" s="38">
        <v>0</v>
      </c>
      <c r="BZ221" s="38">
        <v>0</v>
      </c>
      <c r="CA221" s="38">
        <v>1</v>
      </c>
      <c r="CB221" s="38">
        <v>1</v>
      </c>
      <c r="CC221" s="38">
        <v>1</v>
      </c>
      <c r="CD221" s="38">
        <v>1</v>
      </c>
      <c r="CE221" s="38">
        <v>0</v>
      </c>
      <c r="CF221" s="38">
        <v>0</v>
      </c>
      <c r="CG221" s="38">
        <v>0</v>
      </c>
      <c r="CH221" s="38">
        <v>4</v>
      </c>
      <c r="CI221" s="39"/>
      <c r="CJ221" s="24"/>
      <c r="CK221" s="25"/>
      <c r="CL221" s="172">
        <f t="shared" ref="CL221" si="986">+AC221</f>
        <v>300</v>
      </c>
      <c r="CM221" s="26">
        <f t="shared" ref="CM221" si="987">1-(CK221/CL221)</f>
        <v>1</v>
      </c>
      <c r="CN221" s="24" t="str" cm="1">
        <f t="array" ref="CN221">+_xlfn.IFS(CM221&lt;0.8,"Cambio",CM221&lt;0.9,"Revisión de control",CM221&gt;0.89,"Se mantiene")</f>
        <v>Se mantiene</v>
      </c>
      <c r="CO221" s="80"/>
      <c r="CP221" s="25"/>
      <c r="CQ221" s="25"/>
      <c r="CR221" s="25"/>
      <c r="CS221" s="26">
        <f t="shared" si="894"/>
        <v>1</v>
      </c>
    </row>
    <row r="222" spans="1:97" ht="60" customHeight="1" x14ac:dyDescent="0.4">
      <c r="A222" s="7" t="s">
        <v>1245</v>
      </c>
      <c r="B222" s="227"/>
      <c r="C222" s="21" t="s">
        <v>151</v>
      </c>
      <c r="D222" s="188"/>
      <c r="E222" s="191"/>
      <c r="F222" s="188"/>
      <c r="G222" s="196"/>
      <c r="H222" s="176"/>
      <c r="I222" s="182"/>
      <c r="J222" s="176"/>
      <c r="K222" s="166"/>
      <c r="L222" s="197"/>
      <c r="M222" s="199"/>
      <c r="N222" s="202"/>
      <c r="O222" s="205"/>
      <c r="P222" s="202"/>
      <c r="Q222" s="205"/>
      <c r="R222" s="205"/>
      <c r="S222" s="208"/>
      <c r="T222" s="176"/>
      <c r="U222" s="175"/>
      <c r="V222" s="175"/>
      <c r="W222" s="177"/>
      <c r="X222" s="166"/>
      <c r="Y222" s="166"/>
      <c r="Z222" s="179"/>
      <c r="AA222" s="179"/>
      <c r="AB222" s="179"/>
      <c r="AC222" s="181"/>
      <c r="AD222" s="176"/>
      <c r="AE222" s="182"/>
      <c r="AF222" s="176"/>
      <c r="AG222" s="176"/>
      <c r="AH222" s="182"/>
      <c r="AI222" s="176"/>
      <c r="AJ222" s="183"/>
      <c r="AK222" s="21" t="str">
        <f>CONCATENATE(J221," Control"," 2")</f>
        <v>ADMTI 41 Control 2</v>
      </c>
      <c r="AL222" s="23" t="s">
        <v>1334</v>
      </c>
      <c r="AM222" s="23" t="s">
        <v>1340</v>
      </c>
      <c r="AN222" s="23" t="s">
        <v>1341</v>
      </c>
      <c r="AO222" s="23" t="str">
        <f t="shared" si="978"/>
        <v>La SUBDIRECCIÓN DE ADMINISTRACIÓN DE TIERRAS DE LA NACIÓN corrige a las fallas presentadas en el ingreso de predios al Fondo de Tierras para la Reforma Rural Integral a través de del diseño e implementación de un plan choque</v>
      </c>
      <c r="AP222" s="21" t="s">
        <v>55</v>
      </c>
      <c r="AQ222" s="21" t="str">
        <f t="shared" si="979"/>
        <v>Impacto</v>
      </c>
      <c r="AR222" s="21" t="s">
        <v>56</v>
      </c>
      <c r="AS222" s="21" t="str">
        <f t="shared" si="980"/>
        <v>25%</v>
      </c>
      <c r="AT222" s="21" t="s">
        <v>1</v>
      </c>
      <c r="AU222" s="21" t="s">
        <v>2</v>
      </c>
      <c r="AV222" s="21" t="s">
        <v>3</v>
      </c>
      <c r="AW222" s="22">
        <f>+IF(AQ222="Probabilidad",AW221-(AW221*AS222),AW221)</f>
        <v>0.42</v>
      </c>
      <c r="AX222" s="21" t="str">
        <f t="shared" si="981"/>
        <v>Media</v>
      </c>
      <c r="AY222" s="22">
        <f>+IF(AQ222="Impacto",AY221-(AY221*AS222),AY221)</f>
        <v>0.75</v>
      </c>
      <c r="AZ222" s="21" t="str">
        <f t="shared" si="982"/>
        <v>Mayor</v>
      </c>
      <c r="BA222" s="166"/>
      <c r="BB222" s="166"/>
      <c r="BC222" s="169"/>
      <c r="BD222" s="21" t="str">
        <f>CONCATENATE(J221," Acción preventiva"," 2")</f>
        <v>ADMTI 41 Acción preventiva 2</v>
      </c>
      <c r="BE222" s="23" t="s">
        <v>1337</v>
      </c>
      <c r="BF222" s="23" t="s">
        <v>1342</v>
      </c>
      <c r="BG222" s="23" t="s">
        <v>1343</v>
      </c>
      <c r="BH222" s="21">
        <f t="shared" si="984"/>
        <v>6</v>
      </c>
      <c r="BI222" s="21"/>
      <c r="BJ222" s="21"/>
      <c r="BK222" s="21"/>
      <c r="BL222" s="21"/>
      <c r="BM222" s="21"/>
      <c r="BN222" s="21">
        <v>1</v>
      </c>
      <c r="BO222" s="21">
        <v>1</v>
      </c>
      <c r="BP222" s="21">
        <v>1</v>
      </c>
      <c r="BQ222" s="21">
        <v>1</v>
      </c>
      <c r="BR222" s="21">
        <v>1</v>
      </c>
      <c r="BS222" s="21">
        <v>1</v>
      </c>
      <c r="BT222" s="21"/>
      <c r="BU222" s="171"/>
      <c r="BV222" s="38">
        <v>0</v>
      </c>
      <c r="BW222" s="38">
        <v>0</v>
      </c>
      <c r="BX222" s="38">
        <v>0</v>
      </c>
      <c r="BY222" s="38">
        <v>0</v>
      </c>
      <c r="BZ222" s="38">
        <v>0</v>
      </c>
      <c r="CA222" s="38">
        <v>1</v>
      </c>
      <c r="CB222" s="38">
        <v>1</v>
      </c>
      <c r="CC222" s="38">
        <v>0</v>
      </c>
      <c r="CD222" s="38">
        <v>0</v>
      </c>
      <c r="CE222" s="38">
        <v>0</v>
      </c>
      <c r="CF222" s="38">
        <v>0</v>
      </c>
      <c r="CG222" s="38">
        <v>0</v>
      </c>
      <c r="CH222" s="38">
        <v>2</v>
      </c>
      <c r="CI222" s="39"/>
      <c r="CJ222" s="24"/>
      <c r="CK222" s="25"/>
      <c r="CL222" s="173"/>
      <c r="CM222" s="26">
        <f t="shared" ref="CM222" si="988">1-(CK222/CL221)</f>
        <v>1</v>
      </c>
      <c r="CN222" s="24" t="str" cm="1">
        <f t="array" ref="CN222">+_xlfn.IFS(CM222&lt;0.8,"Cambio",CM222&lt;0.9,"Revisión de control",CM222&gt;0.89,"Se mantiene")</f>
        <v>Se mantiene</v>
      </c>
      <c r="CO222" s="80"/>
      <c r="CP222" s="25"/>
      <c r="CQ222" s="25"/>
      <c r="CR222" s="25"/>
      <c r="CS222" s="26">
        <f t="shared" si="894"/>
        <v>1</v>
      </c>
    </row>
    <row r="223" spans="1:97" ht="60" customHeight="1" x14ac:dyDescent="0.4">
      <c r="A223" s="7" t="s">
        <v>1245</v>
      </c>
      <c r="B223" s="227"/>
      <c r="C223" s="21" t="s">
        <v>151</v>
      </c>
      <c r="D223" s="188"/>
      <c r="E223" s="191"/>
      <c r="F223" s="188"/>
      <c r="G223" s="196"/>
      <c r="H223" s="176"/>
      <c r="I223" s="182"/>
      <c r="J223" s="176"/>
      <c r="K223" s="166"/>
      <c r="L223" s="197"/>
      <c r="M223" s="199"/>
      <c r="N223" s="202"/>
      <c r="O223" s="205"/>
      <c r="P223" s="202"/>
      <c r="Q223" s="205"/>
      <c r="R223" s="205"/>
      <c r="S223" s="208"/>
      <c r="T223" s="176"/>
      <c r="U223" s="175"/>
      <c r="V223" s="175"/>
      <c r="W223" s="177"/>
      <c r="X223" s="166"/>
      <c r="Y223" s="166"/>
      <c r="Z223" s="179"/>
      <c r="AA223" s="179"/>
      <c r="AB223" s="179"/>
      <c r="AC223" s="181"/>
      <c r="AD223" s="176"/>
      <c r="AE223" s="182"/>
      <c r="AF223" s="176"/>
      <c r="AG223" s="176"/>
      <c r="AH223" s="182"/>
      <c r="AI223" s="176"/>
      <c r="AJ223" s="183"/>
      <c r="AK223" s="21" t="str">
        <f>CONCATENATE(J221," Control"," 3")</f>
        <v>ADMTI 41 Control 3</v>
      </c>
      <c r="AL223" s="23"/>
      <c r="AM223" s="23"/>
      <c r="AN223" s="23"/>
      <c r="AO223" s="23" t="str">
        <f t="shared" si="978"/>
        <v xml:space="preserve">  a través de </v>
      </c>
      <c r="AP223" s="21"/>
      <c r="AQ223" s="21" t="str">
        <f t="shared" si="979"/>
        <v/>
      </c>
      <c r="AR223" s="21"/>
      <c r="AS223" s="21" t="str">
        <f t="shared" si="980"/>
        <v/>
      </c>
      <c r="AT223" s="21"/>
      <c r="AU223" s="21"/>
      <c r="AV223" s="21"/>
      <c r="AW223" s="22">
        <f>+IF(AQ223="Probabilidad",AW222-(AW222*AS223),AW222)</f>
        <v>0.42</v>
      </c>
      <c r="AX223" s="21" t="str">
        <f t="shared" si="981"/>
        <v>Media</v>
      </c>
      <c r="AY223" s="22">
        <f>+IF(AQ223="Impacto",AY222-(AY222*AS223),AY222)</f>
        <v>0.75</v>
      </c>
      <c r="AZ223" s="21" t="str">
        <f t="shared" si="982"/>
        <v>Mayor</v>
      </c>
      <c r="BA223" s="166"/>
      <c r="BB223" s="166"/>
      <c r="BC223" s="169"/>
      <c r="BD223" s="21" t="str">
        <f>CONCATENATE(J221," Acción preventiva"," 3")</f>
        <v>ADMTI 41 Acción preventiva 3</v>
      </c>
      <c r="BE223" s="23" t="s">
        <v>1337</v>
      </c>
      <c r="BF223" s="23" t="s">
        <v>1344</v>
      </c>
      <c r="BG223" s="23" t="s">
        <v>1345</v>
      </c>
      <c r="BH223" s="21">
        <f t="shared" si="984"/>
        <v>6</v>
      </c>
      <c r="BI223" s="21"/>
      <c r="BJ223" s="21"/>
      <c r="BK223" s="21"/>
      <c r="BL223" s="21"/>
      <c r="BM223" s="21"/>
      <c r="BN223" s="21">
        <v>1</v>
      </c>
      <c r="BO223" s="21">
        <v>1</v>
      </c>
      <c r="BP223" s="21">
        <v>1</v>
      </c>
      <c r="BQ223" s="21">
        <v>1</v>
      </c>
      <c r="BR223" s="21">
        <v>1</v>
      </c>
      <c r="BS223" s="21">
        <v>1</v>
      </c>
      <c r="BT223" s="21"/>
      <c r="BU223" s="171"/>
      <c r="BV223" s="38">
        <v>0</v>
      </c>
      <c r="BW223" s="38">
        <v>0</v>
      </c>
      <c r="BX223" s="38">
        <v>0</v>
      </c>
      <c r="BY223" s="38">
        <v>0</v>
      </c>
      <c r="BZ223" s="38">
        <v>0</v>
      </c>
      <c r="CA223" s="38">
        <v>0</v>
      </c>
      <c r="CB223" s="38">
        <v>1</v>
      </c>
      <c r="CC223" s="38">
        <v>0</v>
      </c>
      <c r="CD223" s="38">
        <v>0</v>
      </c>
      <c r="CE223" s="38">
        <v>0</v>
      </c>
      <c r="CF223" s="38">
        <v>0</v>
      </c>
      <c r="CG223" s="38">
        <v>0</v>
      </c>
      <c r="CH223" s="38">
        <v>1</v>
      </c>
      <c r="CI223" s="39"/>
      <c r="CJ223" s="24"/>
      <c r="CK223" s="25"/>
      <c r="CL223" s="173"/>
      <c r="CM223" s="26">
        <f t="shared" ref="CM223" si="989">1-(CK223/CL221)</f>
        <v>1</v>
      </c>
      <c r="CN223" s="24" t="str" cm="1">
        <f t="array" ref="CN223">+_xlfn.IFS(CM223&lt;0.8,"Cambio",CM223&lt;0.9,"Revisión de control",CM223&gt;0.89,"Se mantiene")</f>
        <v>Se mantiene</v>
      </c>
      <c r="CO223" s="80"/>
      <c r="CP223" s="25"/>
      <c r="CQ223" s="25"/>
      <c r="CR223" s="25"/>
      <c r="CS223" s="26">
        <f t="shared" si="894"/>
        <v>1</v>
      </c>
    </row>
    <row r="224" spans="1:97" ht="60" customHeight="1" x14ac:dyDescent="0.4">
      <c r="A224" s="7" t="s">
        <v>1245</v>
      </c>
      <c r="B224" s="228"/>
      <c r="C224" s="21" t="s">
        <v>151</v>
      </c>
      <c r="D224" s="189"/>
      <c r="E224" s="192"/>
      <c r="F224" s="189"/>
      <c r="G224" s="196"/>
      <c r="H224" s="176"/>
      <c r="I224" s="182"/>
      <c r="J224" s="176"/>
      <c r="K224" s="167"/>
      <c r="L224" s="197"/>
      <c r="M224" s="200"/>
      <c r="N224" s="203"/>
      <c r="O224" s="206"/>
      <c r="P224" s="203"/>
      <c r="Q224" s="206"/>
      <c r="R224" s="206"/>
      <c r="S224" s="209"/>
      <c r="T224" s="176"/>
      <c r="U224" s="175"/>
      <c r="V224" s="175"/>
      <c r="W224" s="177"/>
      <c r="X224" s="167"/>
      <c r="Y224" s="167"/>
      <c r="Z224" s="180"/>
      <c r="AA224" s="180"/>
      <c r="AB224" s="180"/>
      <c r="AC224" s="181"/>
      <c r="AD224" s="176"/>
      <c r="AE224" s="182"/>
      <c r="AF224" s="176"/>
      <c r="AG224" s="176"/>
      <c r="AH224" s="182"/>
      <c r="AI224" s="176"/>
      <c r="AJ224" s="183"/>
      <c r="AK224" s="21" t="str">
        <f>CONCATENATE(J221," Control"," 4")</f>
        <v>ADMTI 41 Control 4</v>
      </c>
      <c r="AL224" s="23"/>
      <c r="AM224" s="23"/>
      <c r="AN224" s="23"/>
      <c r="AO224" s="23" t="str">
        <f t="shared" si="978"/>
        <v xml:space="preserve">  a través de </v>
      </c>
      <c r="AP224" s="21"/>
      <c r="AQ224" s="21" t="str">
        <f t="shared" si="979"/>
        <v/>
      </c>
      <c r="AR224" s="21"/>
      <c r="AS224" s="21" t="str">
        <f t="shared" si="980"/>
        <v/>
      </c>
      <c r="AT224" s="21"/>
      <c r="AU224" s="21"/>
      <c r="AV224" s="21"/>
      <c r="AW224" s="22">
        <f>+IF(AQ224="Probabilidad",AW223-(AW223*AS224),AW223)</f>
        <v>0.42</v>
      </c>
      <c r="AX224" s="21" t="str">
        <f t="shared" si="981"/>
        <v>Media</v>
      </c>
      <c r="AY224" s="22">
        <f>+IF(AQ224="Impacto",AY223-(AY223*AS224),AY223)</f>
        <v>0.75</v>
      </c>
      <c r="AZ224" s="21" t="str">
        <f t="shared" si="982"/>
        <v>Mayor</v>
      </c>
      <c r="BA224" s="167"/>
      <c r="BB224" s="167"/>
      <c r="BC224" s="170"/>
      <c r="BD224" s="21" t="str">
        <f>CONCATENATE(J221," Acción preventiva"," 4")</f>
        <v>ADMTI 41 Acción preventiva 4</v>
      </c>
      <c r="BE224" s="23"/>
      <c r="BF224" s="23"/>
      <c r="BG224" s="23"/>
      <c r="BH224" s="21">
        <f t="shared" si="984"/>
        <v>0</v>
      </c>
      <c r="BI224" s="21"/>
      <c r="BJ224" s="21"/>
      <c r="BK224" s="21"/>
      <c r="BL224" s="21"/>
      <c r="BM224" s="21"/>
      <c r="BN224" s="21"/>
      <c r="BO224" s="21"/>
      <c r="BP224" s="21"/>
      <c r="BQ224" s="21"/>
      <c r="BR224" s="21"/>
      <c r="BS224" s="21"/>
      <c r="BT224" s="21"/>
      <c r="BU224" s="171"/>
      <c r="BV224" s="38">
        <v>0</v>
      </c>
      <c r="BW224" s="38">
        <v>0</v>
      </c>
      <c r="BX224" s="38">
        <v>0</v>
      </c>
      <c r="BY224" s="38">
        <v>0</v>
      </c>
      <c r="BZ224" s="38">
        <v>0</v>
      </c>
      <c r="CA224" s="38">
        <v>0</v>
      </c>
      <c r="CB224" s="38">
        <v>0</v>
      </c>
      <c r="CC224" s="38">
        <v>0</v>
      </c>
      <c r="CD224" s="38">
        <v>0</v>
      </c>
      <c r="CE224" s="38">
        <v>0</v>
      </c>
      <c r="CF224" s="38">
        <v>0</v>
      </c>
      <c r="CG224" s="38">
        <v>0</v>
      </c>
      <c r="CH224" s="38">
        <f t="shared" si="892"/>
        <v>0</v>
      </c>
      <c r="CI224" s="39"/>
      <c r="CJ224" s="24"/>
      <c r="CK224" s="25"/>
      <c r="CL224" s="174"/>
      <c r="CM224" s="26">
        <f t="shared" ref="CM224" si="990">1-(CK224/CL221)</f>
        <v>1</v>
      </c>
      <c r="CN224" s="24" t="str" cm="1">
        <f t="array" ref="CN224">+_xlfn.IFS(CM224&lt;0.8,"Cambio",CM224&lt;0.9,"Revisión de control",CM224&gt;0.89,"Se mantiene")</f>
        <v>Se mantiene</v>
      </c>
      <c r="CO224" s="80"/>
      <c r="CP224" s="25"/>
      <c r="CQ224" s="25"/>
      <c r="CR224" s="25"/>
      <c r="CS224" s="26">
        <f t="shared" si="894"/>
        <v>1</v>
      </c>
    </row>
    <row r="225" spans="1:97" ht="60" customHeight="1" x14ac:dyDescent="0.4">
      <c r="A225" s="7" t="s">
        <v>1245</v>
      </c>
      <c r="B225" s="226" t="s">
        <v>150</v>
      </c>
      <c r="C225" s="21" t="s">
        <v>151</v>
      </c>
      <c r="D225" s="187" t="str">
        <f>VLOOKUP(B225,Datos!$B$65:$F$80,3,FALSE)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25" s="190" t="str">
        <f>VLOOKUP(B225,Datos!$B$65:$F$80,5,FALSE)</f>
        <v>La posibilidad de incumplir con las diferentes acciones necesarias para la administración de los bienes fiscales patrimoniales de la Agencia y las tierras baldías de la Nación</v>
      </c>
      <c r="F225" s="187" t="str">
        <f>VLOOKUP(B225,Datos!$B$65:$F$80,4,FALSE)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25" s="196" t="s">
        <v>1346</v>
      </c>
      <c r="H225" s="176" t="s">
        <v>1254</v>
      </c>
      <c r="I225" s="182">
        <f t="shared" si="956"/>
        <v>1</v>
      </c>
      <c r="J225" s="176" t="str">
        <f t="shared" ref="J225" si="991">CONCATENATE(C225," ",K225)</f>
        <v>ADMTI 42</v>
      </c>
      <c r="K225" s="165">
        <v>42</v>
      </c>
      <c r="L225" s="197">
        <v>45839</v>
      </c>
      <c r="M225" s="198">
        <f ca="1">+TODAY()-L225</f>
        <v>240</v>
      </c>
      <c r="N225" s="201" t="s">
        <v>23</v>
      </c>
      <c r="O225" s="204">
        <f>VLOOKUP(N225,[7]Datos!$B$21:$D$25,3,FALSE)</f>
        <v>0.4</v>
      </c>
      <c r="P225" s="201" t="s">
        <v>35</v>
      </c>
      <c r="Q225" s="204">
        <f>VLOOKUP(P225,[7]Datos!$C$20:$D$25,2,FALSE)</f>
        <v>1</v>
      </c>
      <c r="R225" s="204">
        <f t="shared" ref="R225" si="992">+IF(O225="",Q225,IF(Q225="",O225,IF(O225&gt;Q225,O225,Q225)))</f>
        <v>1</v>
      </c>
      <c r="S225" s="207" t="s">
        <v>1347</v>
      </c>
      <c r="T225" s="176" t="s">
        <v>4</v>
      </c>
      <c r="U225" s="175" t="s">
        <v>1348</v>
      </c>
      <c r="V225" s="175" t="s">
        <v>1349</v>
      </c>
      <c r="W225" s="177" t="str">
        <f t="shared" ref="W225" si="993">CONCATENATE("Posibilidad de"," ",T225," ",U225," debido ",V225)</f>
        <v>Posibilidad de pérdida reputacional en la imagen institucional de la entidad por reclamaciones en errores en la asignación de derechos a quien no corresponda, debido a incumplimientos en la operación de los procedimientos de Reglamentación para la Administración y el Otorgamiento de Derechos de uso en Sabanas y Playones Comunales; y Regularización de la Ocupación y Aprovechamiento Campesino Sostenible en Áreas de Reserva Forestal (Ley 2da/1959)</v>
      </c>
      <c r="X225" s="165" t="s">
        <v>221</v>
      </c>
      <c r="Y225" s="165" t="s">
        <v>227</v>
      </c>
      <c r="Z225" s="178" t="s">
        <v>490</v>
      </c>
      <c r="AA225" s="178" t="s">
        <v>467</v>
      </c>
      <c r="AB225" s="178" t="s">
        <v>1250</v>
      </c>
      <c r="AC225" s="181">
        <v>277</v>
      </c>
      <c r="AD225" s="176" t="str">
        <f t="shared" ref="AD225" si="994">IF(AC225&lt;=0,"",IF(AC225&lt;=2,"Muy Baja",IF(AC225&lt;=24,"Baja",IF(AC225&lt;=500,"Media",IF(AC225&lt;=5000,"Alta","Muy Alta")))))</f>
        <v>Media</v>
      </c>
      <c r="AE225" s="182">
        <f t="shared" ref="AE225" si="995">IF(AD225="","",IF(AD225="Muy Baja",0.2,IF(AD225="Baja",0.4,IF(AD225="Media",0.6,IF(AD225="Alta",0.8,IF(AD225="Muy Alta",1,))))))</f>
        <v>0.6</v>
      </c>
      <c r="AF225" s="176" t="s">
        <v>35</v>
      </c>
      <c r="AG225" s="176" t="str">
        <f>IF(OR(AF225=[7]Datos!$C$6,AF225=[7]Datos!$D$6),"Leve",IF(OR(AF225=[7]Datos!$C$7,AF225=[7]Datos!$D$7),"Menor",IF(OR(AF225=[7]Datos!$C$8,AF225=[7]Datos!$D$8),"Moderado",IF(OR(AF225=[7]Datos!$C$9,AF225=[7]Datos!$D$9),"Mayor",IF(OR(AF225=[7]Datos!$C$10,AF225=[7]Datos!$D$10),"Catastrófico","")))))</f>
        <v>Catastrófico</v>
      </c>
      <c r="AH225" s="182">
        <f t="shared" ref="AH225" si="996">IF(AG225="","",IF(AG225="Leve",0.2,IF(AG225="Menor",0.4,IF(AG225="Moderado",0.6,IF(AG225="Mayor",0.8,IF(AG225="Catastrófico",1,))))))</f>
        <v>1</v>
      </c>
      <c r="AI225" s="176" t="str">
        <f t="shared" ref="AI225" si="997">IF(OR(AND(AD225="Muy Baja",AG225="Leve"),AND(AD225="Muy Baja",AG225="Menor"),AND(AD225="Baja",AG225="Leve")),"Bajo",IF(OR(AND(AD225="Muy baja",AG225="Moderado"),AND(AD225="Baja",AG225="Menor"),AND(AD225="Baja",AG225="Moderado"),AND(AD225="Media",AG225="Leve"),AND(AD225="Media",AG225="Menor"),AND(AD225="Media",AG225="Moderado"),AND(AD225="Alta",AG225="Leve"),AND(AD225="Alta",AG225="Menor")),"Moderado",IF(OR(AND(AD225="Muy Baja",AG225="Mayor"),AND(AD225="Baja",AG225="Mayor"),AND(AD225="Media",AG225="Mayor"),AND(AD225="Alta",AG225="Moderado"),AND(AD225="Alta",AG225="Mayor"),AND(AD225="Muy Alta",AG225="Leve"),AND(AD225="Muy Alta",AG225="Menor"),AND(AD225="Muy Alta",AG225="Moderado"),AND(AD225="Muy Alta",AG225="Mayor")),"Alto",IF(OR(AND(AD225="Muy Baja",AG225="Catastrófico"),AND(AD225="Baja",AG225="Catastrófico"),AND(AD225="Media",AG225="Catastrófico"),AND(AD225="Alta",AG225="Catastrófico"),AND(AD225="Muy Alta",AG225="Catastrófico")),"Extremo",""))))</f>
        <v>Extremo</v>
      </c>
      <c r="AJ225" s="183" t="str" cm="1">
        <f t="array" ref="AJ225">_xlfn.IFS(AI225="Bajo","Aceptar",AI225="Moderado","Reducir",AI225="Alto","Reducir",AI225="Extremo","Reducir")</f>
        <v>Reducir</v>
      </c>
      <c r="AK225" s="21" t="str">
        <f>CONCATENATE(J225," Control"," 1")</f>
        <v>ADMTI 42 Control 1</v>
      </c>
      <c r="AL225" s="23" t="s">
        <v>1334</v>
      </c>
      <c r="AM225" s="23" t="s">
        <v>1350</v>
      </c>
      <c r="AN225" s="23" t="s">
        <v>1351</v>
      </c>
      <c r="AO225" s="23" t="str">
        <f t="shared" si="978"/>
        <v>La SUBDIRECCIÓN DE ADMINISTRACIÓN DE TIERRAS DE LA NACIÓN evalúa si el presunto baldío inadjudicable cumple con lo requerimientos técnicos y jurídicos a través de de las formas  ADMTI-F-016 ASIGNACIÓN DERECHOS DE USO INFORME TÉCNICO JURÍDICO PRELIMINAR y ACCTI-F-091 CRUCE DE INFORMACIÓN GEOGRÁFICA</v>
      </c>
      <c r="AP225" s="21" t="s">
        <v>53</v>
      </c>
      <c r="AQ225" s="21" t="str">
        <f t="shared" si="979"/>
        <v>Probabilidad</v>
      </c>
      <c r="AR225" s="21" t="s">
        <v>56</v>
      </c>
      <c r="AS225" s="21" t="str">
        <f t="shared" si="980"/>
        <v>40%</v>
      </c>
      <c r="AT225" s="21" t="s">
        <v>1</v>
      </c>
      <c r="AU225" s="21" t="s">
        <v>2</v>
      </c>
      <c r="AV225" s="21" t="s">
        <v>3</v>
      </c>
      <c r="AW225" s="22">
        <f>+IF(AQ225="Probabilidad",AE225-(AE225*AS225),AE225)</f>
        <v>0.36</v>
      </c>
      <c r="AX225" s="21" t="str">
        <f t="shared" si="981"/>
        <v>Baja</v>
      </c>
      <c r="AY225" s="22">
        <f>+IF(AQ225="Impacto",AH225-(AH225*AS225),AH225)</f>
        <v>1</v>
      </c>
      <c r="AZ225" s="21" t="str">
        <f t="shared" si="982"/>
        <v>Catastrófico</v>
      </c>
      <c r="BA225" s="165" t="str">
        <f t="shared" ref="BA225" si="998">IF(OR(AND(AX228="Muy Baja",AZ228="Leve"),AND(AX228="Muy Baja",AZ228="Menor"),AND(AX228="Baja",AZ228="Leve")),"Bajo",IF(OR(AND(AX228="Muy baja",AZ228="Moderado"),AND(AX228="Baja",AZ228="Menor"),AND(AX228="Baja",AZ228="Moderado"),AND(AX228="Media",AZ228="Leve"),AND(AX228="Media",AZ228="Menor"),AND(AX228="Media",AZ228="Moderado"),AND(AX228="Alta",AZ228="Leve"),AND(AX228="Alta",AZ228="Menor")),"Moderado",IF(OR(AND(AX228="Muy Baja",AZ228="Mayor"),AND(AX228="Baja",AZ228="Mayor"),AND(AX228="Media",AZ228="Mayor"),AND(AX228="Alta",AZ228="Moderado"),AND(AX228="Alta",AZ228="Mayor"),AND(AX228="Muy Alta",AZ228="Leve"),AND(AX228="Muy Alta",AZ228="Menor"),AND(AX228="Muy Alta",AZ228="Moderado"),AND(AX228="Muy Alta",AZ228="Mayor")),"Alto",IF(OR(AND(AX228="Muy Baja",AZ228="Catastrófico"),AND(AX228="Baja",AZ228="Catastrófico"),AND(AX228="Media",AZ228="Catastrófico"),AND(AX228="Alta",AZ228="Catastrófico"),AND(AX228="Muy Alta",AZ228="Catastrófico")),"Extremo",""))))</f>
        <v>Alto</v>
      </c>
      <c r="BB225" s="165" t="str" cm="1">
        <f t="array" ref="BB225">_xlfn.IFS(BA225="Bajo","Aceptar",BA225="Moderado","Reducir",BA225="Alto","Reducir",BA225="Extremo","Reducir")</f>
        <v>Reducir</v>
      </c>
      <c r="BC225" s="168" t="str" cm="1">
        <f t="array" ref="BC225">_xlfn.IFS(BB225="Aceptar","No",BB225="Reducir","Si")</f>
        <v>Si</v>
      </c>
      <c r="BD225" s="21" t="str">
        <f>CONCATENATE(J225," Acción preventiva"," 1")</f>
        <v>ADMTI 42 Acción preventiva 1</v>
      </c>
      <c r="BE225" s="23" t="s">
        <v>1337</v>
      </c>
      <c r="BF225" s="23" t="s">
        <v>1352</v>
      </c>
      <c r="BG225" s="23" t="s">
        <v>1353</v>
      </c>
      <c r="BH225" s="21">
        <f t="shared" si="984"/>
        <v>3</v>
      </c>
      <c r="BI225" s="21"/>
      <c r="BJ225" s="21"/>
      <c r="BK225" s="21"/>
      <c r="BL225" s="21"/>
      <c r="BM225" s="21"/>
      <c r="BN225" s="21">
        <v>1</v>
      </c>
      <c r="BO225" s="21"/>
      <c r="BP225" s="21"/>
      <c r="BQ225" s="21">
        <v>1</v>
      </c>
      <c r="BR225" s="21"/>
      <c r="BS225" s="21"/>
      <c r="BT225" s="21">
        <v>1</v>
      </c>
      <c r="BU225" s="171">
        <f t="shared" ref="BU225" si="999">+AVERAGE(CH225:CH228)/AVERAGE(BH225:BH228)</f>
        <v>1.75</v>
      </c>
      <c r="BV225" s="38">
        <v>0</v>
      </c>
      <c r="BW225" s="38">
        <v>0</v>
      </c>
      <c r="BX225" s="38">
        <v>0</v>
      </c>
      <c r="BY225" s="38">
        <v>0</v>
      </c>
      <c r="BZ225" s="38">
        <v>0</v>
      </c>
      <c r="CA225" s="38">
        <v>1</v>
      </c>
      <c r="CB225" s="38">
        <v>1</v>
      </c>
      <c r="CC225" s="38">
        <v>1</v>
      </c>
      <c r="CD225" s="38">
        <v>1</v>
      </c>
      <c r="CE225" s="38">
        <v>1</v>
      </c>
      <c r="CF225" s="38">
        <v>0</v>
      </c>
      <c r="CG225" s="38">
        <v>0</v>
      </c>
      <c r="CH225" s="38">
        <v>5</v>
      </c>
      <c r="CI225" s="39"/>
      <c r="CJ225" s="24"/>
      <c r="CK225" s="25"/>
      <c r="CL225" s="172">
        <f t="shared" ref="CL225" si="1000">+AC225</f>
        <v>277</v>
      </c>
      <c r="CM225" s="26">
        <f t="shared" ref="CM225" si="1001">1-(CK225/CL225)</f>
        <v>1</v>
      </c>
      <c r="CN225" s="24" t="str" cm="1">
        <f t="array" ref="CN225">+_xlfn.IFS(CM225&lt;0.8,"Cambio",CM225&lt;0.9,"Revisión de control",CM225&gt;0.89,"Se mantiene")</f>
        <v>Se mantiene</v>
      </c>
      <c r="CO225" s="80"/>
      <c r="CP225" s="25"/>
      <c r="CQ225" s="25"/>
      <c r="CR225" s="25"/>
      <c r="CS225" s="26">
        <f t="shared" si="894"/>
        <v>1</v>
      </c>
    </row>
    <row r="226" spans="1:97" ht="60" customHeight="1" x14ac:dyDescent="0.4">
      <c r="A226" s="7" t="s">
        <v>1245</v>
      </c>
      <c r="B226" s="227"/>
      <c r="C226" s="21" t="s">
        <v>151</v>
      </c>
      <c r="D226" s="188"/>
      <c r="E226" s="191"/>
      <c r="F226" s="188"/>
      <c r="G226" s="196"/>
      <c r="H226" s="176"/>
      <c r="I226" s="182"/>
      <c r="J226" s="176"/>
      <c r="K226" s="166"/>
      <c r="L226" s="197"/>
      <c r="M226" s="199"/>
      <c r="N226" s="202"/>
      <c r="O226" s="205"/>
      <c r="P226" s="202"/>
      <c r="Q226" s="205"/>
      <c r="R226" s="205"/>
      <c r="S226" s="208"/>
      <c r="T226" s="176"/>
      <c r="U226" s="175"/>
      <c r="V226" s="175"/>
      <c r="W226" s="177"/>
      <c r="X226" s="166"/>
      <c r="Y226" s="166"/>
      <c r="Z226" s="179"/>
      <c r="AA226" s="179"/>
      <c r="AB226" s="179"/>
      <c r="AC226" s="181"/>
      <c r="AD226" s="176"/>
      <c r="AE226" s="182"/>
      <c r="AF226" s="176"/>
      <c r="AG226" s="176"/>
      <c r="AH226" s="182"/>
      <c r="AI226" s="176"/>
      <c r="AJ226" s="183"/>
      <c r="AK226" s="21" t="str">
        <f>CONCATENATE(J225," Control"," 2")</f>
        <v>ADMTI 42 Control 2</v>
      </c>
      <c r="AL226" s="23" t="s">
        <v>1334</v>
      </c>
      <c r="AM226" s="23" t="s">
        <v>1354</v>
      </c>
      <c r="AN226" s="23" t="s">
        <v>1355</v>
      </c>
      <c r="AO226" s="23" t="str">
        <f t="shared" si="978"/>
        <v>La SUBDIRECCIÓN DE ADMINISTRACIÓN DE TIERRAS DE LA NACIÓN determina la calidad de los sujetos y calcula la contraprestación a través de del diligenciamiento de la forma ADMTI-F-014 ASIGNACIÓN DERECHOS DE USO INFORME TÉCNICO JURÍDICO DEFINITIVO, haciendo uso de la información levantada durante la visita a campo</v>
      </c>
      <c r="AP226" s="21" t="s">
        <v>54</v>
      </c>
      <c r="AQ226" s="21" t="str">
        <f t="shared" si="979"/>
        <v>Probabilidad</v>
      </c>
      <c r="AR226" s="21" t="s">
        <v>56</v>
      </c>
      <c r="AS226" s="21" t="str">
        <f t="shared" si="980"/>
        <v>30%</v>
      </c>
      <c r="AT226" s="21" t="s">
        <v>1</v>
      </c>
      <c r="AU226" s="21" t="s">
        <v>2</v>
      </c>
      <c r="AV226" s="21" t="s">
        <v>3</v>
      </c>
      <c r="AW226" s="22">
        <f>+IF(AQ226="Probabilidad",AW225-(AW225*AS226),AW225)</f>
        <v>0.252</v>
      </c>
      <c r="AX226" s="21" t="str">
        <f t="shared" si="981"/>
        <v>Baja</v>
      </c>
      <c r="AY226" s="22">
        <f>+IF(AQ226="Impacto",AY225-(AY225*AS226),AY225)</f>
        <v>1</v>
      </c>
      <c r="AZ226" s="21" t="str">
        <f t="shared" si="982"/>
        <v>Catastrófico</v>
      </c>
      <c r="BA226" s="166"/>
      <c r="BB226" s="166"/>
      <c r="BC226" s="169"/>
      <c r="BD226" s="21" t="str">
        <f>CONCATENATE(J225," Acción preventiva"," 2")</f>
        <v>ADMTI 42 Acción preventiva 2</v>
      </c>
      <c r="BE226" s="23" t="s">
        <v>1356</v>
      </c>
      <c r="BF226" s="23" t="s">
        <v>1357</v>
      </c>
      <c r="BG226" s="23" t="s">
        <v>1358</v>
      </c>
      <c r="BH226" s="21">
        <f t="shared" si="984"/>
        <v>1</v>
      </c>
      <c r="BI226" s="21"/>
      <c r="BJ226" s="21"/>
      <c r="BK226" s="21"/>
      <c r="BL226" s="21"/>
      <c r="BM226" s="21"/>
      <c r="BN226" s="21"/>
      <c r="BO226" s="21"/>
      <c r="BP226" s="21"/>
      <c r="BQ226" s="21"/>
      <c r="BR226" s="21">
        <v>1</v>
      </c>
      <c r="BS226" s="21"/>
      <c r="BT226" s="21"/>
      <c r="BU226" s="171"/>
      <c r="BV226" s="38">
        <v>0</v>
      </c>
      <c r="BW226" s="38">
        <v>0</v>
      </c>
      <c r="BX226" s="38">
        <v>0</v>
      </c>
      <c r="BY226" s="38">
        <v>0</v>
      </c>
      <c r="BZ226" s="38">
        <v>0</v>
      </c>
      <c r="CA226" s="38">
        <v>0</v>
      </c>
      <c r="CB226" s="38">
        <v>1</v>
      </c>
      <c r="CC226" s="38">
        <v>0</v>
      </c>
      <c r="CD226" s="38">
        <v>0</v>
      </c>
      <c r="CE226" s="38">
        <v>1</v>
      </c>
      <c r="CF226" s="38">
        <v>0</v>
      </c>
      <c r="CG226" s="38">
        <v>0</v>
      </c>
      <c r="CH226" s="38">
        <v>2</v>
      </c>
      <c r="CI226" s="39"/>
      <c r="CJ226" s="24"/>
      <c r="CK226" s="25"/>
      <c r="CL226" s="173"/>
      <c r="CM226" s="26">
        <f t="shared" ref="CM226" si="1002">1-(CK226/CL225)</f>
        <v>1</v>
      </c>
      <c r="CN226" s="24" t="str" cm="1">
        <f t="array" ref="CN226">+_xlfn.IFS(CM226&lt;0.8,"Cambio",CM226&lt;0.9,"Revisión de control",CM226&gt;0.89,"Se mantiene")</f>
        <v>Se mantiene</v>
      </c>
      <c r="CO226" s="80"/>
      <c r="CP226" s="25"/>
      <c r="CQ226" s="25"/>
      <c r="CR226" s="25"/>
      <c r="CS226" s="26">
        <f t="shared" si="894"/>
        <v>1</v>
      </c>
    </row>
    <row r="227" spans="1:97" ht="60" customHeight="1" x14ac:dyDescent="0.4">
      <c r="A227" s="7" t="s">
        <v>1245</v>
      </c>
      <c r="B227" s="227"/>
      <c r="C227" s="21" t="s">
        <v>151</v>
      </c>
      <c r="D227" s="188"/>
      <c r="E227" s="191"/>
      <c r="F227" s="188"/>
      <c r="G227" s="196"/>
      <c r="H227" s="176"/>
      <c r="I227" s="182"/>
      <c r="J227" s="176"/>
      <c r="K227" s="166"/>
      <c r="L227" s="197"/>
      <c r="M227" s="199"/>
      <c r="N227" s="202"/>
      <c r="O227" s="205"/>
      <c r="P227" s="202"/>
      <c r="Q227" s="205"/>
      <c r="R227" s="205"/>
      <c r="S227" s="208"/>
      <c r="T227" s="176"/>
      <c r="U227" s="175"/>
      <c r="V227" s="175"/>
      <c r="W227" s="177"/>
      <c r="X227" s="166"/>
      <c r="Y227" s="166"/>
      <c r="Z227" s="179"/>
      <c r="AA227" s="179"/>
      <c r="AB227" s="179"/>
      <c r="AC227" s="181"/>
      <c r="AD227" s="176"/>
      <c r="AE227" s="182"/>
      <c r="AF227" s="176"/>
      <c r="AG227" s="176"/>
      <c r="AH227" s="182"/>
      <c r="AI227" s="176"/>
      <c r="AJ227" s="183"/>
      <c r="AK227" s="21" t="str">
        <f>CONCATENATE(J225," Control"," 3")</f>
        <v>ADMTI 42 Control 3</v>
      </c>
      <c r="AL227" s="23" t="s">
        <v>1334</v>
      </c>
      <c r="AM227" s="23" t="s">
        <v>1359</v>
      </c>
      <c r="AN227" s="23" t="s">
        <v>1360</v>
      </c>
      <c r="AO227" s="23" t="str">
        <f t="shared" si="978"/>
        <v xml:space="preserve">La SUBDIRECCIÓN DE ADMINISTRACIÓN DE TIERRAS DE LA NACIÓN corrige se realizan las acciones que surjan con base en los recursos de ley presentados a través de de la aplicación de las acciones que contemplan los procedimientos  </v>
      </c>
      <c r="AP227" s="21" t="s">
        <v>55</v>
      </c>
      <c r="AQ227" s="21" t="str">
        <f t="shared" si="979"/>
        <v>Impacto</v>
      </c>
      <c r="AR227" s="21" t="s">
        <v>56</v>
      </c>
      <c r="AS227" s="21" t="str">
        <f t="shared" si="980"/>
        <v>25%</v>
      </c>
      <c r="AT227" s="21" t="s">
        <v>1</v>
      </c>
      <c r="AU227" s="21" t="s">
        <v>2</v>
      </c>
      <c r="AV227" s="21" t="s">
        <v>3</v>
      </c>
      <c r="AW227" s="22">
        <f>+IF(AQ227="Probabilidad",AW226-(AW226*AS227),AW226)</f>
        <v>0.252</v>
      </c>
      <c r="AX227" s="21" t="str">
        <f t="shared" si="981"/>
        <v>Baja</v>
      </c>
      <c r="AY227" s="22">
        <f>+IF(AQ227="Impacto",AY226-(AY226*AS227),AY226)</f>
        <v>0.75</v>
      </c>
      <c r="AZ227" s="21" t="str">
        <f t="shared" si="982"/>
        <v>Mayor</v>
      </c>
      <c r="BA227" s="166"/>
      <c r="BB227" s="166"/>
      <c r="BC227" s="169"/>
      <c r="BD227" s="21" t="str">
        <f>CONCATENATE(J225," Acción preventiva"," 3")</f>
        <v>ADMTI 42 Acción preventiva 3</v>
      </c>
      <c r="BE227" s="23"/>
      <c r="BF227" s="23"/>
      <c r="BG227" s="23"/>
      <c r="BH227" s="21">
        <f t="shared" si="984"/>
        <v>0</v>
      </c>
      <c r="BI227" s="21"/>
      <c r="BJ227" s="21"/>
      <c r="BK227" s="21"/>
      <c r="BL227" s="21"/>
      <c r="BM227" s="21"/>
      <c r="BN227" s="21"/>
      <c r="BO227" s="21"/>
      <c r="BP227" s="21"/>
      <c r="BQ227" s="21"/>
      <c r="BR227" s="21"/>
      <c r="BS227" s="21"/>
      <c r="BT227" s="21"/>
      <c r="BU227" s="171"/>
      <c r="BV227" s="38">
        <v>0</v>
      </c>
      <c r="BW227" s="38">
        <v>0</v>
      </c>
      <c r="BX227" s="38">
        <v>0</v>
      </c>
      <c r="BY227" s="38">
        <v>0</v>
      </c>
      <c r="BZ227" s="38">
        <v>0</v>
      </c>
      <c r="CA227" s="38">
        <v>0</v>
      </c>
      <c r="CB227" s="38">
        <v>0</v>
      </c>
      <c r="CC227" s="38">
        <v>0</v>
      </c>
      <c r="CD227" s="38">
        <v>0</v>
      </c>
      <c r="CE227" s="38">
        <v>0</v>
      </c>
      <c r="CF227" s="38">
        <v>0</v>
      </c>
      <c r="CG227" s="38">
        <v>0</v>
      </c>
      <c r="CH227" s="38">
        <f t="shared" si="892"/>
        <v>0</v>
      </c>
      <c r="CI227" s="39"/>
      <c r="CJ227" s="24"/>
      <c r="CK227" s="25"/>
      <c r="CL227" s="173"/>
      <c r="CM227" s="26">
        <f t="shared" ref="CM227" si="1003">1-(CK227/CL225)</f>
        <v>1</v>
      </c>
      <c r="CN227" s="24" t="str" cm="1">
        <f t="array" ref="CN227">+_xlfn.IFS(CM227&lt;0.8,"Cambio",CM227&lt;0.9,"Revisión de control",CM227&gt;0.89,"Se mantiene")</f>
        <v>Se mantiene</v>
      </c>
      <c r="CO227" s="80"/>
      <c r="CP227" s="25"/>
      <c r="CQ227" s="25"/>
      <c r="CR227" s="25"/>
      <c r="CS227" s="26">
        <f t="shared" si="894"/>
        <v>1</v>
      </c>
    </row>
    <row r="228" spans="1:97" ht="60" customHeight="1" x14ac:dyDescent="0.4">
      <c r="A228" s="7" t="s">
        <v>1245</v>
      </c>
      <c r="B228" s="228"/>
      <c r="C228" s="21" t="s">
        <v>151</v>
      </c>
      <c r="D228" s="189"/>
      <c r="E228" s="192"/>
      <c r="F228" s="189"/>
      <c r="G228" s="196"/>
      <c r="H228" s="176"/>
      <c r="I228" s="182"/>
      <c r="J228" s="176"/>
      <c r="K228" s="167"/>
      <c r="L228" s="197"/>
      <c r="M228" s="200"/>
      <c r="N228" s="203"/>
      <c r="O228" s="206"/>
      <c r="P228" s="203"/>
      <c r="Q228" s="206"/>
      <c r="R228" s="206"/>
      <c r="S228" s="209"/>
      <c r="T228" s="176"/>
      <c r="U228" s="175"/>
      <c r="V228" s="175"/>
      <c r="W228" s="177"/>
      <c r="X228" s="167"/>
      <c r="Y228" s="167"/>
      <c r="Z228" s="180"/>
      <c r="AA228" s="180"/>
      <c r="AB228" s="180"/>
      <c r="AC228" s="181"/>
      <c r="AD228" s="176"/>
      <c r="AE228" s="182"/>
      <c r="AF228" s="176"/>
      <c r="AG228" s="176"/>
      <c r="AH228" s="182"/>
      <c r="AI228" s="176"/>
      <c r="AJ228" s="183"/>
      <c r="AK228" s="21" t="str">
        <f>CONCATENATE(J225," Control"," 4")</f>
        <v>ADMTI 42 Control 4</v>
      </c>
      <c r="AL228" s="23"/>
      <c r="AM228" s="23"/>
      <c r="AN228" s="23"/>
      <c r="AO228" s="23" t="str">
        <f t="shared" si="978"/>
        <v xml:space="preserve">  a través de </v>
      </c>
      <c r="AP228" s="21"/>
      <c r="AQ228" s="21" t="str">
        <f t="shared" si="979"/>
        <v/>
      </c>
      <c r="AR228" s="21"/>
      <c r="AS228" s="21" t="str">
        <f t="shared" si="980"/>
        <v/>
      </c>
      <c r="AT228" s="21"/>
      <c r="AU228" s="21"/>
      <c r="AV228" s="21"/>
      <c r="AW228" s="22">
        <f>+IF(AQ228="Probabilidad",AW227-(AW227*AS228),AW227)</f>
        <v>0.252</v>
      </c>
      <c r="AX228" s="21" t="str">
        <f t="shared" si="981"/>
        <v>Baja</v>
      </c>
      <c r="AY228" s="22">
        <f>+IF(AQ228="Impacto",AY227-(AY227*AS228),AY227)</f>
        <v>0.75</v>
      </c>
      <c r="AZ228" s="21" t="str">
        <f t="shared" si="982"/>
        <v>Mayor</v>
      </c>
      <c r="BA228" s="167"/>
      <c r="BB228" s="167"/>
      <c r="BC228" s="170"/>
      <c r="BD228" s="21" t="str">
        <f>CONCATENATE(J225," Acción preventiva"," 4")</f>
        <v>ADMTI 42 Acción preventiva 4</v>
      </c>
      <c r="BE228" s="23"/>
      <c r="BF228" s="23"/>
      <c r="BG228" s="23"/>
      <c r="BH228" s="21">
        <f t="shared" si="984"/>
        <v>0</v>
      </c>
      <c r="BI228" s="21"/>
      <c r="BJ228" s="21"/>
      <c r="BK228" s="21"/>
      <c r="BL228" s="21"/>
      <c r="BM228" s="21"/>
      <c r="BN228" s="21"/>
      <c r="BO228" s="21"/>
      <c r="BP228" s="21"/>
      <c r="BQ228" s="21"/>
      <c r="BR228" s="21"/>
      <c r="BS228" s="21"/>
      <c r="BT228" s="21"/>
      <c r="BU228" s="171"/>
      <c r="BV228" s="38">
        <v>0</v>
      </c>
      <c r="BW228" s="38">
        <v>0</v>
      </c>
      <c r="BX228" s="38">
        <v>0</v>
      </c>
      <c r="BY228" s="38">
        <v>0</v>
      </c>
      <c r="BZ228" s="38">
        <v>0</v>
      </c>
      <c r="CA228" s="38">
        <v>0</v>
      </c>
      <c r="CB228" s="38">
        <v>0</v>
      </c>
      <c r="CC228" s="38">
        <v>0</v>
      </c>
      <c r="CD228" s="38">
        <v>0</v>
      </c>
      <c r="CE228" s="38">
        <v>0</v>
      </c>
      <c r="CF228" s="38">
        <v>0</v>
      </c>
      <c r="CG228" s="38">
        <v>0</v>
      </c>
      <c r="CH228" s="38">
        <f t="shared" si="892"/>
        <v>0</v>
      </c>
      <c r="CI228" s="39"/>
      <c r="CJ228" s="24"/>
      <c r="CK228" s="25"/>
      <c r="CL228" s="174"/>
      <c r="CM228" s="26">
        <f t="shared" ref="CM228" si="1004">1-(CK228/CL225)</f>
        <v>1</v>
      </c>
      <c r="CN228" s="24" t="str" cm="1">
        <f t="array" ref="CN228">+_xlfn.IFS(CM228&lt;0.8,"Cambio",CM228&lt;0.9,"Revisión de control",CM228&gt;0.89,"Se mantiene")</f>
        <v>Se mantiene</v>
      </c>
      <c r="CO228" s="80"/>
      <c r="CP228" s="25"/>
      <c r="CQ228" s="25"/>
      <c r="CR228" s="25"/>
      <c r="CS228" s="26">
        <f t="shared" si="894"/>
        <v>1</v>
      </c>
    </row>
    <row r="229" spans="1:97" ht="60" hidden="1" customHeight="1" x14ac:dyDescent="0.4">
      <c r="B229" s="168" t="s">
        <v>150</v>
      </c>
      <c r="C229" s="21" t="s">
        <v>151</v>
      </c>
      <c r="D229" s="187" t="str">
        <f>VLOOKUP(B229,Datos!$B$65:$F$80,3,FALSE)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29" s="190" t="str">
        <f>VLOOKUP(B229,Datos!$B$65:$F$80,5,FALSE)</f>
        <v>La posibilidad de incumplir con las diferentes acciones necesarias para la administración de los bienes fiscales patrimoniales de la Agencia y las tierras baldías de la Nación</v>
      </c>
      <c r="F229" s="187" t="str">
        <f>VLOOKUP(B229,Datos!$B$65:$F$80,4,FALSE)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29" s="238" t="s">
        <v>1405</v>
      </c>
      <c r="H229" s="176"/>
      <c r="I229" s="182">
        <f t="shared" ref="I229" si="1005">IF(K229="",0,1)</f>
        <v>0</v>
      </c>
      <c r="J229" s="176" t="str">
        <f t="shared" ref="J229" si="1006">CONCATENATE(C229," ",K229)</f>
        <v xml:space="preserve">ADMTI </v>
      </c>
      <c r="K229" s="165"/>
      <c r="L229" s="197"/>
      <c r="M229" s="198">
        <f ca="1">+TODAY()-L229</f>
        <v>46079</v>
      </c>
      <c r="N229" s="201"/>
      <c r="O229" s="204" t="e">
        <f>VLOOKUP(N229,[1]Datos!$B$21:$D$25,3,FALSE)</f>
        <v>#N/A</v>
      </c>
      <c r="P229" s="201"/>
      <c r="Q229" s="204" t="e">
        <f>VLOOKUP(P229,[1]Datos!$C$20:$D$25,2,FALSE)</f>
        <v>#N/A</v>
      </c>
      <c r="R229" s="204" t="e">
        <f t="shared" ref="R229" si="1007">+IF(O229="",Q229,IF(Q229="",O229,IF(O229&gt;Q229,O229,Q229)))</f>
        <v>#N/A</v>
      </c>
      <c r="S229" s="207"/>
      <c r="T229" s="176"/>
      <c r="U229" s="175"/>
      <c r="V229" s="175"/>
      <c r="W229" s="177" t="str">
        <f t="shared" ref="W229" si="1008">CONCATENATE("Posibilidad de"," ",T229," ",U229," debido ",V229)</f>
        <v xml:space="preserve">Posibilidad de   debido </v>
      </c>
      <c r="X229" s="165"/>
      <c r="Y229" s="165"/>
      <c r="Z229" s="178"/>
      <c r="AA229" s="178"/>
      <c r="AB229" s="178"/>
      <c r="AC229" s="181"/>
      <c r="AD229" s="176" t="str">
        <f t="shared" ref="AD229" si="1009">IF(AC229&lt;=0,"",IF(AC229&lt;=2,"Muy Baja",IF(AC229&lt;=24,"Baja",IF(AC229&lt;=500,"Media",IF(AC229&lt;=5000,"Alta","Muy Alta")))))</f>
        <v/>
      </c>
      <c r="AE229" s="182" t="str">
        <f t="shared" ref="AE229" si="1010">IF(AD229="","",IF(AD229="Muy Baja",0.2,IF(AD229="Baja",0.4,IF(AD229="Media",0.6,IF(AD229="Alta",0.8,IF(AD229="Muy Alta",1,))))))</f>
        <v/>
      </c>
      <c r="AF229" s="176"/>
      <c r="AG229" s="176" t="str">
        <f>IF(OR(AF229=[1]Datos!$C$6,AF229=[1]Datos!$D$6),"Leve",IF(OR(AF229=[1]Datos!$C$7,AF229=[1]Datos!$D$7),"Menor",IF(OR(AF229=[1]Datos!$C$8,AF229=[1]Datos!$D$8),"Moderado",IF(OR(AF229=[1]Datos!$C$9,AF229=[1]Datos!$D$9),"Mayor",IF(OR(AF229=[1]Datos!$C$10,AF229=[1]Datos!$D$10),"Catastrófico","")))))</f>
        <v/>
      </c>
      <c r="AH229" s="182" t="str">
        <f t="shared" ref="AH229" si="1011">IF(AG229="","",IF(AG229="Leve",0.2,IF(AG229="Menor",0.4,IF(AG229="Moderado",0.6,IF(AG229="Mayor",0.8,IF(AG229="Catastrófico",1,))))))</f>
        <v/>
      </c>
      <c r="AI229" s="176" t="str">
        <f t="shared" ref="AI229" si="1012">IF(OR(AND(AD229="Muy Baja",AG229="Leve"),AND(AD229="Muy Baja",AG229="Menor"),AND(AD229="Baja",AG229="Leve")),"Bajo",IF(OR(AND(AD229="Muy baja",AG229="Moderado"),AND(AD229="Baja",AG229="Menor"),AND(AD229="Baja",AG229="Moderado"),AND(AD229="Media",AG229="Leve"),AND(AD229="Media",AG229="Menor"),AND(AD229="Media",AG229="Moderado"),AND(AD229="Alta",AG229="Leve"),AND(AD229="Alta",AG229="Menor")),"Moderado",IF(OR(AND(AD229="Muy Baja",AG229="Mayor"),AND(AD229="Baja",AG229="Mayor"),AND(AD229="Media",AG229="Mayor"),AND(AD229="Alta",AG229="Moderado"),AND(AD229="Alta",AG229="Mayor"),AND(AD229="Muy Alta",AG229="Leve"),AND(AD229="Muy Alta",AG229="Menor"),AND(AD229="Muy Alta",AG229="Moderado"),AND(AD229="Muy Alta",AG229="Mayor")),"Alto",IF(OR(AND(AD229="Muy Baja",AG229="Catastrófico"),AND(AD229="Baja",AG229="Catastrófico"),AND(AD229="Media",AG229="Catastrófico"),AND(AD229="Alta",AG229="Catastrófico"),AND(AD229="Muy Alta",AG229="Catastrófico")),"Extremo",""))))</f>
        <v/>
      </c>
      <c r="AJ229" s="183" t="e" cm="1">
        <f t="array" ref="AJ229">_xlfn.IFS(AI229="Bajo","Aceptar",AI229="Moderado","Reducir",AI229="Alto","Reducir",AI229="Extremo","Reducir")</f>
        <v>#N/A</v>
      </c>
      <c r="AK229" s="21" t="str">
        <f>CONCATENATE(J229," Control"," 1")</f>
        <v>ADMTI  Control 1</v>
      </c>
      <c r="AL229" s="23"/>
      <c r="AM229" s="23"/>
      <c r="AN229" s="23"/>
      <c r="AO229" s="23" t="str">
        <f t="shared" si="978"/>
        <v xml:space="preserve">  a través de </v>
      </c>
      <c r="AP229" s="21"/>
      <c r="AQ229" s="21" t="str">
        <f t="shared" ref="AQ229:AQ244" si="1013">IF(OR(AP229="Preventivo",AP229="Detectivo"),"Probabilidad",IF(AP229="Correctivo","Impacto",""))</f>
        <v/>
      </c>
      <c r="AR229" s="21"/>
      <c r="AS229" s="21" t="str">
        <f t="shared" ref="AS229:AS244" si="1014">IF(AND(AP229="Preventivo",AR229="Automático"),"50%",IF(AND(AP229="Preventivo",AR229="Manual"),"40%",IF(AND(AP229="Detectivo",AR229="Automático"),"40%",IF(AND(AP229="Detectivo",AR229="Manual"),"30%",IF(AND(AP229="Correctivo",AR229="Automático"),"35%",IF(AND(AP229="Correctivo",AR229="Manual"),"25%",""))))))</f>
        <v/>
      </c>
      <c r="AT229" s="21"/>
      <c r="AU229" s="21"/>
      <c r="AV229" s="21"/>
      <c r="AW229" s="22" t="str">
        <f t="shared" ref="AW229" si="1015">+IF(AQ229="Probabilidad",AE229-(AE229*AS229),AE229)</f>
        <v/>
      </c>
      <c r="AX229" s="21" t="str">
        <f t="shared" ref="AX229:AX244" si="1016">IFERROR(IF(AW229="","",IF(AW229&lt;=20%,"Muy Baja",IF(AW229&lt;=40%,"Baja",IF(AW229&lt;=60%,"Media",IF(AW229&lt;=80%,"Alta","Muy Alta"))))),"")</f>
        <v/>
      </c>
      <c r="AY229" s="22" t="str">
        <f t="shared" ref="AY229" si="1017">+IF(AQ229="Impacto",AH229-(AH229*AS229),AH229)</f>
        <v/>
      </c>
      <c r="AZ229" s="21" t="str">
        <f t="shared" ref="AZ229:AZ244" si="1018">IFERROR(IF(AY229="","",IF(AY229&lt;=0.2,"Leve",IF(AY229&lt;=0.4,"Menor",IF(AY229&lt;=0.6,"Moderado",IF(AY229&lt;=0.8,"Mayor","Catastrófico"))))),"")</f>
        <v/>
      </c>
      <c r="BA229" s="165" t="str">
        <f t="shared" ref="BA229" si="1019">IF(OR(AND(AX232="Muy Baja",AZ232="Leve"),AND(AX232="Muy Baja",AZ232="Menor"),AND(AX232="Baja",AZ232="Leve")),"Bajo",IF(OR(AND(AX232="Muy baja",AZ232="Moderado"),AND(AX232="Baja",AZ232="Menor"),AND(AX232="Baja",AZ232="Moderado"),AND(AX232="Media",AZ232="Leve"),AND(AX232="Media",AZ232="Menor"),AND(AX232="Media",AZ232="Moderado"),AND(AX232="Alta",AZ232="Leve"),AND(AX232="Alta",AZ232="Menor")),"Moderado",IF(OR(AND(AX232="Muy Baja",AZ232="Mayor"),AND(AX232="Baja",AZ232="Mayor"),AND(AX232="Media",AZ232="Mayor"),AND(AX232="Alta",AZ232="Moderado"),AND(AX232="Alta",AZ232="Mayor"),AND(AX232="Muy Alta",AZ232="Leve"),AND(AX232="Muy Alta",AZ232="Menor"),AND(AX232="Muy Alta",AZ232="Moderado"),AND(AX232="Muy Alta",AZ232="Mayor")),"Alto",IF(OR(AND(AX232="Muy Baja",AZ232="Catastrófico"),AND(AX232="Baja",AZ232="Catastrófico"),AND(AX232="Media",AZ232="Catastrófico"),AND(AX232="Alta",AZ232="Catastrófico"),AND(AX232="Muy Alta",AZ232="Catastrófico")),"Extremo",""))))</f>
        <v/>
      </c>
      <c r="BB229" s="165" t="e" cm="1">
        <f t="array" ref="BB229">_xlfn.IFS(BA229="Bajo","Aceptar",BA229="Moderado","Reducir",BA229="Alto","Reducir",BA229="Extremo","Reducir")</f>
        <v>#N/A</v>
      </c>
      <c r="BC229" s="168" t="e" cm="1">
        <f t="array" ref="BC229">_xlfn.IFS(BB229="Aceptar","No",BB229="Reducir","Si")</f>
        <v>#N/A</v>
      </c>
      <c r="BD229" s="21" t="str">
        <f>CONCATENATE(J229," Acción preventiva"," 1")</f>
        <v>ADMTI  Acción preventiva 1</v>
      </c>
      <c r="BE229" s="23"/>
      <c r="BF229" s="23"/>
      <c r="BG229" s="23"/>
      <c r="BH229" s="21">
        <f t="shared" ref="BH229:BH244" si="1020">+SUM(BI229:BT229)</f>
        <v>0</v>
      </c>
      <c r="BI229" s="21"/>
      <c r="BJ229" s="21"/>
      <c r="BK229" s="21"/>
      <c r="BL229" s="21"/>
      <c r="BM229" s="21"/>
      <c r="BN229" s="21"/>
      <c r="BO229" s="21"/>
      <c r="BP229" s="21"/>
      <c r="BQ229" s="21"/>
      <c r="BR229" s="21"/>
      <c r="BS229" s="21"/>
      <c r="BT229" s="21"/>
      <c r="BU229" s="171"/>
      <c r="BV229" s="38">
        <v>0</v>
      </c>
      <c r="BW229" s="38">
        <v>0</v>
      </c>
      <c r="BX229" s="38">
        <v>0</v>
      </c>
      <c r="BY229" s="38">
        <v>0</v>
      </c>
      <c r="BZ229" s="38">
        <v>0</v>
      </c>
      <c r="CA229" s="38">
        <v>0</v>
      </c>
      <c r="CB229" s="38">
        <v>0</v>
      </c>
      <c r="CC229" s="38">
        <v>0</v>
      </c>
      <c r="CD229" s="38">
        <v>0</v>
      </c>
      <c r="CE229" s="38">
        <v>0</v>
      </c>
      <c r="CF229" s="38">
        <v>1</v>
      </c>
      <c r="CG229" s="38">
        <v>0</v>
      </c>
      <c r="CH229" s="38">
        <f t="shared" ref="CH229:CH244" si="1021">+SUM(BV229:CG229)</f>
        <v>1</v>
      </c>
      <c r="CI229" s="39"/>
      <c r="CJ229" s="24"/>
      <c r="CK229" s="25"/>
      <c r="CL229" s="172">
        <f t="shared" ref="CL229" si="1022">+AC229</f>
        <v>0</v>
      </c>
      <c r="CM229" s="26" t="e">
        <f t="shared" ref="CM229" si="1023">1-(CK229/CL229)</f>
        <v>#DIV/0!</v>
      </c>
      <c r="CN229" s="24" t="e" cm="1">
        <f t="array" ref="CN229">+_xlfn.IFS(CM229&lt;0.8,"Cambio",CM229&lt;0.9,"Revisión de control",CM229&gt;0.89,"Se mantiene")</f>
        <v>#DIV/0!</v>
      </c>
      <c r="CO229" s="80"/>
      <c r="CP229" s="25"/>
      <c r="CQ229" s="25"/>
      <c r="CR229" s="25"/>
      <c r="CS229" s="26">
        <f t="shared" ref="CS229:CS232" si="1024">(_xlfn.IFS(CJ229="",1,CJ229="SI",0)+_xlfn.IFS(CO229="",1,CO229="SI",1,CO229="NO",0)+_xlfn.IFS(CP229="",1,CP229="SI",1,CP229="NO",0)+_xlfn.IFS(CQ229="",1,CQ229="SI",1,CQ229="NO",0)+_xlfn.IFS(CR229="",1,CR229="SI",1,CR229="NO",0))/5</f>
        <v>1</v>
      </c>
    </row>
    <row r="230" spans="1:97" ht="60" hidden="1" customHeight="1" x14ac:dyDescent="0.4">
      <c r="B230" s="169"/>
      <c r="C230" s="21" t="s">
        <v>151</v>
      </c>
      <c r="D230" s="188"/>
      <c r="E230" s="191"/>
      <c r="F230" s="188"/>
      <c r="G230" s="238"/>
      <c r="H230" s="176"/>
      <c r="I230" s="182"/>
      <c r="J230" s="176"/>
      <c r="K230" s="166"/>
      <c r="L230" s="197"/>
      <c r="M230" s="199"/>
      <c r="N230" s="202"/>
      <c r="O230" s="205"/>
      <c r="P230" s="202"/>
      <c r="Q230" s="205"/>
      <c r="R230" s="205"/>
      <c r="S230" s="208"/>
      <c r="T230" s="176"/>
      <c r="U230" s="175"/>
      <c r="V230" s="175"/>
      <c r="W230" s="177"/>
      <c r="X230" s="166"/>
      <c r="Y230" s="166"/>
      <c r="Z230" s="179"/>
      <c r="AA230" s="179"/>
      <c r="AB230" s="179"/>
      <c r="AC230" s="181"/>
      <c r="AD230" s="176"/>
      <c r="AE230" s="182"/>
      <c r="AF230" s="176"/>
      <c r="AG230" s="176"/>
      <c r="AH230" s="182"/>
      <c r="AI230" s="176"/>
      <c r="AJ230" s="183"/>
      <c r="AK230" s="21" t="str">
        <f>CONCATENATE(J229," Control"," 2")</f>
        <v>ADMTI  Control 2</v>
      </c>
      <c r="AL230" s="23"/>
      <c r="AM230" s="23"/>
      <c r="AN230" s="23"/>
      <c r="AO230" s="23" t="str">
        <f t="shared" si="978"/>
        <v xml:space="preserve">  a través de </v>
      </c>
      <c r="AP230" s="21"/>
      <c r="AQ230" s="21" t="str">
        <f t="shared" si="1013"/>
        <v/>
      </c>
      <c r="AR230" s="21"/>
      <c r="AS230" s="21" t="str">
        <f t="shared" si="1014"/>
        <v/>
      </c>
      <c r="AT230" s="21"/>
      <c r="AU230" s="21"/>
      <c r="AV230" s="21"/>
      <c r="AW230" s="22" t="str">
        <f t="shared" ref="AW230:AW232" si="1025">+IF(AQ230="Probabilidad",AW229-(AW229*AS230),AW229)</f>
        <v/>
      </c>
      <c r="AX230" s="21" t="str">
        <f t="shared" si="1016"/>
        <v/>
      </c>
      <c r="AY230" s="22" t="str">
        <f t="shared" ref="AY230:AY232" si="1026">+IF(AQ230="Impacto",AY229-(AY229*AS230),AY229)</f>
        <v/>
      </c>
      <c r="AZ230" s="21" t="str">
        <f t="shared" si="1018"/>
        <v/>
      </c>
      <c r="BA230" s="166"/>
      <c r="BB230" s="166"/>
      <c r="BC230" s="169"/>
      <c r="BD230" s="21" t="str">
        <f>CONCATENATE(J229," Acción preventiva"," 2")</f>
        <v>ADMTI  Acción preventiva 2</v>
      </c>
      <c r="BE230" s="23"/>
      <c r="BF230" s="23"/>
      <c r="BG230" s="23"/>
      <c r="BH230" s="21">
        <f t="shared" si="1020"/>
        <v>0</v>
      </c>
      <c r="BI230" s="21"/>
      <c r="BJ230" s="21"/>
      <c r="BK230" s="21"/>
      <c r="BL230" s="21"/>
      <c r="BM230" s="21"/>
      <c r="BN230" s="21"/>
      <c r="BO230" s="21"/>
      <c r="BP230" s="21"/>
      <c r="BQ230" s="21"/>
      <c r="BR230" s="21"/>
      <c r="BS230" s="21"/>
      <c r="BT230" s="21"/>
      <c r="BU230" s="171"/>
      <c r="BV230" s="38">
        <v>0</v>
      </c>
      <c r="BW230" s="38">
        <v>0</v>
      </c>
      <c r="BX230" s="38">
        <v>0</v>
      </c>
      <c r="BY230" s="38">
        <v>0</v>
      </c>
      <c r="BZ230" s="38">
        <v>0</v>
      </c>
      <c r="CA230" s="38">
        <v>0</v>
      </c>
      <c r="CB230" s="38">
        <v>0</v>
      </c>
      <c r="CC230" s="38">
        <v>0</v>
      </c>
      <c r="CD230" s="38">
        <v>0</v>
      </c>
      <c r="CE230" s="38">
        <v>0</v>
      </c>
      <c r="CF230" s="38">
        <v>1</v>
      </c>
      <c r="CG230" s="38">
        <v>0</v>
      </c>
      <c r="CH230" s="38">
        <f t="shared" si="1021"/>
        <v>1</v>
      </c>
      <c r="CI230" s="39"/>
      <c r="CJ230" s="24"/>
      <c r="CK230" s="25"/>
      <c r="CL230" s="173"/>
      <c r="CM230" s="26" t="e">
        <f t="shared" ref="CM230" si="1027">1-(CK230/CL229)</f>
        <v>#DIV/0!</v>
      </c>
      <c r="CN230" s="24" t="e" cm="1">
        <f t="array" ref="CN230">+_xlfn.IFS(CM230&lt;0.8,"Cambio",CM230&lt;0.9,"Revisión de control",CM230&gt;0.89,"Se mantiene")</f>
        <v>#DIV/0!</v>
      </c>
      <c r="CO230" s="80"/>
      <c r="CP230" s="25"/>
      <c r="CQ230" s="25"/>
      <c r="CR230" s="25"/>
      <c r="CS230" s="26">
        <f t="shared" si="1024"/>
        <v>1</v>
      </c>
    </row>
    <row r="231" spans="1:97" ht="60" hidden="1" customHeight="1" x14ac:dyDescent="0.4">
      <c r="B231" s="169"/>
      <c r="C231" s="21" t="s">
        <v>151</v>
      </c>
      <c r="D231" s="188"/>
      <c r="E231" s="191"/>
      <c r="F231" s="188"/>
      <c r="G231" s="238"/>
      <c r="H231" s="176"/>
      <c r="I231" s="182"/>
      <c r="J231" s="176"/>
      <c r="K231" s="166"/>
      <c r="L231" s="197"/>
      <c r="M231" s="199"/>
      <c r="N231" s="202"/>
      <c r="O231" s="205"/>
      <c r="P231" s="202"/>
      <c r="Q231" s="205"/>
      <c r="R231" s="205"/>
      <c r="S231" s="208"/>
      <c r="T231" s="176"/>
      <c r="U231" s="175"/>
      <c r="V231" s="175"/>
      <c r="W231" s="177"/>
      <c r="X231" s="166"/>
      <c r="Y231" s="166"/>
      <c r="Z231" s="179"/>
      <c r="AA231" s="179"/>
      <c r="AB231" s="179"/>
      <c r="AC231" s="181"/>
      <c r="AD231" s="176"/>
      <c r="AE231" s="182"/>
      <c r="AF231" s="176"/>
      <c r="AG231" s="176"/>
      <c r="AH231" s="182"/>
      <c r="AI231" s="176"/>
      <c r="AJ231" s="183"/>
      <c r="AK231" s="21" t="str">
        <f>CONCATENATE(J229," Control"," 3")</f>
        <v>ADMTI  Control 3</v>
      </c>
      <c r="AL231" s="23"/>
      <c r="AM231" s="23"/>
      <c r="AN231" s="23"/>
      <c r="AO231" s="23" t="str">
        <f t="shared" si="978"/>
        <v xml:space="preserve">  a través de </v>
      </c>
      <c r="AP231" s="21"/>
      <c r="AQ231" s="21" t="str">
        <f t="shared" si="1013"/>
        <v/>
      </c>
      <c r="AR231" s="21"/>
      <c r="AS231" s="21" t="str">
        <f t="shared" si="1014"/>
        <v/>
      </c>
      <c r="AT231" s="21"/>
      <c r="AU231" s="21"/>
      <c r="AV231" s="21"/>
      <c r="AW231" s="22" t="str">
        <f t="shared" si="1025"/>
        <v/>
      </c>
      <c r="AX231" s="21" t="str">
        <f t="shared" si="1016"/>
        <v/>
      </c>
      <c r="AY231" s="22" t="str">
        <f t="shared" si="1026"/>
        <v/>
      </c>
      <c r="AZ231" s="21" t="str">
        <f t="shared" si="1018"/>
        <v/>
      </c>
      <c r="BA231" s="166"/>
      <c r="BB231" s="166"/>
      <c r="BC231" s="169"/>
      <c r="BD231" s="21" t="str">
        <f>CONCATENATE(J229," Acción preventiva"," 3")</f>
        <v>ADMTI  Acción preventiva 3</v>
      </c>
      <c r="BE231" s="23"/>
      <c r="BF231" s="23"/>
      <c r="BG231" s="23"/>
      <c r="BH231" s="21">
        <f t="shared" si="1020"/>
        <v>0</v>
      </c>
      <c r="BI231" s="21"/>
      <c r="BJ231" s="21"/>
      <c r="BK231" s="21"/>
      <c r="BL231" s="21"/>
      <c r="BM231" s="21"/>
      <c r="BN231" s="21"/>
      <c r="BO231" s="21"/>
      <c r="BP231" s="21"/>
      <c r="BQ231" s="21"/>
      <c r="BR231" s="21"/>
      <c r="BS231" s="21"/>
      <c r="BT231" s="21"/>
      <c r="BU231" s="171"/>
      <c r="BV231" s="38">
        <v>0</v>
      </c>
      <c r="BW231" s="38">
        <v>0</v>
      </c>
      <c r="BX231" s="38">
        <v>0</v>
      </c>
      <c r="BY231" s="38">
        <v>0</v>
      </c>
      <c r="BZ231" s="38">
        <v>0</v>
      </c>
      <c r="CA231" s="38">
        <v>0</v>
      </c>
      <c r="CB231" s="38">
        <v>0</v>
      </c>
      <c r="CC231" s="38">
        <v>0</v>
      </c>
      <c r="CD231" s="38">
        <v>0</v>
      </c>
      <c r="CE231" s="38">
        <v>0</v>
      </c>
      <c r="CF231" s="38">
        <v>0</v>
      </c>
      <c r="CG231" s="38">
        <v>0</v>
      </c>
      <c r="CH231" s="38">
        <f t="shared" si="1021"/>
        <v>0</v>
      </c>
      <c r="CI231" s="39"/>
      <c r="CJ231" s="24"/>
      <c r="CK231" s="25"/>
      <c r="CL231" s="173"/>
      <c r="CM231" s="26" t="e">
        <f t="shared" ref="CM231" si="1028">1-(CK231/CL229)</f>
        <v>#DIV/0!</v>
      </c>
      <c r="CN231" s="24" t="e" cm="1">
        <f t="array" ref="CN231">+_xlfn.IFS(CM231&lt;0.8,"Cambio",CM231&lt;0.9,"Revisión de control",CM231&gt;0.89,"Se mantiene")</f>
        <v>#DIV/0!</v>
      </c>
      <c r="CO231" s="80"/>
      <c r="CP231" s="25"/>
      <c r="CQ231" s="25"/>
      <c r="CR231" s="25"/>
      <c r="CS231" s="26">
        <f t="shared" si="1024"/>
        <v>1</v>
      </c>
    </row>
    <row r="232" spans="1:97" ht="60" hidden="1" customHeight="1" x14ac:dyDescent="0.4">
      <c r="B232" s="170"/>
      <c r="C232" s="21" t="s">
        <v>151</v>
      </c>
      <c r="D232" s="189"/>
      <c r="E232" s="192"/>
      <c r="F232" s="189"/>
      <c r="G232" s="238"/>
      <c r="H232" s="176"/>
      <c r="I232" s="182"/>
      <c r="J232" s="176"/>
      <c r="K232" s="167"/>
      <c r="L232" s="197"/>
      <c r="M232" s="200"/>
      <c r="N232" s="203"/>
      <c r="O232" s="206"/>
      <c r="P232" s="203"/>
      <c r="Q232" s="206"/>
      <c r="R232" s="206"/>
      <c r="S232" s="209"/>
      <c r="T232" s="176"/>
      <c r="U232" s="175"/>
      <c r="V232" s="175"/>
      <c r="W232" s="177"/>
      <c r="X232" s="167"/>
      <c r="Y232" s="167"/>
      <c r="Z232" s="180"/>
      <c r="AA232" s="180"/>
      <c r="AB232" s="180"/>
      <c r="AC232" s="181"/>
      <c r="AD232" s="176"/>
      <c r="AE232" s="182"/>
      <c r="AF232" s="176"/>
      <c r="AG232" s="176"/>
      <c r="AH232" s="182"/>
      <c r="AI232" s="176"/>
      <c r="AJ232" s="183"/>
      <c r="AK232" s="21" t="str">
        <f>CONCATENATE(J229," Control"," 4")</f>
        <v>ADMTI  Control 4</v>
      </c>
      <c r="AL232" s="23"/>
      <c r="AM232" s="23"/>
      <c r="AN232" s="23"/>
      <c r="AO232" s="23" t="str">
        <f t="shared" si="978"/>
        <v xml:space="preserve">  a través de </v>
      </c>
      <c r="AP232" s="21"/>
      <c r="AQ232" s="21" t="str">
        <f t="shared" si="1013"/>
        <v/>
      </c>
      <c r="AR232" s="21"/>
      <c r="AS232" s="21" t="str">
        <f t="shared" si="1014"/>
        <v/>
      </c>
      <c r="AT232" s="21"/>
      <c r="AU232" s="21"/>
      <c r="AV232" s="21"/>
      <c r="AW232" s="22" t="str">
        <f t="shared" si="1025"/>
        <v/>
      </c>
      <c r="AX232" s="21" t="str">
        <f t="shared" si="1016"/>
        <v/>
      </c>
      <c r="AY232" s="22" t="str">
        <f t="shared" si="1026"/>
        <v/>
      </c>
      <c r="AZ232" s="21" t="str">
        <f t="shared" si="1018"/>
        <v/>
      </c>
      <c r="BA232" s="167"/>
      <c r="BB232" s="167"/>
      <c r="BC232" s="170"/>
      <c r="BD232" s="21" t="str">
        <f>CONCATENATE(J229," Acción preventiva"," 4")</f>
        <v>ADMTI  Acción preventiva 4</v>
      </c>
      <c r="BE232" s="23"/>
      <c r="BF232" s="23"/>
      <c r="BG232" s="23"/>
      <c r="BH232" s="21">
        <f t="shared" si="1020"/>
        <v>0</v>
      </c>
      <c r="BI232" s="21"/>
      <c r="BJ232" s="21"/>
      <c r="BK232" s="21"/>
      <c r="BL232" s="21"/>
      <c r="BM232" s="21"/>
      <c r="BN232" s="21"/>
      <c r="BO232" s="21"/>
      <c r="BP232" s="21"/>
      <c r="BQ232" s="21"/>
      <c r="BR232" s="21"/>
      <c r="BS232" s="21"/>
      <c r="BT232" s="21"/>
      <c r="BU232" s="171"/>
      <c r="BV232" s="38">
        <v>0</v>
      </c>
      <c r="BW232" s="38">
        <v>0</v>
      </c>
      <c r="BX232" s="38">
        <v>0</v>
      </c>
      <c r="BY232" s="38">
        <v>0</v>
      </c>
      <c r="BZ232" s="38">
        <v>0</v>
      </c>
      <c r="CA232" s="38">
        <v>0</v>
      </c>
      <c r="CB232" s="38">
        <v>0</v>
      </c>
      <c r="CC232" s="38">
        <v>0</v>
      </c>
      <c r="CD232" s="38">
        <v>0</v>
      </c>
      <c r="CE232" s="38">
        <v>0</v>
      </c>
      <c r="CF232" s="38">
        <v>0</v>
      </c>
      <c r="CG232" s="38">
        <v>0</v>
      </c>
      <c r="CH232" s="38">
        <f t="shared" si="1021"/>
        <v>0</v>
      </c>
      <c r="CI232" s="39"/>
      <c r="CJ232" s="24"/>
      <c r="CK232" s="25"/>
      <c r="CL232" s="174"/>
      <c r="CM232" s="26" t="e">
        <f t="shared" ref="CM232" si="1029">1-(CK232/CL229)</f>
        <v>#DIV/0!</v>
      </c>
      <c r="CN232" s="24" t="e" cm="1">
        <f t="array" ref="CN232">+_xlfn.IFS(CM232&lt;0.8,"Cambio",CM232&lt;0.9,"Revisión de control",CM232&gt;0.89,"Se mantiene")</f>
        <v>#DIV/0!</v>
      </c>
      <c r="CO232" s="80"/>
      <c r="CP232" s="25"/>
      <c r="CQ232" s="25"/>
      <c r="CR232" s="25"/>
      <c r="CS232" s="26">
        <f t="shared" si="1024"/>
        <v>1</v>
      </c>
    </row>
    <row r="233" spans="1:97" ht="60" hidden="1" customHeight="1" x14ac:dyDescent="0.4">
      <c r="B233" s="168" t="s">
        <v>150</v>
      </c>
      <c r="C233" s="21" t="s">
        <v>151</v>
      </c>
      <c r="D233" s="187" t="str">
        <f>VLOOKUP(B233,Datos!$B$65:$F$80,3,FALSE)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33" s="190" t="str">
        <f>VLOOKUP(B233,Datos!$B$65:$F$80,5,FALSE)</f>
        <v>La posibilidad de incumplir con las diferentes acciones necesarias para la administración de los bienes fiscales patrimoniales de la Agencia y las tierras baldías de la Nación</v>
      </c>
      <c r="F233" s="187" t="str">
        <f>VLOOKUP(B233,Datos!$B$65:$F$80,4,FALSE)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33" s="238" t="s">
        <v>1406</v>
      </c>
      <c r="H233" s="176"/>
      <c r="I233" s="182">
        <f t="shared" ref="I233" si="1030">IF(K233="",0,1)</f>
        <v>0</v>
      </c>
      <c r="J233" s="176" t="str">
        <f t="shared" ref="J233" si="1031">CONCATENATE(C233," ",K233)</f>
        <v xml:space="preserve">ADMTI </v>
      </c>
      <c r="K233" s="165"/>
      <c r="L233" s="197"/>
      <c r="M233" s="198">
        <f ca="1">+TODAY()-L233</f>
        <v>46079</v>
      </c>
      <c r="N233" s="201"/>
      <c r="O233" s="204" t="e">
        <f>VLOOKUP(N233,[1]Datos!$B$21:$D$25,3,FALSE)</f>
        <v>#N/A</v>
      </c>
      <c r="P233" s="201"/>
      <c r="Q233" s="204" t="e">
        <f>VLOOKUP(P233,[1]Datos!$C$20:$D$25,2,FALSE)</f>
        <v>#N/A</v>
      </c>
      <c r="R233" s="204" t="e">
        <f t="shared" ref="R233" si="1032">+IF(O233="",Q233,IF(Q233="",O233,IF(O233&gt;Q233,O233,Q233)))</f>
        <v>#N/A</v>
      </c>
      <c r="S233" s="207"/>
      <c r="T233" s="176"/>
      <c r="U233" s="175"/>
      <c r="V233" s="175"/>
      <c r="W233" s="177" t="str">
        <f t="shared" ref="W233" si="1033">CONCATENATE("Posibilidad de"," ",T233," ",U233," debido ",V233)</f>
        <v xml:space="preserve">Posibilidad de   debido </v>
      </c>
      <c r="X233" s="165"/>
      <c r="Y233" s="165"/>
      <c r="Z233" s="178"/>
      <c r="AA233" s="178"/>
      <c r="AB233" s="178"/>
      <c r="AC233" s="181"/>
      <c r="AD233" s="176" t="str">
        <f t="shared" ref="AD233" si="1034">IF(AC233&lt;=0,"",IF(AC233&lt;=2,"Muy Baja",IF(AC233&lt;=24,"Baja",IF(AC233&lt;=500,"Media",IF(AC233&lt;=5000,"Alta","Muy Alta")))))</f>
        <v/>
      </c>
      <c r="AE233" s="182" t="str">
        <f t="shared" ref="AE233" si="1035">IF(AD233="","",IF(AD233="Muy Baja",0.2,IF(AD233="Baja",0.4,IF(AD233="Media",0.6,IF(AD233="Alta",0.8,IF(AD233="Muy Alta",1,))))))</f>
        <v/>
      </c>
      <c r="AF233" s="176"/>
      <c r="AG233" s="176" t="str">
        <f>IF(OR(AF233=[1]Datos!$C$6,AF233=[1]Datos!$D$6),"Leve",IF(OR(AF233=[1]Datos!$C$7,AF233=[1]Datos!$D$7),"Menor",IF(OR(AF233=[1]Datos!$C$8,AF233=[1]Datos!$D$8),"Moderado",IF(OR(AF233=[1]Datos!$C$9,AF233=[1]Datos!$D$9),"Mayor",IF(OR(AF233=[1]Datos!$C$10,AF233=[1]Datos!$D$10),"Catastrófico","")))))</f>
        <v/>
      </c>
      <c r="AH233" s="182" t="str">
        <f t="shared" ref="AH233" si="1036">IF(AG233="","",IF(AG233="Leve",0.2,IF(AG233="Menor",0.4,IF(AG233="Moderado",0.6,IF(AG233="Mayor",0.8,IF(AG233="Catastrófico",1,))))))</f>
        <v/>
      </c>
      <c r="AI233" s="176" t="str">
        <f t="shared" ref="AI233" si="1037">IF(OR(AND(AD233="Muy Baja",AG233="Leve"),AND(AD233="Muy Baja",AG233="Menor"),AND(AD233="Baja",AG233="Leve")),"Bajo",IF(OR(AND(AD233="Muy baja",AG233="Moderado"),AND(AD233="Baja",AG233="Menor"),AND(AD233="Baja",AG233="Moderado"),AND(AD233="Media",AG233="Leve"),AND(AD233="Media",AG233="Menor"),AND(AD233="Media",AG233="Moderado"),AND(AD233="Alta",AG233="Leve"),AND(AD233="Alta",AG233="Menor")),"Moderado",IF(OR(AND(AD233="Muy Baja",AG233="Mayor"),AND(AD233="Baja",AG233="Mayor"),AND(AD233="Media",AG233="Mayor"),AND(AD233="Alta",AG233="Moderado"),AND(AD233="Alta",AG233="Mayor"),AND(AD233="Muy Alta",AG233="Leve"),AND(AD233="Muy Alta",AG233="Menor"),AND(AD233="Muy Alta",AG233="Moderado"),AND(AD233="Muy Alta",AG233="Mayor")),"Alto",IF(OR(AND(AD233="Muy Baja",AG233="Catastrófico"),AND(AD233="Baja",AG233="Catastrófico"),AND(AD233="Media",AG233="Catastrófico"),AND(AD233="Alta",AG233="Catastrófico"),AND(AD233="Muy Alta",AG233="Catastrófico")),"Extremo",""))))</f>
        <v/>
      </c>
      <c r="AJ233" s="183" t="e" cm="1">
        <f t="array" ref="AJ233">_xlfn.IFS(AI233="Bajo","Aceptar",AI233="Moderado","Reducir",AI233="Alto","Reducir",AI233="Extremo","Reducir")</f>
        <v>#N/A</v>
      </c>
      <c r="AK233" s="21" t="str">
        <f>CONCATENATE(J233," Control"," 1")</f>
        <v>ADMTI  Control 1</v>
      </c>
      <c r="AL233" s="23"/>
      <c r="AM233" s="23"/>
      <c r="AN233" s="23"/>
      <c r="AO233" s="23" t="str">
        <f t="shared" ref="AO233:AO240" si="1038">CONCATENATE(AL233," ",AM233," a través de ",AN233)</f>
        <v xml:space="preserve">  a través de </v>
      </c>
      <c r="AP233" s="21"/>
      <c r="AQ233" s="21" t="str">
        <f t="shared" si="1013"/>
        <v/>
      </c>
      <c r="AR233" s="21"/>
      <c r="AS233" s="21" t="str">
        <f t="shared" si="1014"/>
        <v/>
      </c>
      <c r="AT233" s="21"/>
      <c r="AU233" s="21"/>
      <c r="AV233" s="21"/>
      <c r="AW233" s="22" t="str">
        <f t="shared" ref="AW233" si="1039">+IF(AQ233="Probabilidad",AE233-(AE233*AS233),AE233)</f>
        <v/>
      </c>
      <c r="AX233" s="21" t="str">
        <f t="shared" si="1016"/>
        <v/>
      </c>
      <c r="AY233" s="22" t="str">
        <f t="shared" ref="AY233" si="1040">+IF(AQ233="Impacto",AH233-(AH233*AS233),AH233)</f>
        <v/>
      </c>
      <c r="AZ233" s="21" t="str">
        <f t="shared" si="1018"/>
        <v/>
      </c>
      <c r="BA233" s="165" t="str">
        <f t="shared" ref="BA233" si="1041">IF(OR(AND(AX236="Muy Baja",AZ236="Leve"),AND(AX236="Muy Baja",AZ236="Menor"),AND(AX236="Baja",AZ236="Leve")),"Bajo",IF(OR(AND(AX236="Muy baja",AZ236="Moderado"),AND(AX236="Baja",AZ236="Menor"),AND(AX236="Baja",AZ236="Moderado"),AND(AX236="Media",AZ236="Leve"),AND(AX236="Media",AZ236="Menor"),AND(AX236="Media",AZ236="Moderado"),AND(AX236="Alta",AZ236="Leve"),AND(AX236="Alta",AZ236="Menor")),"Moderado",IF(OR(AND(AX236="Muy Baja",AZ236="Mayor"),AND(AX236="Baja",AZ236="Mayor"),AND(AX236="Media",AZ236="Mayor"),AND(AX236="Alta",AZ236="Moderado"),AND(AX236="Alta",AZ236="Mayor"),AND(AX236="Muy Alta",AZ236="Leve"),AND(AX236="Muy Alta",AZ236="Menor"),AND(AX236="Muy Alta",AZ236="Moderado"),AND(AX236="Muy Alta",AZ236="Mayor")),"Alto",IF(OR(AND(AX236="Muy Baja",AZ236="Catastrófico"),AND(AX236="Baja",AZ236="Catastrófico"),AND(AX236="Media",AZ236="Catastrófico"),AND(AX236="Alta",AZ236="Catastrófico"),AND(AX236="Muy Alta",AZ236="Catastrófico")),"Extremo",""))))</f>
        <v/>
      </c>
      <c r="BB233" s="165" t="e" cm="1">
        <f t="array" ref="BB233">_xlfn.IFS(BA233="Bajo","Aceptar",BA233="Moderado","Reducir",BA233="Alto","Reducir",BA233="Extremo","Reducir")</f>
        <v>#N/A</v>
      </c>
      <c r="BC233" s="168" t="e" cm="1">
        <f t="array" ref="BC233">_xlfn.IFS(BB233="Aceptar","No",BB233="Reducir","Si")</f>
        <v>#N/A</v>
      </c>
      <c r="BD233" s="21" t="str">
        <f>CONCATENATE(J233," Acción preventiva"," 1")</f>
        <v>ADMTI  Acción preventiva 1</v>
      </c>
      <c r="BE233" s="23"/>
      <c r="BF233" s="23"/>
      <c r="BG233" s="23"/>
      <c r="BH233" s="21">
        <f t="shared" si="1020"/>
        <v>0</v>
      </c>
      <c r="BI233" s="21"/>
      <c r="BJ233" s="21"/>
      <c r="BK233" s="21"/>
      <c r="BL233" s="21"/>
      <c r="BM233" s="21"/>
      <c r="BN233" s="21"/>
      <c r="BO233" s="21"/>
      <c r="BP233" s="21"/>
      <c r="BQ233" s="21"/>
      <c r="BR233" s="21"/>
      <c r="BS233" s="21"/>
      <c r="BT233" s="21"/>
      <c r="BU233" s="171"/>
      <c r="BV233" s="38">
        <v>0</v>
      </c>
      <c r="BW233" s="38">
        <v>0</v>
      </c>
      <c r="BX233" s="38">
        <v>0</v>
      </c>
      <c r="BY233" s="38">
        <v>0</v>
      </c>
      <c r="BZ233" s="38">
        <v>0</v>
      </c>
      <c r="CA233" s="38">
        <v>0</v>
      </c>
      <c r="CB233" s="38">
        <v>0</v>
      </c>
      <c r="CC233" s="38">
        <v>0</v>
      </c>
      <c r="CD233" s="38">
        <v>1</v>
      </c>
      <c r="CE233" s="38">
        <v>0</v>
      </c>
      <c r="CF233" s="38">
        <v>0</v>
      </c>
      <c r="CG233" s="38">
        <v>0</v>
      </c>
      <c r="CH233" s="38">
        <f t="shared" si="1021"/>
        <v>1</v>
      </c>
      <c r="CI233" s="39"/>
      <c r="CJ233" s="24"/>
      <c r="CK233" s="25"/>
      <c r="CL233" s="172">
        <f t="shared" ref="CL233" si="1042">+AC233</f>
        <v>0</v>
      </c>
      <c r="CM233" s="26" t="e">
        <f t="shared" ref="CM233" si="1043">1-(CK233/CL233)</f>
        <v>#DIV/0!</v>
      </c>
      <c r="CN233" s="24" t="e" cm="1">
        <f t="array" ref="CN233">+_xlfn.IFS(CM233&lt;0.8,"Cambio",CM233&lt;0.9,"Revisión de control",CM233&gt;0.89,"Se mantiene")</f>
        <v>#DIV/0!</v>
      </c>
      <c r="CO233" s="80"/>
      <c r="CP233" s="25"/>
      <c r="CQ233" s="25"/>
      <c r="CR233" s="25"/>
      <c r="CS233" s="26">
        <f t="shared" ref="CS233:CS240" si="1044">(_xlfn.IFS(CJ233="",1,CJ233="SI",0)+_xlfn.IFS(CO233="",1,CO233="SI",1,CO233="NO",0)+_xlfn.IFS(CP233="",1,CP233="SI",1,CP233="NO",0)+_xlfn.IFS(CQ233="",1,CQ233="SI",1,CQ233="NO",0)+_xlfn.IFS(CR233="",1,CR233="SI",1,CR233="NO",0))/5</f>
        <v>1</v>
      </c>
    </row>
    <row r="234" spans="1:97" ht="60" hidden="1" customHeight="1" x14ac:dyDescent="0.4">
      <c r="B234" s="169"/>
      <c r="C234" s="21" t="s">
        <v>151</v>
      </c>
      <c r="D234" s="188"/>
      <c r="E234" s="191"/>
      <c r="F234" s="188"/>
      <c r="G234" s="238"/>
      <c r="H234" s="176"/>
      <c r="I234" s="182"/>
      <c r="J234" s="176"/>
      <c r="K234" s="166"/>
      <c r="L234" s="197"/>
      <c r="M234" s="199"/>
      <c r="N234" s="202"/>
      <c r="O234" s="205"/>
      <c r="P234" s="202"/>
      <c r="Q234" s="205"/>
      <c r="R234" s="205"/>
      <c r="S234" s="208"/>
      <c r="T234" s="176"/>
      <c r="U234" s="175"/>
      <c r="V234" s="175"/>
      <c r="W234" s="177"/>
      <c r="X234" s="166"/>
      <c r="Y234" s="166"/>
      <c r="Z234" s="179"/>
      <c r="AA234" s="179"/>
      <c r="AB234" s="179"/>
      <c r="AC234" s="181"/>
      <c r="AD234" s="176"/>
      <c r="AE234" s="182"/>
      <c r="AF234" s="176"/>
      <c r="AG234" s="176"/>
      <c r="AH234" s="182"/>
      <c r="AI234" s="176"/>
      <c r="AJ234" s="183"/>
      <c r="AK234" s="21" t="str">
        <f>CONCATENATE(J233," Control"," 2")</f>
        <v>ADMTI  Control 2</v>
      </c>
      <c r="AL234" s="23"/>
      <c r="AM234" s="23"/>
      <c r="AN234" s="23"/>
      <c r="AO234" s="23" t="str">
        <f t="shared" si="1038"/>
        <v xml:space="preserve">  a través de </v>
      </c>
      <c r="AP234" s="21"/>
      <c r="AQ234" s="21" t="str">
        <f t="shared" si="1013"/>
        <v/>
      </c>
      <c r="AR234" s="21"/>
      <c r="AS234" s="21" t="str">
        <f t="shared" si="1014"/>
        <v/>
      </c>
      <c r="AT234" s="21"/>
      <c r="AU234" s="21"/>
      <c r="AV234" s="21"/>
      <c r="AW234" s="22" t="str">
        <f t="shared" ref="AW234:AW236" si="1045">+IF(AQ234="Probabilidad",AW233-(AW233*AS234),AW233)</f>
        <v/>
      </c>
      <c r="AX234" s="21" t="str">
        <f t="shared" si="1016"/>
        <v/>
      </c>
      <c r="AY234" s="22" t="str">
        <f t="shared" ref="AY234:AY236" si="1046">+IF(AQ234="Impacto",AY233-(AY233*AS234),AY233)</f>
        <v/>
      </c>
      <c r="AZ234" s="21" t="str">
        <f t="shared" si="1018"/>
        <v/>
      </c>
      <c r="BA234" s="166"/>
      <c r="BB234" s="166"/>
      <c r="BC234" s="169"/>
      <c r="BD234" s="21" t="str">
        <f>CONCATENATE(J233," Acción preventiva"," 2")</f>
        <v>ADMTI  Acción preventiva 2</v>
      </c>
      <c r="BE234" s="23"/>
      <c r="BF234" s="23"/>
      <c r="BG234" s="23"/>
      <c r="BH234" s="21">
        <f t="shared" si="1020"/>
        <v>0</v>
      </c>
      <c r="BI234" s="21"/>
      <c r="BJ234" s="21"/>
      <c r="BK234" s="21"/>
      <c r="BL234" s="21"/>
      <c r="BM234" s="21"/>
      <c r="BN234" s="21"/>
      <c r="BO234" s="21"/>
      <c r="BP234" s="21"/>
      <c r="BQ234" s="21"/>
      <c r="BR234" s="21"/>
      <c r="BS234" s="21"/>
      <c r="BT234" s="21"/>
      <c r="BU234" s="171"/>
      <c r="BV234" s="38">
        <v>0</v>
      </c>
      <c r="BW234" s="38">
        <v>0</v>
      </c>
      <c r="BX234" s="38">
        <v>0</v>
      </c>
      <c r="BY234" s="38">
        <v>0</v>
      </c>
      <c r="BZ234" s="38">
        <v>0</v>
      </c>
      <c r="CA234" s="38">
        <v>0</v>
      </c>
      <c r="CB234" s="38">
        <v>0</v>
      </c>
      <c r="CC234" s="38">
        <v>0</v>
      </c>
      <c r="CD234" s="38">
        <v>0</v>
      </c>
      <c r="CE234" s="38">
        <v>1</v>
      </c>
      <c r="CF234" s="38">
        <v>0</v>
      </c>
      <c r="CG234" s="38">
        <v>0</v>
      </c>
      <c r="CH234" s="38">
        <f t="shared" si="1021"/>
        <v>1</v>
      </c>
      <c r="CI234" s="39"/>
      <c r="CJ234" s="24"/>
      <c r="CK234" s="25"/>
      <c r="CL234" s="173"/>
      <c r="CM234" s="26" t="e">
        <f t="shared" ref="CM234" si="1047">1-(CK234/CL233)</f>
        <v>#DIV/0!</v>
      </c>
      <c r="CN234" s="24" t="e" cm="1">
        <f t="array" ref="CN234">+_xlfn.IFS(CM234&lt;0.8,"Cambio",CM234&lt;0.9,"Revisión de control",CM234&gt;0.89,"Se mantiene")</f>
        <v>#DIV/0!</v>
      </c>
      <c r="CO234" s="80"/>
      <c r="CP234" s="25"/>
      <c r="CQ234" s="25"/>
      <c r="CR234" s="25"/>
      <c r="CS234" s="26">
        <f t="shared" si="1044"/>
        <v>1</v>
      </c>
    </row>
    <row r="235" spans="1:97" ht="60" hidden="1" customHeight="1" x14ac:dyDescent="0.4">
      <c r="B235" s="169"/>
      <c r="C235" s="21" t="s">
        <v>151</v>
      </c>
      <c r="D235" s="188"/>
      <c r="E235" s="191"/>
      <c r="F235" s="188"/>
      <c r="G235" s="238"/>
      <c r="H235" s="176"/>
      <c r="I235" s="182"/>
      <c r="J235" s="176"/>
      <c r="K235" s="166"/>
      <c r="L235" s="197"/>
      <c r="M235" s="199"/>
      <c r="N235" s="202"/>
      <c r="O235" s="205"/>
      <c r="P235" s="202"/>
      <c r="Q235" s="205"/>
      <c r="R235" s="205"/>
      <c r="S235" s="208"/>
      <c r="T235" s="176"/>
      <c r="U235" s="175"/>
      <c r="V235" s="175"/>
      <c r="W235" s="177"/>
      <c r="X235" s="166"/>
      <c r="Y235" s="166"/>
      <c r="Z235" s="179"/>
      <c r="AA235" s="179"/>
      <c r="AB235" s="179"/>
      <c r="AC235" s="181"/>
      <c r="AD235" s="176"/>
      <c r="AE235" s="182"/>
      <c r="AF235" s="176"/>
      <c r="AG235" s="176"/>
      <c r="AH235" s="182"/>
      <c r="AI235" s="176"/>
      <c r="AJ235" s="183"/>
      <c r="AK235" s="21" t="str">
        <f>CONCATENATE(J233," Control"," 3")</f>
        <v>ADMTI  Control 3</v>
      </c>
      <c r="AL235" s="23"/>
      <c r="AM235" s="23"/>
      <c r="AN235" s="23"/>
      <c r="AO235" s="23" t="str">
        <f t="shared" si="1038"/>
        <v xml:space="preserve">  a través de </v>
      </c>
      <c r="AP235" s="21"/>
      <c r="AQ235" s="21" t="str">
        <f t="shared" si="1013"/>
        <v/>
      </c>
      <c r="AR235" s="21"/>
      <c r="AS235" s="21" t="str">
        <f t="shared" si="1014"/>
        <v/>
      </c>
      <c r="AT235" s="21"/>
      <c r="AU235" s="21"/>
      <c r="AV235" s="21"/>
      <c r="AW235" s="22" t="str">
        <f t="shared" si="1045"/>
        <v/>
      </c>
      <c r="AX235" s="21" t="str">
        <f t="shared" si="1016"/>
        <v/>
      </c>
      <c r="AY235" s="22" t="str">
        <f t="shared" si="1046"/>
        <v/>
      </c>
      <c r="AZ235" s="21" t="str">
        <f t="shared" si="1018"/>
        <v/>
      </c>
      <c r="BA235" s="166"/>
      <c r="BB235" s="166"/>
      <c r="BC235" s="169"/>
      <c r="BD235" s="21" t="str">
        <f>CONCATENATE(J233," Acción preventiva"," 3")</f>
        <v>ADMTI  Acción preventiva 3</v>
      </c>
      <c r="BE235" s="23"/>
      <c r="BF235" s="23"/>
      <c r="BG235" s="23"/>
      <c r="BH235" s="21">
        <f t="shared" si="1020"/>
        <v>0</v>
      </c>
      <c r="BI235" s="21"/>
      <c r="BJ235" s="21"/>
      <c r="BK235" s="21"/>
      <c r="BL235" s="21"/>
      <c r="BM235" s="21"/>
      <c r="BN235" s="21"/>
      <c r="BO235" s="21"/>
      <c r="BP235" s="21"/>
      <c r="BQ235" s="21"/>
      <c r="BR235" s="21"/>
      <c r="BS235" s="21"/>
      <c r="BT235" s="21"/>
      <c r="BU235" s="171"/>
      <c r="BV235" s="38">
        <v>0</v>
      </c>
      <c r="BW235" s="38">
        <v>0</v>
      </c>
      <c r="BX235" s="38">
        <v>0</v>
      </c>
      <c r="BY235" s="38">
        <v>0</v>
      </c>
      <c r="BZ235" s="38">
        <v>0</v>
      </c>
      <c r="CA235" s="38">
        <v>0</v>
      </c>
      <c r="CB235" s="38">
        <v>0</v>
      </c>
      <c r="CC235" s="38">
        <v>0</v>
      </c>
      <c r="CD235" s="38">
        <v>0</v>
      </c>
      <c r="CE235" s="38">
        <v>0</v>
      </c>
      <c r="CF235" s="38">
        <v>0</v>
      </c>
      <c r="CG235" s="38">
        <v>0</v>
      </c>
      <c r="CH235" s="38">
        <f t="shared" si="1021"/>
        <v>0</v>
      </c>
      <c r="CI235" s="39"/>
      <c r="CJ235" s="24"/>
      <c r="CK235" s="25"/>
      <c r="CL235" s="173"/>
      <c r="CM235" s="26" t="e">
        <f t="shared" ref="CM235" si="1048">1-(CK235/CL233)</f>
        <v>#DIV/0!</v>
      </c>
      <c r="CN235" s="24" t="e" cm="1">
        <f t="array" ref="CN235">+_xlfn.IFS(CM235&lt;0.8,"Cambio",CM235&lt;0.9,"Revisión de control",CM235&gt;0.89,"Se mantiene")</f>
        <v>#DIV/0!</v>
      </c>
      <c r="CO235" s="80"/>
      <c r="CP235" s="25"/>
      <c r="CQ235" s="25"/>
      <c r="CR235" s="25"/>
      <c r="CS235" s="26">
        <f t="shared" si="1044"/>
        <v>1</v>
      </c>
    </row>
    <row r="236" spans="1:97" ht="60" hidden="1" customHeight="1" x14ac:dyDescent="0.4">
      <c r="B236" s="170"/>
      <c r="C236" s="21" t="s">
        <v>151</v>
      </c>
      <c r="D236" s="189"/>
      <c r="E236" s="192"/>
      <c r="F236" s="189"/>
      <c r="G236" s="238"/>
      <c r="H236" s="176"/>
      <c r="I236" s="182"/>
      <c r="J236" s="176"/>
      <c r="K236" s="167"/>
      <c r="L236" s="197"/>
      <c r="M236" s="200"/>
      <c r="N236" s="203"/>
      <c r="O236" s="206"/>
      <c r="P236" s="203"/>
      <c r="Q236" s="206"/>
      <c r="R236" s="206"/>
      <c r="S236" s="209"/>
      <c r="T236" s="176"/>
      <c r="U236" s="175"/>
      <c r="V236" s="175"/>
      <c r="W236" s="177"/>
      <c r="X236" s="167"/>
      <c r="Y236" s="167"/>
      <c r="Z236" s="180"/>
      <c r="AA236" s="180"/>
      <c r="AB236" s="180"/>
      <c r="AC236" s="181"/>
      <c r="AD236" s="176"/>
      <c r="AE236" s="182"/>
      <c r="AF236" s="176"/>
      <c r="AG236" s="176"/>
      <c r="AH236" s="182"/>
      <c r="AI236" s="176"/>
      <c r="AJ236" s="183"/>
      <c r="AK236" s="21" t="str">
        <f>CONCATENATE(J233," Control"," 4")</f>
        <v>ADMTI  Control 4</v>
      </c>
      <c r="AL236" s="23"/>
      <c r="AM236" s="23"/>
      <c r="AN236" s="23"/>
      <c r="AO236" s="23" t="str">
        <f t="shared" si="1038"/>
        <v xml:space="preserve">  a través de </v>
      </c>
      <c r="AP236" s="21"/>
      <c r="AQ236" s="21" t="str">
        <f t="shared" si="1013"/>
        <v/>
      </c>
      <c r="AR236" s="21"/>
      <c r="AS236" s="21" t="str">
        <f t="shared" si="1014"/>
        <v/>
      </c>
      <c r="AT236" s="21"/>
      <c r="AU236" s="21"/>
      <c r="AV236" s="21"/>
      <c r="AW236" s="22" t="str">
        <f t="shared" si="1045"/>
        <v/>
      </c>
      <c r="AX236" s="21" t="str">
        <f t="shared" si="1016"/>
        <v/>
      </c>
      <c r="AY236" s="22" t="str">
        <f t="shared" si="1046"/>
        <v/>
      </c>
      <c r="AZ236" s="21" t="str">
        <f t="shared" si="1018"/>
        <v/>
      </c>
      <c r="BA236" s="167"/>
      <c r="BB236" s="167"/>
      <c r="BC236" s="170"/>
      <c r="BD236" s="21" t="str">
        <f>CONCATENATE(J233," Acción preventiva"," 4")</f>
        <v>ADMTI  Acción preventiva 4</v>
      </c>
      <c r="BE236" s="23"/>
      <c r="BF236" s="23"/>
      <c r="BG236" s="23"/>
      <c r="BH236" s="21">
        <f t="shared" si="1020"/>
        <v>0</v>
      </c>
      <c r="BI236" s="21"/>
      <c r="BJ236" s="21"/>
      <c r="BK236" s="21"/>
      <c r="BL236" s="21"/>
      <c r="BM236" s="21"/>
      <c r="BN236" s="21"/>
      <c r="BO236" s="21"/>
      <c r="BP236" s="21"/>
      <c r="BQ236" s="21"/>
      <c r="BR236" s="21"/>
      <c r="BS236" s="21"/>
      <c r="BT236" s="21"/>
      <c r="BU236" s="171"/>
      <c r="BV236" s="38">
        <v>0</v>
      </c>
      <c r="BW236" s="38">
        <v>0</v>
      </c>
      <c r="BX236" s="38">
        <v>0</v>
      </c>
      <c r="BY236" s="38">
        <v>0</v>
      </c>
      <c r="BZ236" s="38">
        <v>0</v>
      </c>
      <c r="CA236" s="38">
        <v>0</v>
      </c>
      <c r="CB236" s="38">
        <v>0</v>
      </c>
      <c r="CC236" s="38">
        <v>0</v>
      </c>
      <c r="CD236" s="38">
        <v>0</v>
      </c>
      <c r="CE236" s="38">
        <v>0</v>
      </c>
      <c r="CF236" s="38">
        <v>0</v>
      </c>
      <c r="CG236" s="38">
        <v>0</v>
      </c>
      <c r="CH236" s="38">
        <f t="shared" si="1021"/>
        <v>0</v>
      </c>
      <c r="CI236" s="39"/>
      <c r="CJ236" s="24"/>
      <c r="CK236" s="25"/>
      <c r="CL236" s="174"/>
      <c r="CM236" s="26" t="e">
        <f t="shared" ref="CM236" si="1049">1-(CK236/CL233)</f>
        <v>#DIV/0!</v>
      </c>
      <c r="CN236" s="24" t="e" cm="1">
        <f t="array" ref="CN236">+_xlfn.IFS(CM236&lt;0.8,"Cambio",CM236&lt;0.9,"Revisión de control",CM236&gt;0.89,"Se mantiene")</f>
        <v>#DIV/0!</v>
      </c>
      <c r="CO236" s="80"/>
      <c r="CP236" s="25"/>
      <c r="CQ236" s="25"/>
      <c r="CR236" s="25"/>
      <c r="CS236" s="26">
        <f t="shared" si="1044"/>
        <v>1</v>
      </c>
    </row>
    <row r="237" spans="1:97" ht="60" hidden="1" customHeight="1" x14ac:dyDescent="0.4">
      <c r="B237" s="168" t="s">
        <v>150</v>
      </c>
      <c r="C237" s="21" t="s">
        <v>151</v>
      </c>
      <c r="D237" s="187" t="str">
        <f>VLOOKUP(B237,Datos!$B$65:$F$80,3,FALSE)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37" s="190" t="str">
        <f>VLOOKUP(B237,Datos!$B$65:$F$80,5,FALSE)</f>
        <v>La posibilidad de incumplir con las diferentes acciones necesarias para la administración de los bienes fiscales patrimoniales de la Agencia y las tierras baldías de la Nación</v>
      </c>
      <c r="F237" s="187" t="str">
        <f>VLOOKUP(B237,Datos!$B$65:$F$80,4,FALSE)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37" s="238" t="s">
        <v>1407</v>
      </c>
      <c r="H237" s="176"/>
      <c r="I237" s="182">
        <f t="shared" ref="I237" si="1050">IF(K237="",0,1)</f>
        <v>0</v>
      </c>
      <c r="J237" s="176" t="str">
        <f t="shared" ref="J237" si="1051">CONCATENATE(C237," ",K237)</f>
        <v xml:space="preserve">ADMTI </v>
      </c>
      <c r="K237" s="165"/>
      <c r="L237" s="197"/>
      <c r="M237" s="198">
        <f ca="1">+TODAY()-L237</f>
        <v>46079</v>
      </c>
      <c r="N237" s="201"/>
      <c r="O237" s="204" t="e">
        <f>VLOOKUP(N237,[1]Datos!$B$21:$D$25,3,FALSE)</f>
        <v>#N/A</v>
      </c>
      <c r="P237" s="201"/>
      <c r="Q237" s="204" t="e">
        <f>VLOOKUP(P237,[1]Datos!$C$20:$D$25,2,FALSE)</f>
        <v>#N/A</v>
      </c>
      <c r="R237" s="204" t="e">
        <f t="shared" ref="R237" si="1052">+IF(O237="",Q237,IF(Q237="",O237,IF(O237&gt;Q237,O237,Q237)))</f>
        <v>#N/A</v>
      </c>
      <c r="S237" s="207"/>
      <c r="T237" s="176"/>
      <c r="U237" s="175"/>
      <c r="V237" s="175"/>
      <c r="W237" s="177" t="str">
        <f t="shared" ref="W237" si="1053">CONCATENATE("Posibilidad de"," ",T237," ",U237," debido ",V237)</f>
        <v xml:space="preserve">Posibilidad de   debido </v>
      </c>
      <c r="X237" s="165"/>
      <c r="Y237" s="165"/>
      <c r="Z237" s="178"/>
      <c r="AA237" s="178"/>
      <c r="AB237" s="178"/>
      <c r="AC237" s="181"/>
      <c r="AD237" s="176" t="str">
        <f t="shared" ref="AD237" si="1054">IF(AC237&lt;=0,"",IF(AC237&lt;=2,"Muy Baja",IF(AC237&lt;=24,"Baja",IF(AC237&lt;=500,"Media",IF(AC237&lt;=5000,"Alta","Muy Alta")))))</f>
        <v/>
      </c>
      <c r="AE237" s="182" t="str">
        <f t="shared" ref="AE237" si="1055">IF(AD237="","",IF(AD237="Muy Baja",0.2,IF(AD237="Baja",0.4,IF(AD237="Media",0.6,IF(AD237="Alta",0.8,IF(AD237="Muy Alta",1,))))))</f>
        <v/>
      </c>
      <c r="AF237" s="176"/>
      <c r="AG237" s="176" t="str">
        <f>IF(OR(AF237=[1]Datos!$C$6,AF237=[1]Datos!$D$6),"Leve",IF(OR(AF237=[1]Datos!$C$7,AF237=[1]Datos!$D$7),"Menor",IF(OR(AF237=[1]Datos!$C$8,AF237=[1]Datos!$D$8),"Moderado",IF(OR(AF237=[1]Datos!$C$9,AF237=[1]Datos!$D$9),"Mayor",IF(OR(AF237=[1]Datos!$C$10,AF237=[1]Datos!$D$10),"Catastrófico","")))))</f>
        <v/>
      </c>
      <c r="AH237" s="182" t="str">
        <f t="shared" ref="AH237" si="1056">IF(AG237="","",IF(AG237="Leve",0.2,IF(AG237="Menor",0.4,IF(AG237="Moderado",0.6,IF(AG237="Mayor",0.8,IF(AG237="Catastrófico",1,))))))</f>
        <v/>
      </c>
      <c r="AI237" s="176" t="str">
        <f t="shared" ref="AI237" si="1057">IF(OR(AND(AD237="Muy Baja",AG237="Leve"),AND(AD237="Muy Baja",AG237="Menor"),AND(AD237="Baja",AG237="Leve")),"Bajo",IF(OR(AND(AD237="Muy baja",AG237="Moderado"),AND(AD237="Baja",AG237="Menor"),AND(AD237="Baja",AG237="Moderado"),AND(AD237="Media",AG237="Leve"),AND(AD237="Media",AG237="Menor"),AND(AD237="Media",AG237="Moderado"),AND(AD237="Alta",AG237="Leve"),AND(AD237="Alta",AG237="Menor")),"Moderado",IF(OR(AND(AD237="Muy Baja",AG237="Mayor"),AND(AD237="Baja",AG237="Mayor"),AND(AD237="Media",AG237="Mayor"),AND(AD237="Alta",AG237="Moderado"),AND(AD237="Alta",AG237="Mayor"),AND(AD237="Muy Alta",AG237="Leve"),AND(AD237="Muy Alta",AG237="Menor"),AND(AD237="Muy Alta",AG237="Moderado"),AND(AD237="Muy Alta",AG237="Mayor")),"Alto",IF(OR(AND(AD237="Muy Baja",AG237="Catastrófico"),AND(AD237="Baja",AG237="Catastrófico"),AND(AD237="Media",AG237="Catastrófico"),AND(AD237="Alta",AG237="Catastrófico"),AND(AD237="Muy Alta",AG237="Catastrófico")),"Extremo",""))))</f>
        <v/>
      </c>
      <c r="AJ237" s="183" t="e" cm="1">
        <f t="array" ref="AJ237">_xlfn.IFS(AI237="Bajo","Aceptar",AI237="Moderado","Reducir",AI237="Alto","Reducir",AI237="Extremo","Reducir")</f>
        <v>#N/A</v>
      </c>
      <c r="AK237" s="21" t="str">
        <f>CONCATENATE(J237," Control"," 1")</f>
        <v>ADMTI  Control 1</v>
      </c>
      <c r="AL237" s="23"/>
      <c r="AM237" s="23"/>
      <c r="AN237" s="23"/>
      <c r="AO237" s="23" t="str">
        <f t="shared" si="1038"/>
        <v xml:space="preserve">  a través de </v>
      </c>
      <c r="AP237" s="21"/>
      <c r="AQ237" s="21" t="str">
        <f t="shared" si="1013"/>
        <v/>
      </c>
      <c r="AR237" s="21"/>
      <c r="AS237" s="21" t="str">
        <f t="shared" si="1014"/>
        <v/>
      </c>
      <c r="AT237" s="21"/>
      <c r="AU237" s="21"/>
      <c r="AV237" s="21"/>
      <c r="AW237" s="22" t="str">
        <f t="shared" ref="AW237" si="1058">+IF(AQ237="Probabilidad",AE237-(AE237*AS237),AE237)</f>
        <v/>
      </c>
      <c r="AX237" s="21" t="str">
        <f t="shared" si="1016"/>
        <v/>
      </c>
      <c r="AY237" s="22" t="str">
        <f t="shared" ref="AY237" si="1059">+IF(AQ237="Impacto",AH237-(AH237*AS237),AH237)</f>
        <v/>
      </c>
      <c r="AZ237" s="21" t="str">
        <f t="shared" si="1018"/>
        <v/>
      </c>
      <c r="BA237" s="165" t="str">
        <f t="shared" ref="BA237" si="1060">IF(OR(AND(AX240="Muy Baja",AZ240="Leve"),AND(AX240="Muy Baja",AZ240="Menor"),AND(AX240="Baja",AZ240="Leve")),"Bajo",IF(OR(AND(AX240="Muy baja",AZ240="Moderado"),AND(AX240="Baja",AZ240="Menor"),AND(AX240="Baja",AZ240="Moderado"),AND(AX240="Media",AZ240="Leve"),AND(AX240="Media",AZ240="Menor"),AND(AX240="Media",AZ240="Moderado"),AND(AX240="Alta",AZ240="Leve"),AND(AX240="Alta",AZ240="Menor")),"Moderado",IF(OR(AND(AX240="Muy Baja",AZ240="Mayor"),AND(AX240="Baja",AZ240="Mayor"),AND(AX240="Media",AZ240="Mayor"),AND(AX240="Alta",AZ240="Moderado"),AND(AX240="Alta",AZ240="Mayor"),AND(AX240="Muy Alta",AZ240="Leve"),AND(AX240="Muy Alta",AZ240="Menor"),AND(AX240="Muy Alta",AZ240="Moderado"),AND(AX240="Muy Alta",AZ240="Mayor")),"Alto",IF(OR(AND(AX240="Muy Baja",AZ240="Catastrófico"),AND(AX240="Baja",AZ240="Catastrófico"),AND(AX240="Media",AZ240="Catastrófico"),AND(AX240="Alta",AZ240="Catastrófico"),AND(AX240="Muy Alta",AZ240="Catastrófico")),"Extremo",""))))</f>
        <v/>
      </c>
      <c r="BB237" s="165" t="e" cm="1">
        <f t="array" ref="BB237">_xlfn.IFS(BA237="Bajo","Aceptar",BA237="Moderado","Reducir",BA237="Alto","Reducir",BA237="Extremo","Reducir")</f>
        <v>#N/A</v>
      </c>
      <c r="BC237" s="168" t="e" cm="1">
        <f t="array" ref="BC237">_xlfn.IFS(BB237="Aceptar","No",BB237="Reducir","Si")</f>
        <v>#N/A</v>
      </c>
      <c r="BD237" s="21" t="str">
        <f>CONCATENATE(J237," Acción preventiva"," 1")</f>
        <v>ADMTI  Acción preventiva 1</v>
      </c>
      <c r="BE237" s="23"/>
      <c r="BF237" s="23"/>
      <c r="BG237" s="23"/>
      <c r="BH237" s="21">
        <f t="shared" si="1020"/>
        <v>0</v>
      </c>
      <c r="BI237" s="21"/>
      <c r="BJ237" s="21"/>
      <c r="BK237" s="21"/>
      <c r="BL237" s="21"/>
      <c r="BM237" s="21"/>
      <c r="BN237" s="21"/>
      <c r="BO237" s="21"/>
      <c r="BP237" s="21"/>
      <c r="BQ237" s="21"/>
      <c r="BR237" s="21"/>
      <c r="BS237" s="21"/>
      <c r="BT237" s="21"/>
      <c r="BU237" s="171"/>
      <c r="BV237" s="38">
        <v>0</v>
      </c>
      <c r="BW237" s="38">
        <v>0</v>
      </c>
      <c r="BX237" s="38">
        <v>0</v>
      </c>
      <c r="BY237" s="38">
        <v>0</v>
      </c>
      <c r="BZ237" s="38">
        <v>0</v>
      </c>
      <c r="CA237" s="38">
        <v>1</v>
      </c>
      <c r="CB237" s="38">
        <v>1</v>
      </c>
      <c r="CC237" s="38">
        <v>1</v>
      </c>
      <c r="CD237" s="38">
        <v>1</v>
      </c>
      <c r="CE237" s="38">
        <v>1</v>
      </c>
      <c r="CF237" s="38">
        <v>0</v>
      </c>
      <c r="CG237" s="38">
        <v>0</v>
      </c>
      <c r="CH237" s="38">
        <f t="shared" si="1021"/>
        <v>5</v>
      </c>
      <c r="CI237" s="39"/>
      <c r="CJ237" s="24"/>
      <c r="CK237" s="25"/>
      <c r="CL237" s="172">
        <f t="shared" ref="CL237" si="1061">+AC237</f>
        <v>0</v>
      </c>
      <c r="CM237" s="26" t="e">
        <f t="shared" ref="CM237" si="1062">1-(CK237/CL237)</f>
        <v>#DIV/0!</v>
      </c>
      <c r="CN237" s="24" t="e" cm="1">
        <f t="array" ref="CN237">+_xlfn.IFS(CM237&lt;0.8,"Cambio",CM237&lt;0.9,"Revisión de control",CM237&gt;0.89,"Se mantiene")</f>
        <v>#DIV/0!</v>
      </c>
      <c r="CO237" s="80"/>
      <c r="CP237" s="25"/>
      <c r="CQ237" s="25"/>
      <c r="CR237" s="25"/>
      <c r="CS237" s="26">
        <f t="shared" si="1044"/>
        <v>1</v>
      </c>
    </row>
    <row r="238" spans="1:97" ht="60" hidden="1" customHeight="1" x14ac:dyDescent="0.4">
      <c r="B238" s="169"/>
      <c r="C238" s="21" t="s">
        <v>151</v>
      </c>
      <c r="D238" s="188"/>
      <c r="E238" s="191"/>
      <c r="F238" s="188"/>
      <c r="G238" s="238"/>
      <c r="H238" s="176"/>
      <c r="I238" s="182"/>
      <c r="J238" s="176"/>
      <c r="K238" s="166"/>
      <c r="L238" s="197"/>
      <c r="M238" s="199"/>
      <c r="N238" s="202"/>
      <c r="O238" s="205"/>
      <c r="P238" s="202"/>
      <c r="Q238" s="205"/>
      <c r="R238" s="205"/>
      <c r="S238" s="208"/>
      <c r="T238" s="176"/>
      <c r="U238" s="175"/>
      <c r="V238" s="175"/>
      <c r="W238" s="177"/>
      <c r="X238" s="166"/>
      <c r="Y238" s="166"/>
      <c r="Z238" s="179"/>
      <c r="AA238" s="179"/>
      <c r="AB238" s="179"/>
      <c r="AC238" s="181"/>
      <c r="AD238" s="176"/>
      <c r="AE238" s="182"/>
      <c r="AF238" s="176"/>
      <c r="AG238" s="176"/>
      <c r="AH238" s="182"/>
      <c r="AI238" s="176"/>
      <c r="AJ238" s="183"/>
      <c r="AK238" s="21" t="str">
        <f>CONCATENATE(J237," Control"," 2")</f>
        <v>ADMTI  Control 2</v>
      </c>
      <c r="AL238" s="23"/>
      <c r="AM238" s="23"/>
      <c r="AN238" s="23"/>
      <c r="AO238" s="23" t="str">
        <f t="shared" si="1038"/>
        <v xml:space="preserve">  a través de </v>
      </c>
      <c r="AP238" s="21"/>
      <c r="AQ238" s="21" t="str">
        <f t="shared" si="1013"/>
        <v/>
      </c>
      <c r="AR238" s="21"/>
      <c r="AS238" s="21" t="str">
        <f t="shared" si="1014"/>
        <v/>
      </c>
      <c r="AT238" s="21"/>
      <c r="AU238" s="21"/>
      <c r="AV238" s="21"/>
      <c r="AW238" s="22" t="str">
        <f t="shared" ref="AW238:AW240" si="1063">+IF(AQ238="Probabilidad",AW237-(AW237*AS238),AW237)</f>
        <v/>
      </c>
      <c r="AX238" s="21" t="str">
        <f t="shared" si="1016"/>
        <v/>
      </c>
      <c r="AY238" s="22" t="str">
        <f t="shared" ref="AY238:AY240" si="1064">+IF(AQ238="Impacto",AY237-(AY237*AS238),AY237)</f>
        <v/>
      </c>
      <c r="AZ238" s="21" t="str">
        <f t="shared" si="1018"/>
        <v/>
      </c>
      <c r="BA238" s="166"/>
      <c r="BB238" s="166"/>
      <c r="BC238" s="169"/>
      <c r="BD238" s="21" t="str">
        <f>CONCATENATE(J237," Acción preventiva"," 2")</f>
        <v>ADMTI  Acción preventiva 2</v>
      </c>
      <c r="BE238" s="23"/>
      <c r="BF238" s="23"/>
      <c r="BG238" s="23"/>
      <c r="BH238" s="21">
        <f t="shared" si="1020"/>
        <v>0</v>
      </c>
      <c r="BI238" s="21"/>
      <c r="BJ238" s="21"/>
      <c r="BK238" s="21"/>
      <c r="BL238" s="21"/>
      <c r="BM238" s="21"/>
      <c r="BN238" s="21"/>
      <c r="BO238" s="21"/>
      <c r="BP238" s="21"/>
      <c r="BQ238" s="21"/>
      <c r="BR238" s="21"/>
      <c r="BS238" s="21"/>
      <c r="BT238" s="21"/>
      <c r="BU238" s="171"/>
      <c r="BV238" s="38">
        <v>0</v>
      </c>
      <c r="BW238" s="38">
        <v>0</v>
      </c>
      <c r="BX238" s="38">
        <v>0</v>
      </c>
      <c r="BY238" s="38">
        <v>0</v>
      </c>
      <c r="BZ238" s="38">
        <v>0</v>
      </c>
      <c r="CA238" s="38">
        <v>1</v>
      </c>
      <c r="CB238" s="38">
        <v>1</v>
      </c>
      <c r="CC238" s="38">
        <v>1</v>
      </c>
      <c r="CD238" s="38">
        <v>1</v>
      </c>
      <c r="CE238" s="38">
        <v>1</v>
      </c>
      <c r="CF238" s="38">
        <v>0</v>
      </c>
      <c r="CG238" s="38">
        <v>0</v>
      </c>
      <c r="CH238" s="38">
        <f t="shared" si="1021"/>
        <v>5</v>
      </c>
      <c r="CI238" s="39"/>
      <c r="CJ238" s="24"/>
      <c r="CK238" s="25"/>
      <c r="CL238" s="173"/>
      <c r="CM238" s="26" t="e">
        <f t="shared" ref="CM238" si="1065">1-(CK238/CL237)</f>
        <v>#DIV/0!</v>
      </c>
      <c r="CN238" s="24" t="e" cm="1">
        <f t="array" ref="CN238">+_xlfn.IFS(CM238&lt;0.8,"Cambio",CM238&lt;0.9,"Revisión de control",CM238&gt;0.89,"Se mantiene")</f>
        <v>#DIV/0!</v>
      </c>
      <c r="CO238" s="80"/>
      <c r="CP238" s="25"/>
      <c r="CQ238" s="25"/>
      <c r="CR238" s="25"/>
      <c r="CS238" s="26">
        <f t="shared" si="1044"/>
        <v>1</v>
      </c>
    </row>
    <row r="239" spans="1:97" ht="60" hidden="1" customHeight="1" x14ac:dyDescent="0.4">
      <c r="B239" s="169"/>
      <c r="C239" s="21" t="s">
        <v>151</v>
      </c>
      <c r="D239" s="188"/>
      <c r="E239" s="191"/>
      <c r="F239" s="188"/>
      <c r="G239" s="238"/>
      <c r="H239" s="176"/>
      <c r="I239" s="182"/>
      <c r="J239" s="176"/>
      <c r="K239" s="166"/>
      <c r="L239" s="197"/>
      <c r="M239" s="199"/>
      <c r="N239" s="202"/>
      <c r="O239" s="205"/>
      <c r="P239" s="202"/>
      <c r="Q239" s="205"/>
      <c r="R239" s="205"/>
      <c r="S239" s="208"/>
      <c r="T239" s="176"/>
      <c r="U239" s="175"/>
      <c r="V239" s="175"/>
      <c r="W239" s="177"/>
      <c r="X239" s="166"/>
      <c r="Y239" s="166"/>
      <c r="Z239" s="179"/>
      <c r="AA239" s="179"/>
      <c r="AB239" s="179"/>
      <c r="AC239" s="181"/>
      <c r="AD239" s="176"/>
      <c r="AE239" s="182"/>
      <c r="AF239" s="176"/>
      <c r="AG239" s="176"/>
      <c r="AH239" s="182"/>
      <c r="AI239" s="176"/>
      <c r="AJ239" s="183"/>
      <c r="AK239" s="21" t="str">
        <f>CONCATENATE(J237," Control"," 3")</f>
        <v>ADMTI  Control 3</v>
      </c>
      <c r="AL239" s="23"/>
      <c r="AM239" s="23"/>
      <c r="AN239" s="23"/>
      <c r="AO239" s="23" t="str">
        <f t="shared" si="1038"/>
        <v xml:space="preserve">  a través de </v>
      </c>
      <c r="AP239" s="21"/>
      <c r="AQ239" s="21" t="str">
        <f t="shared" si="1013"/>
        <v/>
      </c>
      <c r="AR239" s="21"/>
      <c r="AS239" s="21" t="str">
        <f t="shared" si="1014"/>
        <v/>
      </c>
      <c r="AT239" s="21"/>
      <c r="AU239" s="21"/>
      <c r="AV239" s="21"/>
      <c r="AW239" s="22" t="str">
        <f t="shared" si="1063"/>
        <v/>
      </c>
      <c r="AX239" s="21" t="str">
        <f t="shared" si="1016"/>
        <v/>
      </c>
      <c r="AY239" s="22" t="str">
        <f t="shared" si="1064"/>
        <v/>
      </c>
      <c r="AZ239" s="21" t="str">
        <f t="shared" si="1018"/>
        <v/>
      </c>
      <c r="BA239" s="166"/>
      <c r="BB239" s="166"/>
      <c r="BC239" s="169"/>
      <c r="BD239" s="21" t="str">
        <f>CONCATENATE(J237," Acción preventiva"," 3")</f>
        <v>ADMTI  Acción preventiva 3</v>
      </c>
      <c r="BE239" s="23"/>
      <c r="BF239" s="23"/>
      <c r="BG239" s="23"/>
      <c r="BH239" s="21">
        <f t="shared" si="1020"/>
        <v>0</v>
      </c>
      <c r="BI239" s="21"/>
      <c r="BJ239" s="21"/>
      <c r="BK239" s="21"/>
      <c r="BL239" s="21"/>
      <c r="BM239" s="21"/>
      <c r="BN239" s="21"/>
      <c r="BO239" s="21"/>
      <c r="BP239" s="21"/>
      <c r="BQ239" s="21"/>
      <c r="BR239" s="21"/>
      <c r="BS239" s="21"/>
      <c r="BT239" s="21"/>
      <c r="BU239" s="171"/>
      <c r="BV239" s="38">
        <v>0</v>
      </c>
      <c r="BW239" s="38">
        <v>0</v>
      </c>
      <c r="BX239" s="38">
        <v>0</v>
      </c>
      <c r="BY239" s="38">
        <v>0</v>
      </c>
      <c r="BZ239" s="38">
        <v>0</v>
      </c>
      <c r="CA239" s="38">
        <v>0</v>
      </c>
      <c r="CB239" s="38">
        <v>0</v>
      </c>
      <c r="CC239" s="38">
        <v>0</v>
      </c>
      <c r="CD239" s="38">
        <v>0</v>
      </c>
      <c r="CE239" s="38">
        <v>0</v>
      </c>
      <c r="CF239" s="38">
        <v>0</v>
      </c>
      <c r="CG239" s="38">
        <v>0</v>
      </c>
      <c r="CH239" s="38">
        <f t="shared" si="1021"/>
        <v>0</v>
      </c>
      <c r="CI239" s="39"/>
      <c r="CJ239" s="24"/>
      <c r="CK239" s="25"/>
      <c r="CL239" s="173"/>
      <c r="CM239" s="26" t="e">
        <f t="shared" ref="CM239" si="1066">1-(CK239/CL237)</f>
        <v>#DIV/0!</v>
      </c>
      <c r="CN239" s="24" t="e" cm="1">
        <f t="array" ref="CN239">+_xlfn.IFS(CM239&lt;0.8,"Cambio",CM239&lt;0.9,"Revisión de control",CM239&gt;0.89,"Se mantiene")</f>
        <v>#DIV/0!</v>
      </c>
      <c r="CO239" s="80"/>
      <c r="CP239" s="25"/>
      <c r="CQ239" s="25"/>
      <c r="CR239" s="25"/>
      <c r="CS239" s="26">
        <f t="shared" si="1044"/>
        <v>1</v>
      </c>
    </row>
    <row r="240" spans="1:97" ht="60" hidden="1" customHeight="1" x14ac:dyDescent="0.4">
      <c r="B240" s="170"/>
      <c r="C240" s="21" t="s">
        <v>151</v>
      </c>
      <c r="D240" s="189"/>
      <c r="E240" s="192"/>
      <c r="F240" s="189"/>
      <c r="G240" s="238"/>
      <c r="H240" s="176"/>
      <c r="I240" s="182"/>
      <c r="J240" s="176"/>
      <c r="K240" s="167"/>
      <c r="L240" s="197"/>
      <c r="M240" s="200"/>
      <c r="N240" s="203"/>
      <c r="O240" s="206"/>
      <c r="P240" s="203"/>
      <c r="Q240" s="206"/>
      <c r="R240" s="206"/>
      <c r="S240" s="209"/>
      <c r="T240" s="176"/>
      <c r="U240" s="175"/>
      <c r="V240" s="175"/>
      <c r="W240" s="177"/>
      <c r="X240" s="167"/>
      <c r="Y240" s="167"/>
      <c r="Z240" s="180"/>
      <c r="AA240" s="180"/>
      <c r="AB240" s="180"/>
      <c r="AC240" s="181"/>
      <c r="AD240" s="176"/>
      <c r="AE240" s="182"/>
      <c r="AF240" s="176"/>
      <c r="AG240" s="176"/>
      <c r="AH240" s="182"/>
      <c r="AI240" s="176"/>
      <c r="AJ240" s="183"/>
      <c r="AK240" s="21" t="str">
        <f>CONCATENATE(J237," Control"," 4")</f>
        <v>ADMTI  Control 4</v>
      </c>
      <c r="AL240" s="23"/>
      <c r="AM240" s="23"/>
      <c r="AN240" s="23"/>
      <c r="AO240" s="23" t="str">
        <f t="shared" si="1038"/>
        <v xml:space="preserve">  a través de </v>
      </c>
      <c r="AP240" s="21"/>
      <c r="AQ240" s="21" t="str">
        <f t="shared" si="1013"/>
        <v/>
      </c>
      <c r="AR240" s="21"/>
      <c r="AS240" s="21" t="str">
        <f t="shared" si="1014"/>
        <v/>
      </c>
      <c r="AT240" s="21"/>
      <c r="AU240" s="21"/>
      <c r="AV240" s="21"/>
      <c r="AW240" s="22" t="str">
        <f t="shared" si="1063"/>
        <v/>
      </c>
      <c r="AX240" s="21" t="str">
        <f t="shared" si="1016"/>
        <v/>
      </c>
      <c r="AY240" s="22" t="str">
        <f t="shared" si="1064"/>
        <v/>
      </c>
      <c r="AZ240" s="21" t="str">
        <f t="shared" si="1018"/>
        <v/>
      </c>
      <c r="BA240" s="167"/>
      <c r="BB240" s="167"/>
      <c r="BC240" s="170"/>
      <c r="BD240" s="21" t="str">
        <f>CONCATENATE(J237," Acción preventiva"," 4")</f>
        <v>ADMTI  Acción preventiva 4</v>
      </c>
      <c r="BE240" s="23"/>
      <c r="BF240" s="23"/>
      <c r="BG240" s="23"/>
      <c r="BH240" s="21">
        <f t="shared" si="1020"/>
        <v>0</v>
      </c>
      <c r="BI240" s="21"/>
      <c r="BJ240" s="21"/>
      <c r="BK240" s="21"/>
      <c r="BL240" s="21"/>
      <c r="BM240" s="21"/>
      <c r="BN240" s="21"/>
      <c r="BO240" s="21"/>
      <c r="BP240" s="21"/>
      <c r="BQ240" s="21"/>
      <c r="BR240" s="21"/>
      <c r="BS240" s="21"/>
      <c r="BT240" s="21"/>
      <c r="BU240" s="171"/>
      <c r="BV240" s="38">
        <v>0</v>
      </c>
      <c r="BW240" s="38">
        <v>0</v>
      </c>
      <c r="BX240" s="38">
        <v>0</v>
      </c>
      <c r="BY240" s="38">
        <v>0</v>
      </c>
      <c r="BZ240" s="38">
        <v>0</v>
      </c>
      <c r="CA240" s="38">
        <v>0</v>
      </c>
      <c r="CB240" s="38">
        <v>0</v>
      </c>
      <c r="CC240" s="38">
        <v>0</v>
      </c>
      <c r="CD240" s="38">
        <v>0</v>
      </c>
      <c r="CE240" s="38">
        <v>0</v>
      </c>
      <c r="CF240" s="38">
        <v>0</v>
      </c>
      <c r="CG240" s="38">
        <v>0</v>
      </c>
      <c r="CH240" s="38">
        <f t="shared" si="1021"/>
        <v>0</v>
      </c>
      <c r="CI240" s="39"/>
      <c r="CJ240" s="24"/>
      <c r="CK240" s="25"/>
      <c r="CL240" s="174"/>
      <c r="CM240" s="26" t="e">
        <f t="shared" ref="CM240" si="1067">1-(CK240/CL237)</f>
        <v>#DIV/0!</v>
      </c>
      <c r="CN240" s="24" t="e" cm="1">
        <f t="array" ref="CN240">+_xlfn.IFS(CM240&lt;0.8,"Cambio",CM240&lt;0.9,"Revisión de control",CM240&gt;0.89,"Se mantiene")</f>
        <v>#DIV/0!</v>
      </c>
      <c r="CO240" s="80"/>
      <c r="CP240" s="25"/>
      <c r="CQ240" s="25"/>
      <c r="CR240" s="25"/>
      <c r="CS240" s="26">
        <f t="shared" si="1044"/>
        <v>1</v>
      </c>
    </row>
    <row r="241" spans="1:97" ht="60" hidden="1" customHeight="1" x14ac:dyDescent="0.4">
      <c r="B241" s="168" t="s">
        <v>150</v>
      </c>
      <c r="C241" s="21" t="s">
        <v>151</v>
      </c>
      <c r="D241" s="187" t="str">
        <f>VLOOKUP(B241,Datos!$B$65:$F$80,3,FALSE)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41" s="190" t="str">
        <f>VLOOKUP(B241,Datos!$B$65:$F$80,5,FALSE)</f>
        <v>La posibilidad de incumplir con las diferentes acciones necesarias para la administración de los bienes fiscales patrimoniales de la Agencia y las tierras baldías de la Nación</v>
      </c>
      <c r="F241" s="187" t="str">
        <f>VLOOKUP(B241,Datos!$B$65:$F$80,4,FALSE)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41" s="238" t="s">
        <v>1409</v>
      </c>
      <c r="H241" s="176"/>
      <c r="I241" s="182">
        <f t="shared" ref="I241" si="1068">IF(K241="",0,1)</f>
        <v>0</v>
      </c>
      <c r="J241" s="176" t="str">
        <f t="shared" ref="J241" si="1069">CONCATENATE(C241," ",K241)</f>
        <v xml:space="preserve">ADMTI </v>
      </c>
      <c r="K241" s="165"/>
      <c r="L241" s="197"/>
      <c r="M241" s="198">
        <f ca="1">+TODAY()-L241</f>
        <v>46079</v>
      </c>
      <c r="N241" s="201"/>
      <c r="O241" s="204" t="e">
        <f>VLOOKUP(N241,[1]Datos!$B$21:$D$25,3,FALSE)</f>
        <v>#N/A</v>
      </c>
      <c r="P241" s="201"/>
      <c r="Q241" s="204" t="e">
        <f>VLOOKUP(P241,[1]Datos!$C$20:$D$25,2,FALSE)</f>
        <v>#N/A</v>
      </c>
      <c r="R241" s="204" t="e">
        <f t="shared" ref="R241" si="1070">+IF(O241="",Q241,IF(Q241="",O241,IF(O241&gt;Q241,O241,Q241)))</f>
        <v>#N/A</v>
      </c>
      <c r="S241" s="207"/>
      <c r="T241" s="176"/>
      <c r="U241" s="175"/>
      <c r="V241" s="175"/>
      <c r="W241" s="177" t="str">
        <f t="shared" ref="W241" si="1071">CONCATENATE("Posibilidad de"," ",T241," ",U241," debido ",V241)</f>
        <v xml:space="preserve">Posibilidad de   debido </v>
      </c>
      <c r="X241" s="165"/>
      <c r="Y241" s="165"/>
      <c r="Z241" s="178"/>
      <c r="AA241" s="178"/>
      <c r="AB241" s="178"/>
      <c r="AC241" s="181"/>
      <c r="AD241" s="176" t="str">
        <f t="shared" ref="AD241" si="1072">IF(AC241&lt;=0,"",IF(AC241&lt;=2,"Muy Baja",IF(AC241&lt;=24,"Baja",IF(AC241&lt;=500,"Media",IF(AC241&lt;=5000,"Alta","Muy Alta")))))</f>
        <v/>
      </c>
      <c r="AE241" s="182" t="str">
        <f t="shared" ref="AE241" si="1073">IF(AD241="","",IF(AD241="Muy Baja",0.2,IF(AD241="Baja",0.4,IF(AD241="Media",0.6,IF(AD241="Alta",0.8,IF(AD241="Muy Alta",1,))))))</f>
        <v/>
      </c>
      <c r="AF241" s="176"/>
      <c r="AG241" s="176" t="str">
        <f>IF(OR(AF241=[1]Datos!$C$6,AF241=[1]Datos!$D$6),"Leve",IF(OR(AF241=[1]Datos!$C$7,AF241=[1]Datos!$D$7),"Menor",IF(OR(AF241=[1]Datos!$C$8,AF241=[1]Datos!$D$8),"Moderado",IF(OR(AF241=[1]Datos!$C$9,AF241=[1]Datos!$D$9),"Mayor",IF(OR(AF241=[1]Datos!$C$10,AF241=[1]Datos!$D$10),"Catastrófico","")))))</f>
        <v/>
      </c>
      <c r="AH241" s="182" t="str">
        <f t="shared" ref="AH241" si="1074">IF(AG241="","",IF(AG241="Leve",0.2,IF(AG241="Menor",0.4,IF(AG241="Moderado",0.6,IF(AG241="Mayor",0.8,IF(AG241="Catastrófico",1,))))))</f>
        <v/>
      </c>
      <c r="AI241" s="176" t="str">
        <f t="shared" ref="AI241" si="1075">IF(OR(AND(AD241="Muy Baja",AG241="Leve"),AND(AD241="Muy Baja",AG241="Menor"),AND(AD241="Baja",AG241="Leve")),"Bajo",IF(OR(AND(AD241="Muy baja",AG241="Moderado"),AND(AD241="Baja",AG241="Menor"),AND(AD241="Baja",AG241="Moderado"),AND(AD241="Media",AG241="Leve"),AND(AD241="Media",AG241="Menor"),AND(AD241="Media",AG241="Moderado"),AND(AD241="Alta",AG241="Leve"),AND(AD241="Alta",AG241="Menor")),"Moderado",IF(OR(AND(AD241="Muy Baja",AG241="Mayor"),AND(AD241="Baja",AG241="Mayor"),AND(AD241="Media",AG241="Mayor"),AND(AD241="Alta",AG241="Moderado"),AND(AD241="Alta",AG241="Mayor"),AND(AD241="Muy Alta",AG241="Leve"),AND(AD241="Muy Alta",AG241="Menor"),AND(AD241="Muy Alta",AG241="Moderado"),AND(AD241="Muy Alta",AG241="Mayor")),"Alto",IF(OR(AND(AD241="Muy Baja",AG241="Catastrófico"),AND(AD241="Baja",AG241="Catastrófico"),AND(AD241="Media",AG241="Catastrófico"),AND(AD241="Alta",AG241="Catastrófico"),AND(AD241="Muy Alta",AG241="Catastrófico")),"Extremo",""))))</f>
        <v/>
      </c>
      <c r="AJ241" s="183" t="e" cm="1">
        <f t="array" ref="AJ241">_xlfn.IFS(AI241="Bajo","Aceptar",AI241="Moderado","Reducir",AI241="Alto","Reducir",AI241="Extremo","Reducir")</f>
        <v>#N/A</v>
      </c>
      <c r="AK241" s="21" t="str">
        <f>CONCATENATE(J241," Control"," 1")</f>
        <v>ADMTI  Control 1</v>
      </c>
      <c r="AL241" s="23"/>
      <c r="AM241" s="23"/>
      <c r="AN241" s="23"/>
      <c r="AO241" s="23" t="str">
        <f t="shared" ref="AO241:AO244" si="1076">CONCATENATE(AL241," ",AM241," a través de ",AN241)</f>
        <v xml:space="preserve">  a través de </v>
      </c>
      <c r="AP241" s="21"/>
      <c r="AQ241" s="21" t="str">
        <f t="shared" si="1013"/>
        <v/>
      </c>
      <c r="AR241" s="21"/>
      <c r="AS241" s="21" t="str">
        <f t="shared" si="1014"/>
        <v/>
      </c>
      <c r="AT241" s="21"/>
      <c r="AU241" s="21"/>
      <c r="AV241" s="21"/>
      <c r="AW241" s="22" t="str">
        <f t="shared" ref="AW241" si="1077">+IF(AQ241="Probabilidad",AE241-(AE241*AS241),AE241)</f>
        <v/>
      </c>
      <c r="AX241" s="21" t="str">
        <f t="shared" si="1016"/>
        <v/>
      </c>
      <c r="AY241" s="22" t="str">
        <f t="shared" ref="AY241" si="1078">+IF(AQ241="Impacto",AH241-(AH241*AS241),AH241)</f>
        <v/>
      </c>
      <c r="AZ241" s="21" t="str">
        <f t="shared" si="1018"/>
        <v/>
      </c>
      <c r="BA241" s="165" t="str">
        <f t="shared" ref="BA241" si="1079">IF(OR(AND(AX244="Muy Baja",AZ244="Leve"),AND(AX244="Muy Baja",AZ244="Menor"),AND(AX244="Baja",AZ244="Leve")),"Bajo",IF(OR(AND(AX244="Muy baja",AZ244="Moderado"),AND(AX244="Baja",AZ244="Menor"),AND(AX244="Baja",AZ244="Moderado"),AND(AX244="Media",AZ244="Leve"),AND(AX244="Media",AZ244="Menor"),AND(AX244="Media",AZ244="Moderado"),AND(AX244="Alta",AZ244="Leve"),AND(AX244="Alta",AZ244="Menor")),"Moderado",IF(OR(AND(AX244="Muy Baja",AZ244="Mayor"),AND(AX244="Baja",AZ244="Mayor"),AND(AX244="Media",AZ244="Mayor"),AND(AX244="Alta",AZ244="Moderado"),AND(AX244="Alta",AZ244="Mayor"),AND(AX244="Muy Alta",AZ244="Leve"),AND(AX244="Muy Alta",AZ244="Menor"),AND(AX244="Muy Alta",AZ244="Moderado"),AND(AX244="Muy Alta",AZ244="Mayor")),"Alto",IF(OR(AND(AX244="Muy Baja",AZ244="Catastrófico"),AND(AX244="Baja",AZ244="Catastrófico"),AND(AX244="Media",AZ244="Catastrófico"),AND(AX244="Alta",AZ244="Catastrófico"),AND(AX244="Muy Alta",AZ244="Catastrófico")),"Extremo",""))))</f>
        <v/>
      </c>
      <c r="BB241" s="165" t="e" cm="1">
        <f t="array" ref="BB241">_xlfn.IFS(BA241="Bajo","Aceptar",BA241="Moderado","Reducir",BA241="Alto","Reducir",BA241="Extremo","Reducir")</f>
        <v>#N/A</v>
      </c>
      <c r="BC241" s="168" t="e" cm="1">
        <f t="array" ref="BC241">_xlfn.IFS(BB241="Aceptar","No",BB241="Reducir","Si")</f>
        <v>#N/A</v>
      </c>
      <c r="BD241" s="21" t="str">
        <f>CONCATENATE(J241," Acción preventiva"," 1")</f>
        <v>ADMTI  Acción preventiva 1</v>
      </c>
      <c r="BE241" s="23"/>
      <c r="BF241" s="23"/>
      <c r="BG241" s="23"/>
      <c r="BH241" s="21">
        <f t="shared" si="1020"/>
        <v>0</v>
      </c>
      <c r="BI241" s="21"/>
      <c r="BJ241" s="21"/>
      <c r="BK241" s="21"/>
      <c r="BL241" s="21"/>
      <c r="BM241" s="21"/>
      <c r="BN241" s="21"/>
      <c r="BO241" s="21"/>
      <c r="BP241" s="21"/>
      <c r="BQ241" s="21"/>
      <c r="BR241" s="21"/>
      <c r="BS241" s="21"/>
      <c r="BT241" s="21"/>
      <c r="BU241" s="171"/>
      <c r="BV241" s="38">
        <v>0</v>
      </c>
      <c r="BW241" s="38">
        <v>0</v>
      </c>
      <c r="BX241" s="38">
        <v>0</v>
      </c>
      <c r="BY241" s="38">
        <v>0</v>
      </c>
      <c r="BZ241" s="38">
        <v>0</v>
      </c>
      <c r="CA241" s="38">
        <v>1</v>
      </c>
      <c r="CB241" s="38">
        <v>1</v>
      </c>
      <c r="CC241" s="38">
        <v>1</v>
      </c>
      <c r="CD241" s="38">
        <v>1</v>
      </c>
      <c r="CE241" s="38">
        <v>1</v>
      </c>
      <c r="CF241" s="38">
        <v>1</v>
      </c>
      <c r="CG241" s="38">
        <v>0</v>
      </c>
      <c r="CH241" s="38">
        <f t="shared" si="1021"/>
        <v>6</v>
      </c>
      <c r="CI241" s="39"/>
      <c r="CJ241" s="24"/>
      <c r="CK241" s="25"/>
      <c r="CL241" s="172">
        <f t="shared" ref="CL241" si="1080">+AC241</f>
        <v>0</v>
      </c>
      <c r="CM241" s="26" t="e">
        <f t="shared" ref="CM241" si="1081">1-(CK241/CL241)</f>
        <v>#DIV/0!</v>
      </c>
      <c r="CN241" s="24" t="e" cm="1">
        <f t="array" ref="CN241">+_xlfn.IFS(CM241&lt;0.8,"Cambio",CM241&lt;0.9,"Revisión de control",CM241&gt;0.89,"Se mantiene")</f>
        <v>#DIV/0!</v>
      </c>
      <c r="CO241" s="80"/>
      <c r="CP241" s="25"/>
      <c r="CQ241" s="25"/>
      <c r="CR241" s="25"/>
      <c r="CS241" s="26">
        <f t="shared" ref="CS241:CS244" si="1082">(_xlfn.IFS(CJ241="",1,CJ241="SI",0)+_xlfn.IFS(CO241="",1,CO241="SI",1,CO241="NO",0)+_xlfn.IFS(CP241="",1,CP241="SI",1,CP241="NO",0)+_xlfn.IFS(CQ241="",1,CQ241="SI",1,CQ241="NO",0)+_xlfn.IFS(CR241="",1,CR241="SI",1,CR241="NO",0))/5</f>
        <v>1</v>
      </c>
    </row>
    <row r="242" spans="1:97" ht="60" hidden="1" customHeight="1" x14ac:dyDescent="0.4">
      <c r="B242" s="169"/>
      <c r="C242" s="21" t="s">
        <v>151</v>
      </c>
      <c r="D242" s="188"/>
      <c r="E242" s="191"/>
      <c r="F242" s="188"/>
      <c r="G242" s="238"/>
      <c r="H242" s="176"/>
      <c r="I242" s="182"/>
      <c r="J242" s="176"/>
      <c r="K242" s="166"/>
      <c r="L242" s="197"/>
      <c r="M242" s="199"/>
      <c r="N242" s="202"/>
      <c r="O242" s="205"/>
      <c r="P242" s="202"/>
      <c r="Q242" s="205"/>
      <c r="R242" s="205"/>
      <c r="S242" s="208"/>
      <c r="T242" s="176"/>
      <c r="U242" s="175"/>
      <c r="V242" s="175"/>
      <c r="W242" s="177"/>
      <c r="X242" s="166"/>
      <c r="Y242" s="166"/>
      <c r="Z242" s="179"/>
      <c r="AA242" s="179"/>
      <c r="AB242" s="179"/>
      <c r="AC242" s="181"/>
      <c r="AD242" s="176"/>
      <c r="AE242" s="182"/>
      <c r="AF242" s="176"/>
      <c r="AG242" s="176"/>
      <c r="AH242" s="182"/>
      <c r="AI242" s="176"/>
      <c r="AJ242" s="183"/>
      <c r="AK242" s="21" t="str">
        <f>CONCATENATE(J241," Control"," 2")</f>
        <v>ADMTI  Control 2</v>
      </c>
      <c r="AL242" s="23"/>
      <c r="AM242" s="23"/>
      <c r="AN242" s="23"/>
      <c r="AO242" s="23" t="str">
        <f t="shared" si="1076"/>
        <v xml:space="preserve">  a través de </v>
      </c>
      <c r="AP242" s="21"/>
      <c r="AQ242" s="21" t="str">
        <f t="shared" si="1013"/>
        <v/>
      </c>
      <c r="AR242" s="21"/>
      <c r="AS242" s="21" t="str">
        <f t="shared" si="1014"/>
        <v/>
      </c>
      <c r="AT242" s="21"/>
      <c r="AU242" s="21"/>
      <c r="AV242" s="21"/>
      <c r="AW242" s="22" t="str">
        <f t="shared" ref="AW242:AW244" si="1083">+IF(AQ242="Probabilidad",AW241-(AW241*AS242),AW241)</f>
        <v/>
      </c>
      <c r="AX242" s="21" t="str">
        <f t="shared" si="1016"/>
        <v/>
      </c>
      <c r="AY242" s="22" t="str">
        <f t="shared" ref="AY242:AY244" si="1084">+IF(AQ242="Impacto",AY241-(AY241*AS242),AY241)</f>
        <v/>
      </c>
      <c r="AZ242" s="21" t="str">
        <f t="shared" si="1018"/>
        <v/>
      </c>
      <c r="BA242" s="166"/>
      <c r="BB242" s="166"/>
      <c r="BC242" s="169"/>
      <c r="BD242" s="21" t="str">
        <f>CONCATENATE(J241," Acción preventiva"," 2")</f>
        <v>ADMTI  Acción preventiva 2</v>
      </c>
      <c r="BE242" s="23"/>
      <c r="BF242" s="23"/>
      <c r="BG242" s="23"/>
      <c r="BH242" s="21">
        <f t="shared" si="1020"/>
        <v>0</v>
      </c>
      <c r="BI242" s="21"/>
      <c r="BJ242" s="21"/>
      <c r="BK242" s="21"/>
      <c r="BL242" s="21"/>
      <c r="BM242" s="21"/>
      <c r="BN242" s="21"/>
      <c r="BO242" s="21"/>
      <c r="BP242" s="21"/>
      <c r="BQ242" s="21"/>
      <c r="BR242" s="21"/>
      <c r="BS242" s="21"/>
      <c r="BT242" s="21"/>
      <c r="BU242" s="171"/>
      <c r="BV242" s="38">
        <v>0</v>
      </c>
      <c r="BW242" s="38">
        <v>0</v>
      </c>
      <c r="BX242" s="38">
        <v>0</v>
      </c>
      <c r="BY242" s="38">
        <v>0</v>
      </c>
      <c r="BZ242" s="38">
        <v>0</v>
      </c>
      <c r="CA242" s="38">
        <v>1</v>
      </c>
      <c r="CB242" s="38">
        <v>0</v>
      </c>
      <c r="CC242" s="38">
        <v>0</v>
      </c>
      <c r="CD242" s="38">
        <v>0</v>
      </c>
      <c r="CE242" s="38">
        <v>0</v>
      </c>
      <c r="CF242" s="38">
        <v>0</v>
      </c>
      <c r="CG242" s="38">
        <v>0</v>
      </c>
      <c r="CH242" s="38">
        <f t="shared" si="1021"/>
        <v>1</v>
      </c>
      <c r="CI242" s="39"/>
      <c r="CJ242" s="24"/>
      <c r="CK242" s="25"/>
      <c r="CL242" s="173"/>
      <c r="CM242" s="26" t="e">
        <f t="shared" ref="CM242" si="1085">1-(CK242/CL241)</f>
        <v>#DIV/0!</v>
      </c>
      <c r="CN242" s="24" t="e" cm="1">
        <f t="array" ref="CN242">+_xlfn.IFS(CM242&lt;0.8,"Cambio",CM242&lt;0.9,"Revisión de control",CM242&gt;0.89,"Se mantiene")</f>
        <v>#DIV/0!</v>
      </c>
      <c r="CO242" s="80"/>
      <c r="CP242" s="25"/>
      <c r="CQ242" s="25"/>
      <c r="CR242" s="25"/>
      <c r="CS242" s="26">
        <f t="shared" si="1082"/>
        <v>1</v>
      </c>
    </row>
    <row r="243" spans="1:97" ht="60" hidden="1" customHeight="1" x14ac:dyDescent="0.4">
      <c r="B243" s="169"/>
      <c r="C243" s="21" t="s">
        <v>151</v>
      </c>
      <c r="D243" s="188"/>
      <c r="E243" s="191"/>
      <c r="F243" s="188"/>
      <c r="G243" s="238"/>
      <c r="H243" s="176"/>
      <c r="I243" s="182"/>
      <c r="J243" s="176"/>
      <c r="K243" s="166"/>
      <c r="L243" s="197"/>
      <c r="M243" s="199"/>
      <c r="N243" s="202"/>
      <c r="O243" s="205"/>
      <c r="P243" s="202"/>
      <c r="Q243" s="205"/>
      <c r="R243" s="205"/>
      <c r="S243" s="208"/>
      <c r="T243" s="176"/>
      <c r="U243" s="175"/>
      <c r="V243" s="175"/>
      <c r="W243" s="177"/>
      <c r="X243" s="166"/>
      <c r="Y243" s="166"/>
      <c r="Z243" s="179"/>
      <c r="AA243" s="179"/>
      <c r="AB243" s="179"/>
      <c r="AC243" s="181"/>
      <c r="AD243" s="176"/>
      <c r="AE243" s="182"/>
      <c r="AF243" s="176"/>
      <c r="AG243" s="176"/>
      <c r="AH243" s="182"/>
      <c r="AI243" s="176"/>
      <c r="AJ243" s="183"/>
      <c r="AK243" s="21" t="str">
        <f>CONCATENATE(J241," Control"," 3")</f>
        <v>ADMTI  Control 3</v>
      </c>
      <c r="AL243" s="23"/>
      <c r="AM243" s="23"/>
      <c r="AN243" s="23"/>
      <c r="AO243" s="23" t="str">
        <f t="shared" si="1076"/>
        <v xml:space="preserve">  a través de </v>
      </c>
      <c r="AP243" s="21"/>
      <c r="AQ243" s="21" t="str">
        <f t="shared" si="1013"/>
        <v/>
      </c>
      <c r="AR243" s="21"/>
      <c r="AS243" s="21" t="str">
        <f t="shared" si="1014"/>
        <v/>
      </c>
      <c r="AT243" s="21"/>
      <c r="AU243" s="21"/>
      <c r="AV243" s="21"/>
      <c r="AW243" s="22" t="str">
        <f t="shared" si="1083"/>
        <v/>
      </c>
      <c r="AX243" s="21" t="str">
        <f t="shared" si="1016"/>
        <v/>
      </c>
      <c r="AY243" s="22" t="str">
        <f t="shared" si="1084"/>
        <v/>
      </c>
      <c r="AZ243" s="21" t="str">
        <f t="shared" si="1018"/>
        <v/>
      </c>
      <c r="BA243" s="166"/>
      <c r="BB243" s="166"/>
      <c r="BC243" s="169"/>
      <c r="BD243" s="21" t="str">
        <f>CONCATENATE(J241," Acción preventiva"," 3")</f>
        <v>ADMTI  Acción preventiva 3</v>
      </c>
      <c r="BE243" s="23"/>
      <c r="BF243" s="23"/>
      <c r="BG243" s="23"/>
      <c r="BH243" s="21">
        <f t="shared" si="1020"/>
        <v>0</v>
      </c>
      <c r="BI243" s="21"/>
      <c r="BJ243" s="21"/>
      <c r="BK243" s="21"/>
      <c r="BL243" s="21"/>
      <c r="BM243" s="21"/>
      <c r="BN243" s="21"/>
      <c r="BO243" s="21"/>
      <c r="BP243" s="21"/>
      <c r="BQ243" s="21"/>
      <c r="BR243" s="21"/>
      <c r="BS243" s="21"/>
      <c r="BT243" s="21"/>
      <c r="BU243" s="171"/>
      <c r="BV243" s="38">
        <v>0</v>
      </c>
      <c r="BW243" s="38">
        <v>0</v>
      </c>
      <c r="BX243" s="38">
        <v>0</v>
      </c>
      <c r="BY243" s="38">
        <v>0</v>
      </c>
      <c r="BZ243" s="38">
        <v>0</v>
      </c>
      <c r="CA243" s="38">
        <v>0</v>
      </c>
      <c r="CB243" s="38">
        <v>0</v>
      </c>
      <c r="CC243" s="38">
        <v>0</v>
      </c>
      <c r="CD243" s="38">
        <v>0</v>
      </c>
      <c r="CE243" s="38">
        <v>0</v>
      </c>
      <c r="CF243" s="38">
        <v>0</v>
      </c>
      <c r="CG243" s="38">
        <v>0</v>
      </c>
      <c r="CH243" s="38">
        <f t="shared" si="1021"/>
        <v>0</v>
      </c>
      <c r="CI243" s="39"/>
      <c r="CJ243" s="24"/>
      <c r="CK243" s="25"/>
      <c r="CL243" s="173"/>
      <c r="CM243" s="26" t="e">
        <f t="shared" ref="CM243" si="1086">1-(CK243/CL241)</f>
        <v>#DIV/0!</v>
      </c>
      <c r="CN243" s="24" t="e" cm="1">
        <f t="array" ref="CN243">+_xlfn.IFS(CM243&lt;0.8,"Cambio",CM243&lt;0.9,"Revisión de control",CM243&gt;0.89,"Se mantiene")</f>
        <v>#DIV/0!</v>
      </c>
      <c r="CO243" s="80"/>
      <c r="CP243" s="25"/>
      <c r="CQ243" s="25"/>
      <c r="CR243" s="25"/>
      <c r="CS243" s="26">
        <f t="shared" si="1082"/>
        <v>1</v>
      </c>
    </row>
    <row r="244" spans="1:97" ht="60" hidden="1" customHeight="1" x14ac:dyDescent="0.4">
      <c r="B244" s="170"/>
      <c r="C244" s="21" t="s">
        <v>151</v>
      </c>
      <c r="D244" s="189"/>
      <c r="E244" s="192"/>
      <c r="F244" s="189"/>
      <c r="G244" s="238"/>
      <c r="H244" s="176"/>
      <c r="I244" s="182"/>
      <c r="J244" s="176"/>
      <c r="K244" s="167"/>
      <c r="L244" s="197"/>
      <c r="M244" s="200"/>
      <c r="N244" s="203"/>
      <c r="O244" s="206"/>
      <c r="P244" s="203"/>
      <c r="Q244" s="206"/>
      <c r="R244" s="206"/>
      <c r="S244" s="209"/>
      <c r="T244" s="176"/>
      <c r="U244" s="175"/>
      <c r="V244" s="175"/>
      <c r="W244" s="177"/>
      <c r="X244" s="167"/>
      <c r="Y244" s="167"/>
      <c r="Z244" s="180"/>
      <c r="AA244" s="180"/>
      <c r="AB244" s="180"/>
      <c r="AC244" s="181"/>
      <c r="AD244" s="176"/>
      <c r="AE244" s="182"/>
      <c r="AF244" s="176"/>
      <c r="AG244" s="176"/>
      <c r="AH244" s="182"/>
      <c r="AI244" s="176"/>
      <c r="AJ244" s="183"/>
      <c r="AK244" s="21" t="str">
        <f>CONCATENATE(J241," Control"," 4")</f>
        <v>ADMTI  Control 4</v>
      </c>
      <c r="AL244" s="23"/>
      <c r="AM244" s="23"/>
      <c r="AN244" s="23"/>
      <c r="AO244" s="23" t="str">
        <f t="shared" si="1076"/>
        <v xml:space="preserve">  a través de </v>
      </c>
      <c r="AP244" s="21"/>
      <c r="AQ244" s="21" t="str">
        <f t="shared" si="1013"/>
        <v/>
      </c>
      <c r="AR244" s="21"/>
      <c r="AS244" s="21" t="str">
        <f t="shared" si="1014"/>
        <v/>
      </c>
      <c r="AT244" s="21"/>
      <c r="AU244" s="21"/>
      <c r="AV244" s="21"/>
      <c r="AW244" s="22" t="str">
        <f t="shared" si="1083"/>
        <v/>
      </c>
      <c r="AX244" s="21" t="str">
        <f t="shared" si="1016"/>
        <v/>
      </c>
      <c r="AY244" s="22" t="str">
        <f t="shared" si="1084"/>
        <v/>
      </c>
      <c r="AZ244" s="21" t="str">
        <f t="shared" si="1018"/>
        <v/>
      </c>
      <c r="BA244" s="167"/>
      <c r="BB244" s="167"/>
      <c r="BC244" s="170"/>
      <c r="BD244" s="21" t="str">
        <f>CONCATENATE(J241," Acción preventiva"," 4")</f>
        <v>ADMTI  Acción preventiva 4</v>
      </c>
      <c r="BE244" s="23"/>
      <c r="BF244" s="23"/>
      <c r="BG244" s="23"/>
      <c r="BH244" s="21">
        <f t="shared" si="1020"/>
        <v>0</v>
      </c>
      <c r="BI244" s="21"/>
      <c r="BJ244" s="21"/>
      <c r="BK244" s="21"/>
      <c r="BL244" s="21"/>
      <c r="BM244" s="21"/>
      <c r="BN244" s="21"/>
      <c r="BO244" s="21"/>
      <c r="BP244" s="21"/>
      <c r="BQ244" s="21"/>
      <c r="BR244" s="21"/>
      <c r="BS244" s="21"/>
      <c r="BT244" s="21"/>
      <c r="BU244" s="171"/>
      <c r="BV244" s="38">
        <v>0</v>
      </c>
      <c r="BW244" s="38">
        <v>0</v>
      </c>
      <c r="BX244" s="38">
        <v>0</v>
      </c>
      <c r="BY244" s="38">
        <v>0</v>
      </c>
      <c r="BZ244" s="38">
        <v>0</v>
      </c>
      <c r="CA244" s="38">
        <v>0</v>
      </c>
      <c r="CB244" s="38">
        <v>0</v>
      </c>
      <c r="CC244" s="38">
        <v>0</v>
      </c>
      <c r="CD244" s="38">
        <v>0</v>
      </c>
      <c r="CE244" s="38">
        <v>0</v>
      </c>
      <c r="CF244" s="38">
        <v>0</v>
      </c>
      <c r="CG244" s="38">
        <v>0</v>
      </c>
      <c r="CH244" s="38">
        <f t="shared" si="1021"/>
        <v>0</v>
      </c>
      <c r="CI244" s="39"/>
      <c r="CJ244" s="24"/>
      <c r="CK244" s="25"/>
      <c r="CL244" s="174"/>
      <c r="CM244" s="26" t="e">
        <f t="shared" ref="CM244" si="1087">1-(CK244/CL241)</f>
        <v>#DIV/0!</v>
      </c>
      <c r="CN244" s="24" t="e" cm="1">
        <f t="array" ref="CN244">+_xlfn.IFS(CM244&lt;0.8,"Cambio",CM244&lt;0.9,"Revisión de control",CM244&gt;0.89,"Se mantiene")</f>
        <v>#DIV/0!</v>
      </c>
      <c r="CO244" s="80"/>
      <c r="CP244" s="25"/>
      <c r="CQ244" s="25"/>
      <c r="CR244" s="25"/>
      <c r="CS244" s="26">
        <f t="shared" si="1082"/>
        <v>1</v>
      </c>
    </row>
    <row r="245" spans="1:97" ht="60" customHeight="1" x14ac:dyDescent="0.4">
      <c r="A245" s="7" t="s">
        <v>457</v>
      </c>
      <c r="B245" s="226" t="s">
        <v>152</v>
      </c>
      <c r="C245" s="145" t="s">
        <v>153</v>
      </c>
      <c r="D245" s="187" t="str">
        <f>VLOOKUP(B245,Datos!$B$65:$F$80,3,FALSE)</f>
        <v>Prestar servicios de tecnologías de información y comunicaciones, y geografía y topografía oportunos para la operación y la toma de decisiones de la Agencia</v>
      </c>
      <c r="E245" s="190" t="str">
        <f>VLOOKUP(B245,Datos!$B$65:$F$80,5,FALSE)</f>
        <v>La posibilidad de incumplir con la prestación de servicios de tecnologías de información y comunicación parala toma de decisiones de la entidad</v>
      </c>
      <c r="F245" s="187" t="str">
        <f>VLOOKUP(B245,Datos!$B$65:$F$80,4,FALSE)</f>
        <v>Desde la conceptualización de los servicios de tecnología de información y comunicaciones, y gestión de la información de geografía y topografía de la Entidad hasta el uso, administración y soporte.</v>
      </c>
      <c r="G245" s="176" t="s">
        <v>322</v>
      </c>
      <c r="H245" s="176" t="s">
        <v>323</v>
      </c>
      <c r="I245" s="182">
        <f t="shared" si="956"/>
        <v>1</v>
      </c>
      <c r="J245" s="176" t="str">
        <f t="shared" ref="J245" si="1088">CONCATENATE(C245," ",K245)</f>
        <v>GINFO 43</v>
      </c>
      <c r="K245" s="165">
        <v>43</v>
      </c>
      <c r="L245" s="197">
        <v>45839</v>
      </c>
      <c r="M245" s="198">
        <f ca="1">+TODAY()-L245</f>
        <v>240</v>
      </c>
      <c r="N245" s="201" t="s">
        <v>19</v>
      </c>
      <c r="O245" s="204">
        <f>VLOOKUP(N245,Datos!$B$21:$D$25,3,FALSE)</f>
        <v>0.2</v>
      </c>
      <c r="P245" s="201" t="s">
        <v>28</v>
      </c>
      <c r="Q245" s="204">
        <f>VLOOKUP(P245,Datos!$C$20:$D$25,2,FALSE)</f>
        <v>0.6</v>
      </c>
      <c r="R245" s="204">
        <f t="shared" ref="R245" si="1089">+IF(O245="",Q245,IF(Q245="",O245,IF(O245&gt;Q245,O245,Q245)))</f>
        <v>0.6</v>
      </c>
      <c r="S245" s="207" t="s">
        <v>596</v>
      </c>
      <c r="T245" s="176" t="s">
        <v>4</v>
      </c>
      <c r="U245" s="175" t="s">
        <v>324</v>
      </c>
      <c r="V245" s="175" t="s">
        <v>325</v>
      </c>
      <c r="W245" s="177" t="str">
        <f t="shared" ref="W245" si="1090">CONCATENATE("Posibilidad de"," ",T245," ",U245," debido ",V245)</f>
        <v>Posibilidad de pérdida reputacional por la afectación en la prestación de servicios tecnológicos, tanto a la ciudadanía como a la entidad debido a la interrupción prolongada de los canales de comunicación, mantenimiento inadecuado o no programado de servidores y redes, desastres naturales o eventos fortuitos (inundaciones, incendios, etc.), sobrecarga de sistemas por alta demanda de usuarios no dimensionados, falla  o  indisponibilidad de servidores críticos</v>
      </c>
      <c r="X245" s="165" t="s">
        <v>223</v>
      </c>
      <c r="Y245" s="165" t="s">
        <v>227</v>
      </c>
      <c r="Z245" s="178" t="s">
        <v>286</v>
      </c>
      <c r="AA245" s="178" t="s">
        <v>242</v>
      </c>
      <c r="AB245" s="178" t="s">
        <v>326</v>
      </c>
      <c r="AC245" s="181">
        <f>365*24*60*60</f>
        <v>31536000</v>
      </c>
      <c r="AD245" s="176" t="str">
        <f t="shared" ref="AD245" si="1091">IF(AC245&lt;=0,"",IF(AC245&lt;=2,"Muy Baja",IF(AC245&lt;=24,"Baja",IF(AC245&lt;=500,"Media",IF(AC245&lt;=5000,"Alta","Muy Alta")))))</f>
        <v>Muy Alta</v>
      </c>
      <c r="AE245" s="182">
        <f t="shared" ref="AE245" si="1092">IF(AD245="","",IF(AD245="Muy Baja",0.2,IF(AD245="Baja",0.4,IF(AD245="Media",0.6,IF(AD245="Alta",0.8,IF(AD245="Muy Alta",1,))))))</f>
        <v>1</v>
      </c>
      <c r="AF245" s="176" t="s">
        <v>28</v>
      </c>
      <c r="AG245" s="176" t="str">
        <f>IF(OR(AF245=Datos!$C$6,AF245=Datos!$D$6),"Leve",IF(OR(AF245=Datos!$C$7,AF245=Datos!$D$7),"Menor",IF(OR(AF245=Datos!$C$8,AF245=Datos!$D$8),"Moderado",IF(OR(AF245=Datos!$C$9,AF245=Datos!$D$9),"Mayor",IF(OR(AF245=Datos!$C$10,AF245=Datos!$D$10),"Catastrófico","")))))</f>
        <v>Moderado</v>
      </c>
      <c r="AH245" s="182">
        <f t="shared" ref="AH245" si="1093">IF(AG245="","",IF(AG245="Leve",0.2,IF(AG245="Menor",0.4,IF(AG245="Moderado",0.6,IF(AG245="Mayor",0.8,IF(AG245="Catastrófico",1,))))))</f>
        <v>0.6</v>
      </c>
      <c r="AI245" s="176" t="str">
        <f t="shared" ref="AI245" si="1094">IF(OR(AND(AD245="Muy Baja",AG245="Leve"),AND(AD245="Muy Baja",AG245="Menor"),AND(AD245="Baja",AG245="Leve")),"Bajo",IF(OR(AND(AD245="Muy baja",AG245="Moderado"),AND(AD245="Baja",AG245="Menor"),AND(AD245="Baja",AG245="Moderado"),AND(AD245="Media",AG245="Leve"),AND(AD245="Media",AG245="Menor"),AND(AD245="Media",AG245="Moderado"),AND(AD245="Alta",AG245="Leve"),AND(AD245="Alta",AG245="Menor")),"Moderado",IF(OR(AND(AD245="Muy Baja",AG245="Mayor"),AND(AD245="Baja",AG245="Mayor"),AND(AD245="Media",AG245="Mayor"),AND(AD245="Alta",AG245="Moderado"),AND(AD245="Alta",AG245="Mayor"),AND(AD245="Muy Alta",AG245="Leve"),AND(AD245="Muy Alta",AG245="Menor"),AND(AD245="Muy Alta",AG245="Moderado"),AND(AD245="Muy Alta",AG245="Mayor")),"Alto",IF(OR(AND(AD245="Muy Baja",AG245="Catastrófico"),AND(AD245="Baja",AG245="Catastrófico"),AND(AD245="Media",AG245="Catastrófico"),AND(AD245="Alta",AG245="Catastrófico"),AND(AD245="Muy Alta",AG245="Catastrófico")),"Extremo",""))))</f>
        <v>Alto</v>
      </c>
      <c r="AJ245" s="183" t="str" cm="1">
        <f t="array" ref="AJ245">_xlfn.IFS(AI245="Bajo","Aceptar",AI245="Moderado","Reducir",AI245="Alto","Reducir",AI245="Extremo","Reducir")</f>
        <v>Reducir</v>
      </c>
      <c r="AK245" s="21" t="str">
        <f>CONCATENATE(J245," Control"," 1")</f>
        <v>GINFO 43 Control 1</v>
      </c>
      <c r="AL245" s="23" t="s">
        <v>451</v>
      </c>
      <c r="AM245" s="23" t="s">
        <v>327</v>
      </c>
      <c r="AN245" s="23" t="s">
        <v>434</v>
      </c>
      <c r="AO245" s="23" t="str">
        <f t="shared" ref="AO245:AO252" si="1095">CONCATENATE(AL245," ",AM245," a través de ",AN245)</f>
        <v>El EQUIPO DE INFRAESTRUCTURA Y SOPORTE TECNOLÓGICO (SG) verifica con el seguimiento del cumplimiento de los ANS en los servicios contratados con terceros a través de de la validación del acuerdo al contrato que se registra en un informe de cumplimiento ANS mensualmente</v>
      </c>
      <c r="AP245" s="21" t="s">
        <v>54</v>
      </c>
      <c r="AQ245" s="21" t="str">
        <f t="shared" ref="AQ245:AQ252" si="1096">IF(OR(AP245="Preventivo",AP245="Detectivo"),"Probabilidad",IF(AP245="Correctivo","Impacto",""))</f>
        <v>Probabilidad</v>
      </c>
      <c r="AR245" s="21" t="s">
        <v>56</v>
      </c>
      <c r="AS245" s="21" t="str">
        <f t="shared" ref="AS245:AS252" si="1097">IF(AND(AP245="Preventivo",AR245="Automático"),"50%",IF(AND(AP245="Preventivo",AR245="Manual"),"40%",IF(AND(AP245="Detectivo",AR245="Automático"),"40%",IF(AND(AP245="Detectivo",AR245="Manual"),"30%",IF(AND(AP245="Correctivo",AR245="Automático"),"35%",IF(AND(AP245="Correctivo",AR245="Manual"),"25%",""))))))</f>
        <v>30%</v>
      </c>
      <c r="AT245" s="21" t="s">
        <v>1</v>
      </c>
      <c r="AU245" s="21" t="s">
        <v>2</v>
      </c>
      <c r="AV245" s="21" t="s">
        <v>3</v>
      </c>
      <c r="AW245" s="22">
        <f>+IF(AQ245="Probabilidad",AE245-(AE245*AS245),AE245)</f>
        <v>0.7</v>
      </c>
      <c r="AX245" s="21" t="str">
        <f t="shared" ref="AX245:AX252" si="1098">IFERROR(IF(AW245="","",IF(AW245&lt;=20%,"Muy Baja",IF(AW245&lt;=40%,"Baja",IF(AW245&lt;=60%,"Media",IF(AW245&lt;=80%,"Alta","Muy Alta"))))),"")</f>
        <v>Alta</v>
      </c>
      <c r="AY245" s="22">
        <f>+IF(AQ245="Impacto",AH245-(AH245*AS245),AH245)</f>
        <v>0.6</v>
      </c>
      <c r="AZ245" s="21" t="str">
        <f t="shared" ref="AZ245:AZ252" si="1099">IFERROR(IF(AY245="","",IF(AY245&lt;=0.2,"Leve",IF(AY245&lt;=0.4,"Menor",IF(AY245&lt;=0.6,"Moderado",IF(AY245&lt;=0.8,"Mayor","Catastrófico"))))),"")</f>
        <v>Moderado</v>
      </c>
      <c r="BA245" s="165" t="str">
        <f t="shared" ref="BA245" si="1100">IF(OR(AND(AX248="Muy Baja",AZ248="Leve"),AND(AX248="Muy Baja",AZ248="Menor"),AND(AX248="Baja",AZ248="Leve")),"Bajo",IF(OR(AND(AX248="Muy baja",AZ248="Moderado"),AND(AX248="Baja",AZ248="Menor"),AND(AX248="Baja",AZ248="Moderado"),AND(AX248="Media",AZ248="Leve"),AND(AX248="Media",AZ248="Menor"),AND(AX248="Media",AZ248="Moderado"),AND(AX248="Alta",AZ248="Leve"),AND(AX248="Alta",AZ248="Menor")),"Moderado",IF(OR(AND(AX248="Muy Baja",AZ248="Mayor"),AND(AX248="Baja",AZ248="Mayor"),AND(AX248="Media",AZ248="Mayor"),AND(AX248="Alta",AZ248="Moderado"),AND(AX248="Alta",AZ248="Mayor"),AND(AX248="Muy Alta",AZ248="Leve"),AND(AX248="Muy Alta",AZ248="Menor"),AND(AX248="Muy Alta",AZ248="Moderado"),AND(AX248="Muy Alta",AZ248="Mayor")),"Alto",IF(OR(AND(AX248="Muy Baja",AZ248="Catastrófico"),AND(AX248="Baja",AZ248="Catastrófico"),AND(AX248="Media",AZ248="Catastrófico"),AND(AX248="Alta",AZ248="Catastrófico"),AND(AX248="Muy Alta",AZ248="Catastrófico")),"Extremo",""))))</f>
        <v>Alto</v>
      </c>
      <c r="BB245" s="165" t="str" cm="1">
        <f t="array" ref="BB245">_xlfn.IFS(BA245="Bajo","Aceptar",BA245="Moderado","Reducir",BA245="Alto","Reducir",BA245="Extremo","Reducir")</f>
        <v>Reducir</v>
      </c>
      <c r="BC245" s="168" t="str" cm="1">
        <f t="array" ref="BC245">_xlfn.IFS(BB245="Aceptar","No",BB245="Reducir","Si")</f>
        <v>Si</v>
      </c>
      <c r="BD245" s="21" t="str">
        <f>CONCATENATE(J245," Acción preventiva"," 1")</f>
        <v>GINFO 43 Acción preventiva 1</v>
      </c>
      <c r="BE245" s="23" t="s">
        <v>451</v>
      </c>
      <c r="BF245" s="23" t="s">
        <v>330</v>
      </c>
      <c r="BG245" s="23" t="s">
        <v>331</v>
      </c>
      <c r="BH245" s="21">
        <f t="shared" ref="BH245:BH252" si="1101">+SUM(BI245:BT245)</f>
        <v>1</v>
      </c>
      <c r="BI245" s="21"/>
      <c r="BJ245" s="21"/>
      <c r="BK245" s="21"/>
      <c r="BL245" s="21"/>
      <c r="BM245" s="21"/>
      <c r="BN245" s="21"/>
      <c r="BO245" s="21"/>
      <c r="BP245" s="21"/>
      <c r="BQ245" s="21"/>
      <c r="BR245" s="21"/>
      <c r="BS245" s="21">
        <v>1</v>
      </c>
      <c r="BT245" s="21"/>
      <c r="BU245" s="171">
        <f t="shared" ref="BU245" si="1102">+AVERAGE(CH245:CH248)/AVERAGE(BH245:BH248)</f>
        <v>1</v>
      </c>
      <c r="BV245" s="38">
        <v>0</v>
      </c>
      <c r="BW245" s="38">
        <v>0</v>
      </c>
      <c r="BX245" s="38">
        <v>0</v>
      </c>
      <c r="BY245" s="38">
        <v>0</v>
      </c>
      <c r="BZ245" s="38">
        <v>0</v>
      </c>
      <c r="CA245" s="38">
        <v>0</v>
      </c>
      <c r="CB245" s="38">
        <v>0</v>
      </c>
      <c r="CC245" s="38">
        <v>0</v>
      </c>
      <c r="CD245" s="38">
        <v>0</v>
      </c>
      <c r="CE245" s="38">
        <v>0</v>
      </c>
      <c r="CF245" s="38">
        <v>1</v>
      </c>
      <c r="CG245" s="38">
        <v>0</v>
      </c>
      <c r="CH245" s="38">
        <f t="shared" ref="CH245:CH292" si="1103">+SUM(BV245:CG245)</f>
        <v>1</v>
      </c>
      <c r="CI245" s="39"/>
      <c r="CJ245" s="24"/>
      <c r="CK245" s="25"/>
      <c r="CL245" s="172">
        <f t="shared" ref="CL245" si="1104">+AC245</f>
        <v>31536000</v>
      </c>
      <c r="CM245" s="26">
        <f t="shared" ref="CM245" si="1105">1-(CK245/CL245)</f>
        <v>1</v>
      </c>
      <c r="CN245" s="24" t="str" cm="1">
        <f t="array" ref="CN245">+_xlfn.IFS(CM245&lt;0.8,"Cambio",CM245&lt;0.9,"Revisión de control",CM245&gt;0.89,"Se mantiene")</f>
        <v>Se mantiene</v>
      </c>
      <c r="CO245" s="80"/>
      <c r="CP245" s="25"/>
      <c r="CQ245" s="25"/>
      <c r="CR245" s="25"/>
      <c r="CS245" s="26">
        <f t="shared" ref="CS245:CS292" si="1106">(_xlfn.IFS(CJ245="",1,CJ245="SI",0)+_xlfn.IFS(CO245="",1,CO245="SI",1,CO245="NO",0)+_xlfn.IFS(CP245="",1,CP245="SI",1,CP245="NO",0)+_xlfn.IFS(CQ245="",1,CQ245="SI",1,CQ245="NO",0)+_xlfn.IFS(CR245="",1,CR245="SI",1,CR245="NO",0))/5</f>
        <v>1</v>
      </c>
    </row>
    <row r="246" spans="1:97" ht="60" customHeight="1" x14ac:dyDescent="0.4">
      <c r="A246" s="7" t="s">
        <v>457</v>
      </c>
      <c r="B246" s="227"/>
      <c r="C246" s="145" t="s">
        <v>153</v>
      </c>
      <c r="D246" s="188"/>
      <c r="E246" s="191"/>
      <c r="F246" s="188"/>
      <c r="G246" s="176"/>
      <c r="H246" s="176"/>
      <c r="I246" s="182"/>
      <c r="J246" s="176"/>
      <c r="K246" s="166"/>
      <c r="L246" s="197"/>
      <c r="M246" s="199"/>
      <c r="N246" s="202"/>
      <c r="O246" s="205"/>
      <c r="P246" s="202"/>
      <c r="Q246" s="205"/>
      <c r="R246" s="205"/>
      <c r="S246" s="208"/>
      <c r="T246" s="176"/>
      <c r="U246" s="175"/>
      <c r="V246" s="175"/>
      <c r="W246" s="177"/>
      <c r="X246" s="166"/>
      <c r="Y246" s="166"/>
      <c r="Z246" s="179"/>
      <c r="AA246" s="179"/>
      <c r="AB246" s="179"/>
      <c r="AC246" s="181"/>
      <c r="AD246" s="176"/>
      <c r="AE246" s="182"/>
      <c r="AF246" s="176"/>
      <c r="AG246" s="176"/>
      <c r="AH246" s="182"/>
      <c r="AI246" s="176"/>
      <c r="AJ246" s="183"/>
      <c r="AK246" s="21" t="str">
        <f>CONCATENATE(J245," Control"," 2")</f>
        <v>GINFO 43 Control 2</v>
      </c>
      <c r="AL246" s="23" t="s">
        <v>451</v>
      </c>
      <c r="AM246" s="23" t="s">
        <v>435</v>
      </c>
      <c r="AN246" s="2" t="s">
        <v>328</v>
      </c>
      <c r="AO246" s="23" t="str">
        <f t="shared" si="1095"/>
        <v>El EQUIPO DE INFRAESTRUCTURA Y SOPORTE TECNOLÓGICO (SG) ejecuta del plan de recuperación ante desastres - DRP a través de de la sincronización en la nube de los servidores para validar la información que se ha retenido en los últimos 7 días</v>
      </c>
      <c r="AP246" s="21" t="s">
        <v>55</v>
      </c>
      <c r="AQ246" s="21" t="str">
        <f t="shared" si="1096"/>
        <v>Impacto</v>
      </c>
      <c r="AR246" s="21" t="s">
        <v>56</v>
      </c>
      <c r="AS246" s="21" t="str">
        <f t="shared" si="1097"/>
        <v>25%</v>
      </c>
      <c r="AT246" s="21" t="s">
        <v>1</v>
      </c>
      <c r="AU246" s="21" t="s">
        <v>2</v>
      </c>
      <c r="AV246" s="21" t="s">
        <v>3</v>
      </c>
      <c r="AW246" s="22">
        <f>+IF(AQ246="Probabilidad",AW245-(AW245*AS246),AW245)</f>
        <v>0.7</v>
      </c>
      <c r="AX246" s="21" t="str">
        <f t="shared" si="1098"/>
        <v>Alta</v>
      </c>
      <c r="AY246" s="22">
        <f>+IF(AQ246="Impacto",AY245-(AY245*AS246),AY245)</f>
        <v>0.44999999999999996</v>
      </c>
      <c r="AZ246" s="21" t="str">
        <f t="shared" si="1099"/>
        <v>Moderado</v>
      </c>
      <c r="BA246" s="166"/>
      <c r="BB246" s="166"/>
      <c r="BC246" s="169"/>
      <c r="BD246" s="21" t="str">
        <f>CONCATENATE(J245," Acción preventiva"," 2")</f>
        <v>GINFO 43 Acción preventiva 2</v>
      </c>
      <c r="BE246" s="23" t="s">
        <v>451</v>
      </c>
      <c r="BF246" s="23" t="s">
        <v>332</v>
      </c>
      <c r="BG246" s="23" t="s">
        <v>597</v>
      </c>
      <c r="BH246" s="21">
        <f t="shared" si="1101"/>
        <v>3</v>
      </c>
      <c r="BI246" s="21"/>
      <c r="BJ246" s="21"/>
      <c r="BK246" s="21"/>
      <c r="BL246" s="21"/>
      <c r="BM246" s="21"/>
      <c r="BN246" s="21"/>
      <c r="BO246" s="21">
        <v>1</v>
      </c>
      <c r="BP246" s="21"/>
      <c r="BQ246" s="21">
        <v>1</v>
      </c>
      <c r="BR246" s="21"/>
      <c r="BS246" s="21">
        <v>1</v>
      </c>
      <c r="BT246" s="21"/>
      <c r="BU246" s="171"/>
      <c r="BV246" s="38">
        <v>0</v>
      </c>
      <c r="BW246" s="38">
        <v>0</v>
      </c>
      <c r="BX246" s="38">
        <v>0</v>
      </c>
      <c r="BY246" s="38">
        <v>0</v>
      </c>
      <c r="BZ246" s="38">
        <v>0</v>
      </c>
      <c r="CA246" s="38">
        <v>0</v>
      </c>
      <c r="CB246" s="38">
        <v>1</v>
      </c>
      <c r="CC246" s="38">
        <v>0</v>
      </c>
      <c r="CD246" s="38">
        <v>1</v>
      </c>
      <c r="CE246" s="38">
        <v>0</v>
      </c>
      <c r="CF246" s="38">
        <v>1</v>
      </c>
      <c r="CG246" s="38">
        <v>0</v>
      </c>
      <c r="CH246" s="38">
        <f t="shared" si="1103"/>
        <v>3</v>
      </c>
      <c r="CI246" s="39"/>
      <c r="CJ246" s="24"/>
      <c r="CK246" s="25"/>
      <c r="CL246" s="173"/>
      <c r="CM246" s="26">
        <f t="shared" ref="CM246" si="1107">1-(CK246/CL245)</f>
        <v>1</v>
      </c>
      <c r="CN246" s="24" t="str" cm="1">
        <f t="array" ref="CN246">+_xlfn.IFS(CM246&lt;0.8,"Cambio",CM246&lt;0.9,"Revisión de control",CM246&gt;0.89,"Se mantiene")</f>
        <v>Se mantiene</v>
      </c>
      <c r="CO246" s="80"/>
      <c r="CP246" s="25"/>
      <c r="CQ246" s="25"/>
      <c r="CR246" s="25"/>
      <c r="CS246" s="26">
        <f t="shared" si="1106"/>
        <v>1</v>
      </c>
    </row>
    <row r="247" spans="1:97" ht="60" customHeight="1" x14ac:dyDescent="0.4">
      <c r="A247" s="7" t="s">
        <v>457</v>
      </c>
      <c r="B247" s="227"/>
      <c r="C247" s="145" t="s">
        <v>153</v>
      </c>
      <c r="D247" s="188"/>
      <c r="E247" s="191"/>
      <c r="F247" s="188"/>
      <c r="G247" s="176"/>
      <c r="H247" s="176"/>
      <c r="I247" s="182"/>
      <c r="J247" s="176"/>
      <c r="K247" s="166"/>
      <c r="L247" s="197"/>
      <c r="M247" s="199"/>
      <c r="N247" s="202"/>
      <c r="O247" s="205"/>
      <c r="P247" s="202"/>
      <c r="Q247" s="205"/>
      <c r="R247" s="205"/>
      <c r="S247" s="208"/>
      <c r="T247" s="176"/>
      <c r="U247" s="175"/>
      <c r="V247" s="175"/>
      <c r="W247" s="177"/>
      <c r="X247" s="166"/>
      <c r="Y247" s="166"/>
      <c r="Z247" s="179"/>
      <c r="AA247" s="179"/>
      <c r="AB247" s="179"/>
      <c r="AC247" s="181"/>
      <c r="AD247" s="176"/>
      <c r="AE247" s="182"/>
      <c r="AF247" s="176"/>
      <c r="AG247" s="176"/>
      <c r="AH247" s="182"/>
      <c r="AI247" s="176"/>
      <c r="AJ247" s="183"/>
      <c r="AK247" s="21" t="str">
        <f>CONCATENATE(J245," Control"," 3")</f>
        <v>GINFO 43 Control 3</v>
      </c>
      <c r="AL247" s="23"/>
      <c r="AM247" s="23"/>
      <c r="AN247" s="23"/>
      <c r="AO247" s="23" t="str">
        <f t="shared" si="1095"/>
        <v xml:space="preserve">  a través de </v>
      </c>
      <c r="AP247" s="21"/>
      <c r="AQ247" s="21" t="str">
        <f t="shared" si="1096"/>
        <v/>
      </c>
      <c r="AR247" s="21"/>
      <c r="AS247" s="21" t="str">
        <f t="shared" si="1097"/>
        <v/>
      </c>
      <c r="AT247" s="21"/>
      <c r="AU247" s="21"/>
      <c r="AV247" s="21"/>
      <c r="AW247" s="22">
        <f>+IF(AQ247="Probabilidad",AW246-(AW246*AS247),AW246)</f>
        <v>0.7</v>
      </c>
      <c r="AX247" s="21" t="str">
        <f t="shared" si="1098"/>
        <v>Alta</v>
      </c>
      <c r="AY247" s="22">
        <f>+IF(AQ247="Impacto",AY246-(AY246*AS247),AY246)</f>
        <v>0.44999999999999996</v>
      </c>
      <c r="AZ247" s="21" t="str">
        <f t="shared" si="1099"/>
        <v>Moderado</v>
      </c>
      <c r="BA247" s="166"/>
      <c r="BB247" s="166"/>
      <c r="BC247" s="169"/>
      <c r="BD247" s="21" t="str">
        <f>CONCATENATE(J245," Acción preventiva"," 3")</f>
        <v>GINFO 43 Acción preventiva 3</v>
      </c>
      <c r="BE247" s="23" t="s">
        <v>451</v>
      </c>
      <c r="BF247" s="23" t="s">
        <v>333</v>
      </c>
      <c r="BG247" s="23" t="s">
        <v>598</v>
      </c>
      <c r="BH247" s="21">
        <f t="shared" si="1101"/>
        <v>3</v>
      </c>
      <c r="BI247" s="21"/>
      <c r="BJ247" s="21"/>
      <c r="BK247" s="21"/>
      <c r="BL247" s="21"/>
      <c r="BM247" s="21"/>
      <c r="BN247" s="21"/>
      <c r="BO247" s="21">
        <v>1</v>
      </c>
      <c r="BP247" s="21"/>
      <c r="BQ247" s="21">
        <v>1</v>
      </c>
      <c r="BR247" s="21"/>
      <c r="BS247" s="21">
        <v>1</v>
      </c>
      <c r="BT247" s="21"/>
      <c r="BU247" s="171"/>
      <c r="BV247" s="38">
        <v>0</v>
      </c>
      <c r="BW247" s="38">
        <v>0</v>
      </c>
      <c r="BX247" s="38">
        <v>0</v>
      </c>
      <c r="BY247" s="38">
        <v>0</v>
      </c>
      <c r="BZ247" s="38">
        <v>0</v>
      </c>
      <c r="CA247" s="38">
        <v>0</v>
      </c>
      <c r="CB247" s="38">
        <v>1</v>
      </c>
      <c r="CC247" s="38">
        <v>0</v>
      </c>
      <c r="CD247" s="38">
        <v>1</v>
      </c>
      <c r="CE247" s="38">
        <v>0</v>
      </c>
      <c r="CF247" s="38">
        <v>1</v>
      </c>
      <c r="CG247" s="38">
        <v>0</v>
      </c>
      <c r="CH247" s="38">
        <f t="shared" si="1103"/>
        <v>3</v>
      </c>
      <c r="CI247" s="39"/>
      <c r="CJ247" s="24"/>
      <c r="CK247" s="25"/>
      <c r="CL247" s="173"/>
      <c r="CM247" s="26">
        <f t="shared" ref="CM247" si="1108">1-(CK247/CL245)</f>
        <v>1</v>
      </c>
      <c r="CN247" s="24" t="str" cm="1">
        <f t="array" ref="CN247">+_xlfn.IFS(CM247&lt;0.8,"Cambio",CM247&lt;0.9,"Revisión de control",CM247&gt;0.89,"Se mantiene")</f>
        <v>Se mantiene</v>
      </c>
      <c r="CO247" s="80"/>
      <c r="CP247" s="25"/>
      <c r="CQ247" s="25"/>
      <c r="CR247" s="25"/>
      <c r="CS247" s="26">
        <f t="shared" si="1106"/>
        <v>1</v>
      </c>
    </row>
    <row r="248" spans="1:97" ht="60" customHeight="1" x14ac:dyDescent="0.4">
      <c r="A248" s="7" t="s">
        <v>457</v>
      </c>
      <c r="B248" s="228"/>
      <c r="C248" s="145" t="s">
        <v>153</v>
      </c>
      <c r="D248" s="189"/>
      <c r="E248" s="192"/>
      <c r="F248" s="189"/>
      <c r="G248" s="176"/>
      <c r="H248" s="176"/>
      <c r="I248" s="182"/>
      <c r="J248" s="176"/>
      <c r="K248" s="167"/>
      <c r="L248" s="197"/>
      <c r="M248" s="200"/>
      <c r="N248" s="203"/>
      <c r="O248" s="206"/>
      <c r="P248" s="203"/>
      <c r="Q248" s="206"/>
      <c r="R248" s="206"/>
      <c r="S248" s="209"/>
      <c r="T248" s="176"/>
      <c r="U248" s="175"/>
      <c r="V248" s="175"/>
      <c r="W248" s="177"/>
      <c r="X248" s="167"/>
      <c r="Y248" s="167"/>
      <c r="Z248" s="180"/>
      <c r="AA248" s="180"/>
      <c r="AB248" s="180"/>
      <c r="AC248" s="181"/>
      <c r="AD248" s="176"/>
      <c r="AE248" s="182"/>
      <c r="AF248" s="176"/>
      <c r="AG248" s="176"/>
      <c r="AH248" s="182"/>
      <c r="AI248" s="176"/>
      <c r="AJ248" s="183"/>
      <c r="AK248" s="21" t="str">
        <f>CONCATENATE(J245," Control"," 4")</f>
        <v>GINFO 43 Control 4</v>
      </c>
      <c r="AL248" s="23"/>
      <c r="AM248" s="23"/>
      <c r="AN248" s="23"/>
      <c r="AO248" s="23" t="str">
        <f t="shared" si="1095"/>
        <v xml:space="preserve">  a través de </v>
      </c>
      <c r="AP248" s="21"/>
      <c r="AQ248" s="21" t="str">
        <f t="shared" si="1096"/>
        <v/>
      </c>
      <c r="AR248" s="21"/>
      <c r="AS248" s="21" t="str">
        <f t="shared" si="1097"/>
        <v/>
      </c>
      <c r="AT248" s="21"/>
      <c r="AU248" s="21"/>
      <c r="AV248" s="21"/>
      <c r="AW248" s="22">
        <f>+IF(AQ248="Probabilidad",AW247-(AW247*AS248),AW247)</f>
        <v>0.7</v>
      </c>
      <c r="AX248" s="21" t="str">
        <f t="shared" si="1098"/>
        <v>Alta</v>
      </c>
      <c r="AY248" s="22">
        <f>+IF(AQ248="Impacto",AY247-(AY247*AS248),AY247)</f>
        <v>0.44999999999999996</v>
      </c>
      <c r="AZ248" s="21" t="str">
        <f t="shared" si="1099"/>
        <v>Moderado</v>
      </c>
      <c r="BA248" s="167"/>
      <c r="BB248" s="167"/>
      <c r="BC248" s="170"/>
      <c r="BD248" s="21" t="str">
        <f>CONCATENATE(J245," Acción preventiva"," 4")</f>
        <v>GINFO 43 Acción preventiva 4</v>
      </c>
      <c r="BE248" s="23"/>
      <c r="BF248" s="23"/>
      <c r="BG248" s="23"/>
      <c r="BH248" s="21">
        <f t="shared" si="1101"/>
        <v>0</v>
      </c>
      <c r="BI248" s="21"/>
      <c r="BJ248" s="21"/>
      <c r="BK248" s="21"/>
      <c r="BL248" s="21"/>
      <c r="BM248" s="21"/>
      <c r="BN248" s="21"/>
      <c r="BO248" s="21"/>
      <c r="BP248" s="21"/>
      <c r="BQ248" s="21"/>
      <c r="BR248" s="21"/>
      <c r="BS248" s="21"/>
      <c r="BT248" s="21"/>
      <c r="BU248" s="171"/>
      <c r="BV248" s="38">
        <v>0</v>
      </c>
      <c r="BW248" s="38">
        <v>0</v>
      </c>
      <c r="BX248" s="38">
        <v>0</v>
      </c>
      <c r="BY248" s="38">
        <v>0</v>
      </c>
      <c r="BZ248" s="38">
        <v>0</v>
      </c>
      <c r="CA248" s="38">
        <v>0</v>
      </c>
      <c r="CB248" s="38">
        <v>0</v>
      </c>
      <c r="CC248" s="38">
        <v>0</v>
      </c>
      <c r="CD248" s="38">
        <v>0</v>
      </c>
      <c r="CE248" s="38">
        <v>0</v>
      </c>
      <c r="CF248" s="38">
        <v>0</v>
      </c>
      <c r="CG248" s="38">
        <v>0</v>
      </c>
      <c r="CH248" s="38">
        <f t="shared" si="1103"/>
        <v>0</v>
      </c>
      <c r="CI248" s="39"/>
      <c r="CJ248" s="24"/>
      <c r="CK248" s="25"/>
      <c r="CL248" s="174"/>
      <c r="CM248" s="26">
        <f t="shared" ref="CM248" si="1109">1-(CK248/CL245)</f>
        <v>1</v>
      </c>
      <c r="CN248" s="24" t="str" cm="1">
        <f t="array" ref="CN248">+_xlfn.IFS(CM248&lt;0.8,"Cambio",CM248&lt;0.9,"Revisión de control",CM248&gt;0.89,"Se mantiene")</f>
        <v>Se mantiene</v>
      </c>
      <c r="CO248" s="80"/>
      <c r="CP248" s="25"/>
      <c r="CQ248" s="25"/>
      <c r="CR248" s="25"/>
      <c r="CS248" s="26">
        <f t="shared" si="1106"/>
        <v>1</v>
      </c>
    </row>
    <row r="249" spans="1:97" ht="60" customHeight="1" x14ac:dyDescent="0.4">
      <c r="A249" s="7" t="s">
        <v>457</v>
      </c>
      <c r="B249" s="226" t="s">
        <v>152</v>
      </c>
      <c r="C249" s="145" t="s">
        <v>153</v>
      </c>
      <c r="D249" s="187" t="str">
        <f>VLOOKUP(B249,Datos!$B$65:$F$80,3,FALSE)</f>
        <v>Prestar servicios de tecnologías de información y comunicaciones, y geografía y topografía oportunos para la operación y la toma de decisiones de la Agencia</v>
      </c>
      <c r="E249" s="190" t="str">
        <f>VLOOKUP(B249,Datos!$B$65:$F$80,5,FALSE)</f>
        <v>La posibilidad de incumplir con la prestación de servicios de tecnologías de información y comunicación parala toma de decisiones de la entidad</v>
      </c>
      <c r="F249" s="187" t="str">
        <f>VLOOKUP(B249,Datos!$B$65:$F$80,4,FALSE)</f>
        <v>Desde la conceptualización de los servicios de tecnología de información y comunicaciones, y gestión de la información de geografía y topografía de la Entidad hasta el uso, administración y soporte.</v>
      </c>
      <c r="G249" s="176" t="s">
        <v>322</v>
      </c>
      <c r="H249" s="176" t="s">
        <v>323</v>
      </c>
      <c r="I249" s="182">
        <f t="shared" si="956"/>
        <v>1</v>
      </c>
      <c r="J249" s="176" t="str">
        <f t="shared" ref="J249" si="1110">CONCATENATE(C249," ",K249)</f>
        <v>GINFO 44</v>
      </c>
      <c r="K249" s="165">
        <v>44</v>
      </c>
      <c r="L249" s="197">
        <v>45839</v>
      </c>
      <c r="M249" s="198">
        <f ca="1">+TODAY()-L249</f>
        <v>240</v>
      </c>
      <c r="N249" s="201" t="s">
        <v>19</v>
      </c>
      <c r="O249" s="204">
        <f>VLOOKUP(N249,Datos!$B$21:$D$25,3,FALSE)</f>
        <v>0.2</v>
      </c>
      <c r="P249" s="201" t="s">
        <v>28</v>
      </c>
      <c r="Q249" s="204">
        <f>VLOOKUP(P249,Datos!$C$20:$D$25,2,FALSE)</f>
        <v>0.6</v>
      </c>
      <c r="R249" s="204">
        <f t="shared" ref="R249" si="1111">+IF(O249="",Q249,IF(Q249="",O249,IF(O249&gt;Q249,O249,Q249)))</f>
        <v>0.6</v>
      </c>
      <c r="S249" s="207" t="s">
        <v>525</v>
      </c>
      <c r="T249" s="176" t="s">
        <v>4</v>
      </c>
      <c r="U249" s="175" t="s">
        <v>599</v>
      </c>
      <c r="V249" s="175" t="s">
        <v>600</v>
      </c>
      <c r="W249" s="177" t="str">
        <f t="shared" ref="W249" si="1112">CONCATENATE("Posibilidad de"," ",T249," ",U249," debido ",V249)</f>
        <v>Posibilidad de pérdida reputacional por inoportunidad en la atención de los casos atendidos por el equipo de infraestructura y soporte técnico debido a la falta de personal para atender las solicitudes, atención errada, parcial o incompleta a las misma o falta de conocimiento en el manejo de la herramienta de gestión de servicios</v>
      </c>
      <c r="X249" s="165" t="s">
        <v>223</v>
      </c>
      <c r="Y249" s="165" t="s">
        <v>227</v>
      </c>
      <c r="Z249" s="178" t="s">
        <v>286</v>
      </c>
      <c r="AA249" s="178" t="s">
        <v>242</v>
      </c>
      <c r="AB249" s="178" t="s">
        <v>326</v>
      </c>
      <c r="AC249" s="181">
        <v>54000</v>
      </c>
      <c r="AD249" s="176" t="str">
        <f t="shared" ref="AD249" si="1113">IF(AC249&lt;=0,"",IF(AC249&lt;=2,"Muy Baja",IF(AC249&lt;=24,"Baja",IF(AC249&lt;=500,"Media",IF(AC249&lt;=5000,"Alta","Muy Alta")))))</f>
        <v>Muy Alta</v>
      </c>
      <c r="AE249" s="182">
        <f t="shared" ref="AE249" si="1114">IF(AD249="","",IF(AD249="Muy Baja",0.2,IF(AD249="Baja",0.4,IF(AD249="Media",0.6,IF(AD249="Alta",0.8,IF(AD249="Muy Alta",1,))))))</f>
        <v>1</v>
      </c>
      <c r="AF249" s="176" t="s">
        <v>28</v>
      </c>
      <c r="AG249" s="176" t="str">
        <f>IF(OR(AF249=Datos!$C$6,AF249=Datos!$D$6),"Leve",IF(OR(AF249=Datos!$C$7,AF249=Datos!$D$7),"Menor",IF(OR(AF249=Datos!$C$8,AF249=Datos!$D$8),"Moderado",IF(OR(AF249=Datos!$C$9,AF249=Datos!$D$9),"Mayor",IF(OR(AF249=Datos!$C$10,AF249=Datos!$D$10),"Catastrófico","")))))</f>
        <v>Moderado</v>
      </c>
      <c r="AH249" s="182">
        <f t="shared" ref="AH249" si="1115">IF(AG249="","",IF(AG249="Leve",0.2,IF(AG249="Menor",0.4,IF(AG249="Moderado",0.6,IF(AG249="Mayor",0.8,IF(AG249="Catastrófico",1,))))))</f>
        <v>0.6</v>
      </c>
      <c r="AI249" s="176" t="str">
        <f t="shared" ref="AI249" si="1116">IF(OR(AND(AD249="Muy Baja",AG249="Leve"),AND(AD249="Muy Baja",AG249="Menor"),AND(AD249="Baja",AG249="Leve")),"Bajo",IF(OR(AND(AD249="Muy baja",AG249="Moderado"),AND(AD249="Baja",AG249="Menor"),AND(AD249="Baja",AG249="Moderado"),AND(AD249="Media",AG249="Leve"),AND(AD249="Media",AG249="Menor"),AND(AD249="Media",AG249="Moderado"),AND(AD249="Alta",AG249="Leve"),AND(AD249="Alta",AG249="Menor")),"Moderado",IF(OR(AND(AD249="Muy Baja",AG249="Mayor"),AND(AD249="Baja",AG249="Mayor"),AND(AD249="Media",AG249="Mayor"),AND(AD249="Alta",AG249="Moderado"),AND(AD249="Alta",AG249="Mayor"),AND(AD249="Muy Alta",AG249="Leve"),AND(AD249="Muy Alta",AG249="Menor"),AND(AD249="Muy Alta",AG249="Moderado"),AND(AD249="Muy Alta",AG249="Mayor")),"Alto",IF(OR(AND(AD249="Muy Baja",AG249="Catastrófico"),AND(AD249="Baja",AG249="Catastrófico"),AND(AD249="Media",AG249="Catastrófico"),AND(AD249="Alta",AG249="Catastrófico"),AND(AD249="Muy Alta",AG249="Catastrófico")),"Extremo",""))))</f>
        <v>Alto</v>
      </c>
      <c r="AJ249" s="183" t="str" cm="1">
        <f t="array" ref="AJ249">_xlfn.IFS(AI249="Bajo","Aceptar",AI249="Moderado","Reducir",AI249="Alto","Reducir",AI249="Extremo","Reducir")</f>
        <v>Reducir</v>
      </c>
      <c r="AK249" s="21" t="str">
        <f>CONCATENATE(J249," Control"," 1")</f>
        <v>GINFO 44 Control 1</v>
      </c>
      <c r="AL249" s="23" t="s">
        <v>452</v>
      </c>
      <c r="AM249" s="23" t="s">
        <v>601</v>
      </c>
      <c r="AN249" s="23" t="s">
        <v>602</v>
      </c>
      <c r="AO249" s="23" t="str">
        <f t="shared" si="1095"/>
        <v>El CENTRO DE ATENCIÓN Y SERVICIOS - CAS reporta una alerta de proximidad al vencimiento de términos para la atención del caso a través de de correo electrónico y alertas dentro de la plataforma que opera el técnico asignado</v>
      </c>
      <c r="AP249" s="21" t="s">
        <v>54</v>
      </c>
      <c r="AQ249" s="21" t="str">
        <f t="shared" si="1096"/>
        <v>Probabilidad</v>
      </c>
      <c r="AR249" s="21" t="s">
        <v>57</v>
      </c>
      <c r="AS249" s="21" t="str">
        <f t="shared" si="1097"/>
        <v>40%</v>
      </c>
      <c r="AT249" s="21" t="s">
        <v>1</v>
      </c>
      <c r="AU249" s="21" t="s">
        <v>2</v>
      </c>
      <c r="AV249" s="21" t="s">
        <v>3</v>
      </c>
      <c r="AW249" s="22">
        <f>+IF(AQ249="Probabilidad",AE249-(AE249*AS249),AE249)</f>
        <v>0.6</v>
      </c>
      <c r="AX249" s="21" t="str">
        <f t="shared" si="1098"/>
        <v>Media</v>
      </c>
      <c r="AY249" s="22">
        <f>+IF(AQ249="Impacto",AH249-(AH249*AS249),AH249)</f>
        <v>0.6</v>
      </c>
      <c r="AZ249" s="21" t="str">
        <f t="shared" si="1099"/>
        <v>Moderado</v>
      </c>
      <c r="BA249" s="165" t="str">
        <f t="shared" ref="BA249" si="1117">IF(OR(AND(AX252="Muy Baja",AZ252="Leve"),AND(AX252="Muy Baja",AZ252="Menor"),AND(AX252="Baja",AZ252="Leve")),"Bajo",IF(OR(AND(AX252="Muy baja",AZ252="Moderado"),AND(AX252="Baja",AZ252="Menor"),AND(AX252="Baja",AZ252="Moderado"),AND(AX252="Media",AZ252="Leve"),AND(AX252="Media",AZ252="Menor"),AND(AX252="Media",AZ252="Moderado"),AND(AX252="Alta",AZ252="Leve"),AND(AX252="Alta",AZ252="Menor")),"Moderado",IF(OR(AND(AX252="Muy Baja",AZ252="Mayor"),AND(AX252="Baja",AZ252="Mayor"),AND(AX252="Media",AZ252="Mayor"),AND(AX252="Alta",AZ252="Moderado"),AND(AX252="Alta",AZ252="Mayor"),AND(AX252="Muy Alta",AZ252="Leve"),AND(AX252="Muy Alta",AZ252="Menor"),AND(AX252="Muy Alta",AZ252="Moderado"),AND(AX252="Muy Alta",AZ252="Mayor")),"Alto",IF(OR(AND(AX252="Muy Baja",AZ252="Catastrófico"),AND(AX252="Baja",AZ252="Catastrófico"),AND(AX252="Media",AZ252="Catastrófico"),AND(AX252="Alta",AZ252="Catastrófico"),AND(AX252="Muy Alta",AZ252="Catastrófico")),"Extremo",""))))</f>
        <v>Moderado</v>
      </c>
      <c r="BB249" s="165" t="str" cm="1">
        <f t="array" ref="BB249">_xlfn.IFS(BA249="Bajo","Aceptar",BA249="Moderado","Reducir",BA249="Alto","Reducir",BA249="Extremo","Reducir")</f>
        <v>Reducir</v>
      </c>
      <c r="BC249" s="168" t="str" cm="1">
        <f t="array" ref="BC249">_xlfn.IFS(BB249="Aceptar","No",BB249="Reducir","Si")</f>
        <v>Si</v>
      </c>
      <c r="BD249" s="21" t="str">
        <f>CONCATENATE(J249," Acción preventiva"," 1")</f>
        <v>GINFO 44 Acción preventiva 1</v>
      </c>
      <c r="BE249" s="23" t="s">
        <v>451</v>
      </c>
      <c r="BF249" s="23" t="s">
        <v>334</v>
      </c>
      <c r="BG249" s="23" t="s">
        <v>335</v>
      </c>
      <c r="BH249" s="21">
        <f t="shared" si="1101"/>
        <v>2</v>
      </c>
      <c r="BI249" s="21"/>
      <c r="BJ249" s="21"/>
      <c r="BK249" s="21"/>
      <c r="BL249" s="21"/>
      <c r="BM249" s="21"/>
      <c r="BN249" s="21"/>
      <c r="BO249" s="21"/>
      <c r="BP249" s="21">
        <v>1</v>
      </c>
      <c r="BQ249" s="21"/>
      <c r="BR249" s="21">
        <v>1</v>
      </c>
      <c r="BS249" s="21"/>
      <c r="BT249" s="21"/>
      <c r="BU249" s="171">
        <f t="shared" ref="BU249" si="1118">+AVERAGE(CH249:CH252)/AVERAGE(BH249:BH252)</f>
        <v>1</v>
      </c>
      <c r="BV249" s="38">
        <v>0</v>
      </c>
      <c r="BW249" s="38">
        <v>0</v>
      </c>
      <c r="BX249" s="38">
        <v>0</v>
      </c>
      <c r="BY249" s="38">
        <v>0</v>
      </c>
      <c r="BZ249" s="38">
        <v>0</v>
      </c>
      <c r="CA249" s="38">
        <v>0</v>
      </c>
      <c r="CB249" s="38">
        <v>0</v>
      </c>
      <c r="CC249" s="38">
        <v>1</v>
      </c>
      <c r="CD249" s="38">
        <v>0</v>
      </c>
      <c r="CE249" s="38">
        <v>1</v>
      </c>
      <c r="CF249" s="38">
        <v>0</v>
      </c>
      <c r="CG249" s="38">
        <v>0</v>
      </c>
      <c r="CH249" s="38">
        <f t="shared" si="1103"/>
        <v>2</v>
      </c>
      <c r="CI249" s="39"/>
      <c r="CJ249" s="24"/>
      <c r="CK249" s="25"/>
      <c r="CL249" s="172">
        <f t="shared" ref="CL249" si="1119">+AC249</f>
        <v>54000</v>
      </c>
      <c r="CM249" s="26">
        <f t="shared" ref="CM249" si="1120">1-(CK249/CL249)</f>
        <v>1</v>
      </c>
      <c r="CN249" s="24" t="str" cm="1">
        <f t="array" ref="CN249">+_xlfn.IFS(CM249&lt;0.8,"Cambio",CM249&lt;0.9,"Revisión de control",CM249&gt;0.89,"Se mantiene")</f>
        <v>Se mantiene</v>
      </c>
      <c r="CO249" s="80"/>
      <c r="CP249" s="25"/>
      <c r="CQ249" s="25"/>
      <c r="CR249" s="25"/>
      <c r="CS249" s="26">
        <f t="shared" si="1106"/>
        <v>1</v>
      </c>
    </row>
    <row r="250" spans="1:97" ht="60" customHeight="1" x14ac:dyDescent="0.4">
      <c r="A250" s="7" t="s">
        <v>457</v>
      </c>
      <c r="B250" s="227"/>
      <c r="C250" s="145" t="s">
        <v>153</v>
      </c>
      <c r="D250" s="188"/>
      <c r="E250" s="191"/>
      <c r="F250" s="188"/>
      <c r="G250" s="176"/>
      <c r="H250" s="176"/>
      <c r="I250" s="182"/>
      <c r="J250" s="176"/>
      <c r="K250" s="166"/>
      <c r="L250" s="197"/>
      <c r="M250" s="199"/>
      <c r="N250" s="202"/>
      <c r="O250" s="205"/>
      <c r="P250" s="202"/>
      <c r="Q250" s="205"/>
      <c r="R250" s="205"/>
      <c r="S250" s="208"/>
      <c r="T250" s="176"/>
      <c r="U250" s="175"/>
      <c r="V250" s="175"/>
      <c r="W250" s="177"/>
      <c r="X250" s="166"/>
      <c r="Y250" s="166"/>
      <c r="Z250" s="179"/>
      <c r="AA250" s="179"/>
      <c r="AB250" s="179"/>
      <c r="AC250" s="181"/>
      <c r="AD250" s="176"/>
      <c r="AE250" s="182"/>
      <c r="AF250" s="176"/>
      <c r="AG250" s="176"/>
      <c r="AH250" s="182"/>
      <c r="AI250" s="176"/>
      <c r="AJ250" s="183"/>
      <c r="AK250" s="21" t="str">
        <f>CONCATENATE(J249," Control"," 2")</f>
        <v>GINFO 44 Control 2</v>
      </c>
      <c r="AL250" s="23" t="s">
        <v>453</v>
      </c>
      <c r="AM250" s="23" t="s">
        <v>329</v>
      </c>
      <c r="AN250" s="23" t="s">
        <v>603</v>
      </c>
      <c r="AO250" s="23" t="str">
        <f t="shared" si="1095"/>
        <v>El TÉCNICO ASIGNADO DEL CENTRO DE ATENCIÓN Y SERVICIOS - CAS  resolverá prioritariamente la solución al caso cuando se incumple los tiempos de respuesta a través de de un plan de trabajo que identifica cual es la ejecución inmediata de los casos fuera de términos</v>
      </c>
      <c r="AP250" s="21" t="s">
        <v>55</v>
      </c>
      <c r="AQ250" s="21" t="str">
        <f t="shared" si="1096"/>
        <v>Impacto</v>
      </c>
      <c r="AR250" s="21" t="s">
        <v>56</v>
      </c>
      <c r="AS250" s="21" t="str">
        <f t="shared" si="1097"/>
        <v>25%</v>
      </c>
      <c r="AT250" s="21" t="s">
        <v>5</v>
      </c>
      <c r="AU250" s="21" t="s">
        <v>2</v>
      </c>
      <c r="AV250" s="21" t="s">
        <v>3</v>
      </c>
      <c r="AW250" s="22">
        <f>+IF(AQ250="Probabilidad",AW249-(AW249*AS250),AW249)</f>
        <v>0.6</v>
      </c>
      <c r="AX250" s="21" t="str">
        <f t="shared" si="1098"/>
        <v>Media</v>
      </c>
      <c r="AY250" s="22">
        <f>+IF(AQ250="Impacto",AY249-(AY249*AS250),AY249)</f>
        <v>0.44999999999999996</v>
      </c>
      <c r="AZ250" s="21" t="str">
        <f t="shared" si="1099"/>
        <v>Moderado</v>
      </c>
      <c r="BA250" s="166"/>
      <c r="BB250" s="166"/>
      <c r="BC250" s="169"/>
      <c r="BD250" s="21" t="str">
        <f>CONCATENATE(J249," Acción preventiva"," 2")</f>
        <v>GINFO 44 Acción preventiva 2</v>
      </c>
      <c r="BE250" s="23"/>
      <c r="BF250" s="23"/>
      <c r="BG250" s="23"/>
      <c r="BH250" s="21">
        <f t="shared" si="1101"/>
        <v>0</v>
      </c>
      <c r="BI250" s="21"/>
      <c r="BJ250" s="21"/>
      <c r="BK250" s="21"/>
      <c r="BL250" s="21"/>
      <c r="BM250" s="21"/>
      <c r="BN250" s="21"/>
      <c r="BO250" s="21"/>
      <c r="BP250" s="21"/>
      <c r="BQ250" s="21"/>
      <c r="BR250" s="21"/>
      <c r="BS250" s="21"/>
      <c r="BT250" s="21"/>
      <c r="BU250" s="171"/>
      <c r="BV250" s="38">
        <v>0</v>
      </c>
      <c r="BW250" s="38">
        <v>0</v>
      </c>
      <c r="BX250" s="38">
        <v>0</v>
      </c>
      <c r="BY250" s="38">
        <v>0</v>
      </c>
      <c r="BZ250" s="38">
        <v>0</v>
      </c>
      <c r="CA250" s="38">
        <v>0</v>
      </c>
      <c r="CB250" s="38">
        <v>0</v>
      </c>
      <c r="CC250" s="38">
        <v>0</v>
      </c>
      <c r="CD250" s="38">
        <v>0</v>
      </c>
      <c r="CE250" s="38">
        <v>0</v>
      </c>
      <c r="CF250" s="38">
        <v>0</v>
      </c>
      <c r="CG250" s="38">
        <v>0</v>
      </c>
      <c r="CH250" s="38">
        <f t="shared" si="1103"/>
        <v>0</v>
      </c>
      <c r="CI250" s="39"/>
      <c r="CJ250" s="24"/>
      <c r="CK250" s="25"/>
      <c r="CL250" s="173"/>
      <c r="CM250" s="26">
        <f t="shared" ref="CM250" si="1121">1-(CK250/CL249)</f>
        <v>1</v>
      </c>
      <c r="CN250" s="24" t="str" cm="1">
        <f t="array" ref="CN250">+_xlfn.IFS(CM250&lt;0.8,"Cambio",CM250&lt;0.9,"Revisión de control",CM250&gt;0.89,"Se mantiene")</f>
        <v>Se mantiene</v>
      </c>
      <c r="CO250" s="80"/>
      <c r="CP250" s="25"/>
      <c r="CQ250" s="25"/>
      <c r="CR250" s="25"/>
      <c r="CS250" s="26">
        <f t="shared" si="1106"/>
        <v>1</v>
      </c>
    </row>
    <row r="251" spans="1:97" ht="60" customHeight="1" x14ac:dyDescent="0.4">
      <c r="A251" s="7" t="s">
        <v>457</v>
      </c>
      <c r="B251" s="227"/>
      <c r="C251" s="145" t="s">
        <v>153</v>
      </c>
      <c r="D251" s="188"/>
      <c r="E251" s="191"/>
      <c r="F251" s="188"/>
      <c r="G251" s="176"/>
      <c r="H251" s="176"/>
      <c r="I251" s="182"/>
      <c r="J251" s="176"/>
      <c r="K251" s="166"/>
      <c r="L251" s="197"/>
      <c r="M251" s="199"/>
      <c r="N251" s="202"/>
      <c r="O251" s="205"/>
      <c r="P251" s="202"/>
      <c r="Q251" s="205"/>
      <c r="R251" s="205"/>
      <c r="S251" s="208"/>
      <c r="T251" s="176"/>
      <c r="U251" s="175"/>
      <c r="V251" s="175"/>
      <c r="W251" s="177"/>
      <c r="X251" s="166"/>
      <c r="Y251" s="166"/>
      <c r="Z251" s="179"/>
      <c r="AA251" s="179"/>
      <c r="AB251" s="179"/>
      <c r="AC251" s="181"/>
      <c r="AD251" s="176"/>
      <c r="AE251" s="182"/>
      <c r="AF251" s="176"/>
      <c r="AG251" s="176"/>
      <c r="AH251" s="182"/>
      <c r="AI251" s="176"/>
      <c r="AJ251" s="183"/>
      <c r="AK251" s="21" t="str">
        <f>CONCATENATE(J249," Control"," 3")</f>
        <v>GINFO 44 Control 3</v>
      </c>
      <c r="AL251" s="23"/>
      <c r="AM251" s="23"/>
      <c r="AN251" s="23"/>
      <c r="AO251" s="23" t="str">
        <f t="shared" si="1095"/>
        <v xml:space="preserve">  a través de </v>
      </c>
      <c r="AP251" s="21"/>
      <c r="AQ251" s="21" t="str">
        <f t="shared" si="1096"/>
        <v/>
      </c>
      <c r="AR251" s="21"/>
      <c r="AS251" s="21" t="str">
        <f t="shared" si="1097"/>
        <v/>
      </c>
      <c r="AT251" s="21"/>
      <c r="AU251" s="21"/>
      <c r="AV251" s="21"/>
      <c r="AW251" s="22">
        <f>+IF(AQ251="Probabilidad",AW250-(AW250*AS251),AW250)</f>
        <v>0.6</v>
      </c>
      <c r="AX251" s="21" t="str">
        <f t="shared" si="1098"/>
        <v>Media</v>
      </c>
      <c r="AY251" s="22">
        <f>+IF(AQ251="Impacto",AY250-(AY250*AS251),AY250)</f>
        <v>0.44999999999999996</v>
      </c>
      <c r="AZ251" s="21" t="str">
        <f t="shared" si="1099"/>
        <v>Moderado</v>
      </c>
      <c r="BA251" s="166"/>
      <c r="BB251" s="166"/>
      <c r="BC251" s="169"/>
      <c r="BD251" s="21" t="str">
        <f>CONCATENATE(J249," Acción preventiva"," 3")</f>
        <v>GINFO 44 Acción preventiva 3</v>
      </c>
      <c r="BE251" s="23"/>
      <c r="BF251" s="23"/>
      <c r="BG251" s="23"/>
      <c r="BH251" s="21">
        <f t="shared" si="1101"/>
        <v>0</v>
      </c>
      <c r="BI251" s="21"/>
      <c r="BJ251" s="21"/>
      <c r="BK251" s="21"/>
      <c r="BL251" s="21"/>
      <c r="BM251" s="21"/>
      <c r="BN251" s="21"/>
      <c r="BO251" s="21"/>
      <c r="BP251" s="21"/>
      <c r="BQ251" s="21"/>
      <c r="BR251" s="21"/>
      <c r="BS251" s="21"/>
      <c r="BT251" s="21"/>
      <c r="BU251" s="171"/>
      <c r="BV251" s="38">
        <v>0</v>
      </c>
      <c r="BW251" s="38">
        <v>0</v>
      </c>
      <c r="BX251" s="38">
        <v>0</v>
      </c>
      <c r="BY251" s="38">
        <v>0</v>
      </c>
      <c r="BZ251" s="38">
        <v>0</v>
      </c>
      <c r="CA251" s="38">
        <v>0</v>
      </c>
      <c r="CB251" s="38">
        <v>0</v>
      </c>
      <c r="CC251" s="38">
        <v>0</v>
      </c>
      <c r="CD251" s="38">
        <v>0</v>
      </c>
      <c r="CE251" s="38">
        <v>0</v>
      </c>
      <c r="CF251" s="38">
        <v>0</v>
      </c>
      <c r="CG251" s="38">
        <v>0</v>
      </c>
      <c r="CH251" s="38">
        <f t="shared" si="1103"/>
        <v>0</v>
      </c>
      <c r="CI251" s="39"/>
      <c r="CJ251" s="24"/>
      <c r="CK251" s="25"/>
      <c r="CL251" s="173"/>
      <c r="CM251" s="26">
        <f t="shared" ref="CM251" si="1122">1-(CK251/CL249)</f>
        <v>1</v>
      </c>
      <c r="CN251" s="24" t="str" cm="1">
        <f t="array" ref="CN251">+_xlfn.IFS(CM251&lt;0.8,"Cambio",CM251&lt;0.9,"Revisión de control",CM251&gt;0.89,"Se mantiene")</f>
        <v>Se mantiene</v>
      </c>
      <c r="CO251" s="80"/>
      <c r="CP251" s="25"/>
      <c r="CQ251" s="25"/>
      <c r="CR251" s="25"/>
      <c r="CS251" s="26">
        <f t="shared" si="1106"/>
        <v>1</v>
      </c>
    </row>
    <row r="252" spans="1:97" ht="60" customHeight="1" x14ac:dyDescent="0.4">
      <c r="A252" s="7" t="s">
        <v>457</v>
      </c>
      <c r="B252" s="228"/>
      <c r="C252" s="145" t="s">
        <v>153</v>
      </c>
      <c r="D252" s="189"/>
      <c r="E252" s="192"/>
      <c r="F252" s="189"/>
      <c r="G252" s="176"/>
      <c r="H252" s="176"/>
      <c r="I252" s="182"/>
      <c r="J252" s="176"/>
      <c r="K252" s="167"/>
      <c r="L252" s="197"/>
      <c r="M252" s="200"/>
      <c r="N252" s="203"/>
      <c r="O252" s="206"/>
      <c r="P252" s="203"/>
      <c r="Q252" s="206"/>
      <c r="R252" s="206"/>
      <c r="S252" s="209"/>
      <c r="T252" s="176"/>
      <c r="U252" s="175"/>
      <c r="V252" s="175"/>
      <c r="W252" s="177"/>
      <c r="X252" s="167"/>
      <c r="Y252" s="167"/>
      <c r="Z252" s="180"/>
      <c r="AA252" s="180"/>
      <c r="AB252" s="180"/>
      <c r="AC252" s="181"/>
      <c r="AD252" s="176"/>
      <c r="AE252" s="182"/>
      <c r="AF252" s="176"/>
      <c r="AG252" s="176"/>
      <c r="AH252" s="182"/>
      <c r="AI252" s="176"/>
      <c r="AJ252" s="183"/>
      <c r="AK252" s="21" t="str">
        <f>CONCATENATE(J249," Control"," 4")</f>
        <v>GINFO 44 Control 4</v>
      </c>
      <c r="AL252" s="23"/>
      <c r="AM252" s="23"/>
      <c r="AN252" s="23"/>
      <c r="AO252" s="23" t="str">
        <f t="shared" si="1095"/>
        <v xml:space="preserve">  a través de </v>
      </c>
      <c r="AP252" s="21"/>
      <c r="AQ252" s="21" t="str">
        <f t="shared" si="1096"/>
        <v/>
      </c>
      <c r="AR252" s="21"/>
      <c r="AS252" s="21" t="str">
        <f t="shared" si="1097"/>
        <v/>
      </c>
      <c r="AT252" s="21"/>
      <c r="AU252" s="21"/>
      <c r="AV252" s="21"/>
      <c r="AW252" s="22">
        <f>+IF(AQ252="Probabilidad",AW251-(AW251*AS252),AW251)</f>
        <v>0.6</v>
      </c>
      <c r="AX252" s="21" t="str">
        <f t="shared" si="1098"/>
        <v>Media</v>
      </c>
      <c r="AY252" s="22">
        <f>+IF(AQ252="Impacto",AY251-(AY251*AS252),AY251)</f>
        <v>0.44999999999999996</v>
      </c>
      <c r="AZ252" s="21" t="str">
        <f t="shared" si="1099"/>
        <v>Moderado</v>
      </c>
      <c r="BA252" s="167"/>
      <c r="BB252" s="167"/>
      <c r="BC252" s="170"/>
      <c r="BD252" s="21" t="str">
        <f>CONCATENATE(J249," Acción preventiva"," 4")</f>
        <v>GINFO 44 Acción preventiva 4</v>
      </c>
      <c r="BE252" s="23"/>
      <c r="BF252" s="23"/>
      <c r="BG252" s="23"/>
      <c r="BH252" s="21">
        <f t="shared" si="1101"/>
        <v>0</v>
      </c>
      <c r="BI252" s="21"/>
      <c r="BJ252" s="21"/>
      <c r="BK252" s="21"/>
      <c r="BL252" s="21"/>
      <c r="BM252" s="21"/>
      <c r="BN252" s="21"/>
      <c r="BO252" s="21"/>
      <c r="BP252" s="21"/>
      <c r="BQ252" s="21"/>
      <c r="BR252" s="21"/>
      <c r="BS252" s="21"/>
      <c r="BT252" s="21"/>
      <c r="BU252" s="171"/>
      <c r="BV252" s="38">
        <v>0</v>
      </c>
      <c r="BW252" s="38">
        <v>0</v>
      </c>
      <c r="BX252" s="38">
        <v>0</v>
      </c>
      <c r="BY252" s="38">
        <v>0</v>
      </c>
      <c r="BZ252" s="38">
        <v>0</v>
      </c>
      <c r="CA252" s="38">
        <v>0</v>
      </c>
      <c r="CB252" s="38">
        <v>0</v>
      </c>
      <c r="CC252" s="38">
        <v>0</v>
      </c>
      <c r="CD252" s="38">
        <v>0</v>
      </c>
      <c r="CE252" s="38">
        <v>0</v>
      </c>
      <c r="CF252" s="38">
        <v>0</v>
      </c>
      <c r="CG252" s="38">
        <v>0</v>
      </c>
      <c r="CH252" s="38">
        <f t="shared" si="1103"/>
        <v>0</v>
      </c>
      <c r="CI252" s="39"/>
      <c r="CJ252" s="24"/>
      <c r="CK252" s="25"/>
      <c r="CL252" s="174"/>
      <c r="CM252" s="26">
        <f t="shared" ref="CM252" si="1123">1-(CK252/CL249)</f>
        <v>1</v>
      </c>
      <c r="CN252" s="24" t="str" cm="1">
        <f t="array" ref="CN252">+_xlfn.IFS(CM252&lt;0.8,"Cambio",CM252&lt;0.9,"Revisión de control",CM252&gt;0.89,"Se mantiene")</f>
        <v>Se mantiene</v>
      </c>
      <c r="CO252" s="80"/>
      <c r="CP252" s="25"/>
      <c r="CQ252" s="25"/>
      <c r="CR252" s="25"/>
      <c r="CS252" s="26">
        <f t="shared" si="1106"/>
        <v>1</v>
      </c>
    </row>
    <row r="253" spans="1:97" ht="60" customHeight="1" x14ac:dyDescent="0.4">
      <c r="A253" s="7" t="s">
        <v>965</v>
      </c>
      <c r="B253" s="226" t="s">
        <v>152</v>
      </c>
      <c r="C253" s="21" t="s">
        <v>153</v>
      </c>
      <c r="D253" s="187" t="str">
        <f>VLOOKUP(B253,Datos!$B$65:$F$80,3,FALSE)</f>
        <v>Prestar servicios de tecnologías de información y comunicaciones, y geografía y topografía oportunos para la operación y la toma de decisiones de la Agencia</v>
      </c>
      <c r="E253" s="190" t="str">
        <f>VLOOKUP(B253,Datos!$B$65:$F$80,5,FALSE)</f>
        <v>La posibilidad de incumplir con la prestación de servicios de tecnologías de información y comunicación parala toma de decisiones de la entidad</v>
      </c>
      <c r="F253" s="187" t="str">
        <f>VLOOKUP(B253,Datos!$B$65:$F$80,4,FALSE)</f>
        <v>Desde la conceptualización de los servicios de tecnología de información y comunicaciones, y gestión de la información de geografía y topografía de la Entidad hasta el uso, administración y soporte.</v>
      </c>
      <c r="G253" s="196" t="s">
        <v>322</v>
      </c>
      <c r="H253" s="176" t="s">
        <v>967</v>
      </c>
      <c r="I253" s="182">
        <f t="shared" si="956"/>
        <v>1</v>
      </c>
      <c r="J253" s="176" t="str">
        <f t="shared" ref="J253" si="1124">CONCATENATE(C253," ",K253)</f>
        <v>GINFO 45</v>
      </c>
      <c r="K253" s="165">
        <v>45</v>
      </c>
      <c r="L253" s="197">
        <v>45839</v>
      </c>
      <c r="M253" s="198">
        <f ca="1">+TODAY()-L253</f>
        <v>240</v>
      </c>
      <c r="N253" s="201" t="s">
        <v>19</v>
      </c>
      <c r="O253" s="204">
        <f>VLOOKUP(N253,[5]Datos!$B$21:$D$25,3,FALSE)</f>
        <v>0.2</v>
      </c>
      <c r="P253" s="201" t="s">
        <v>28</v>
      </c>
      <c r="Q253" s="204">
        <f>VLOOKUP(P253,[5]Datos!$C$20:$D$25,2,FALSE)</f>
        <v>0.6</v>
      </c>
      <c r="R253" s="204">
        <f t="shared" ref="R253" si="1125">+IF(O253="",Q253,IF(Q253="",O253,IF(O253&gt;Q253,O253,Q253)))</f>
        <v>0.6</v>
      </c>
      <c r="S253" s="207" t="s">
        <v>1081</v>
      </c>
      <c r="T253" s="176" t="s">
        <v>4</v>
      </c>
      <c r="U253" s="175" t="s">
        <v>1082</v>
      </c>
      <c r="V253" s="175" t="s">
        <v>1083</v>
      </c>
      <c r="W253" s="177" t="str">
        <f t="shared" ref="W253" si="1126">CONCATENATE("Posibilidad de"," ",T253," ",U253," debido ",V253)</f>
        <v>Posibilidad de pérdida reputacional en la imagen de la SSIT dentro de la entidad  debido a la inoportunidad en la atención de requerimientos de desarrollo y mejora a los sistemas de información por limitaciones en la capacidad de respuesta institucional para gestionar eficazmente los requerimientos técnicos</v>
      </c>
      <c r="X253" s="165" t="s">
        <v>221</v>
      </c>
      <c r="Y253" s="165" t="s">
        <v>227</v>
      </c>
      <c r="Z253" s="178" t="s">
        <v>286</v>
      </c>
      <c r="AA253" s="178" t="s">
        <v>242</v>
      </c>
      <c r="AB253" s="178" t="s">
        <v>1084</v>
      </c>
      <c r="AC253" s="181">
        <v>365</v>
      </c>
      <c r="AD253" s="176" t="str">
        <f t="shared" ref="AD253" si="1127">IF(AC253&lt;=0,"",IF(AC253&lt;=2,"Muy Baja",IF(AC253&lt;=24,"Baja",IF(AC253&lt;=500,"Media",IF(AC253&lt;=5000,"Alta","Muy Alta")))))</f>
        <v>Media</v>
      </c>
      <c r="AE253" s="182">
        <f t="shared" ref="AE253" si="1128">IF(AD253="","",IF(AD253="Muy Baja",0.2,IF(AD253="Baja",0.4,IF(AD253="Media",0.6,IF(AD253="Alta",0.8,IF(AD253="Muy Alta",1,))))))</f>
        <v>0.6</v>
      </c>
      <c r="AF253" s="176" t="s">
        <v>28</v>
      </c>
      <c r="AG253" s="176" t="str">
        <f>IF(OR(AF253=[5]Datos!$C$6,AF253=[5]Datos!$D$6),"Leve",IF(OR(AF253=[5]Datos!$C$7,AF253=[5]Datos!$D$7),"Menor",IF(OR(AF253=[5]Datos!$C$8,AF253=[5]Datos!$D$8),"Moderado",IF(OR(AF253=[5]Datos!$C$9,AF253=[5]Datos!$D$9),"Mayor",IF(OR(AF253=[5]Datos!$C$10,AF253=[5]Datos!$D$10),"Catastrófico","")))))</f>
        <v>Moderado</v>
      </c>
      <c r="AH253" s="182">
        <f t="shared" ref="AH253" si="1129">IF(AG253="","",IF(AG253="Leve",0.2,IF(AG253="Menor",0.4,IF(AG253="Moderado",0.6,IF(AG253="Mayor",0.8,IF(AG253="Catastrófico",1,))))))</f>
        <v>0.6</v>
      </c>
      <c r="AI253" s="176" t="str">
        <f t="shared" ref="AI253" si="1130">IF(OR(AND(AD253="Muy Baja",AG253="Leve"),AND(AD253="Muy Baja",AG253="Menor"),AND(AD253="Baja",AG253="Leve")),"Bajo",IF(OR(AND(AD253="Muy baja",AG253="Moderado"),AND(AD253="Baja",AG253="Menor"),AND(AD253="Baja",AG253="Moderado"),AND(AD253="Media",AG253="Leve"),AND(AD253="Media",AG253="Menor"),AND(AD253="Media",AG253="Moderado"),AND(AD253="Alta",AG253="Leve"),AND(AD253="Alta",AG253="Menor")),"Moderado",IF(OR(AND(AD253="Muy Baja",AG253="Mayor"),AND(AD253="Baja",AG253="Mayor"),AND(AD253="Media",AG253="Mayor"),AND(AD253="Alta",AG253="Moderado"),AND(AD253="Alta",AG253="Mayor"),AND(AD253="Muy Alta",AG253="Leve"),AND(AD253="Muy Alta",AG253="Menor"),AND(AD253="Muy Alta",AG253="Moderado"),AND(AD253="Muy Alta",AG253="Mayor")),"Alto",IF(OR(AND(AD253="Muy Baja",AG253="Catastrófico"),AND(AD253="Baja",AG253="Catastrófico"),AND(AD253="Media",AG253="Catastrófico"),AND(AD253="Alta",AG253="Catastrófico"),AND(AD253="Muy Alta",AG253="Catastrófico")),"Extremo",""))))</f>
        <v>Moderado</v>
      </c>
      <c r="AJ253" s="183" t="str" cm="1">
        <f t="array" ref="AJ253">_xlfn.IFS(AI253="Bajo","Aceptar",AI253="Moderado","Reducir",AI253="Alto","Reducir",AI253="Extremo","Reducir")</f>
        <v>Reducir</v>
      </c>
      <c r="AK253" s="21" t="str">
        <f>CONCATENATE(J253," Control"," 1")</f>
        <v>GINFO 45 Control 1</v>
      </c>
      <c r="AL253" s="23" t="s">
        <v>972</v>
      </c>
      <c r="AM253" s="23" t="s">
        <v>1085</v>
      </c>
      <c r="AN253" s="23" t="s">
        <v>1086</v>
      </c>
      <c r="AO253" s="23" t="str">
        <f t="shared" ref="AO253:AO276" si="1131">CONCATENATE(AL253," ",AM253," a través de ",AN253)</f>
        <v>La SUBDIRECCIÓN SISTEMAS INFORMACIÓN DE TIERRAS valida la aplicación del procedimiento GINFO-P-003 “Construcción de Software”  a través de un informe trimestral de los desarrollos de software, con el fin de garantizar trazabilidad, control y comunicación oportuna a las áreas solicitantes y aplicación del procedimiento de desarrollo</v>
      </c>
      <c r="AP253" s="21" t="s">
        <v>54</v>
      </c>
      <c r="AQ253" s="21" t="str">
        <f t="shared" ref="AQ253:AQ272" si="1132">IF(OR(AP253="Preventivo",AP253="Detectivo"),"Probabilidad",IF(AP253="Correctivo","Impacto",""))</f>
        <v>Probabilidad</v>
      </c>
      <c r="AR253" s="21" t="s">
        <v>56</v>
      </c>
      <c r="AS253" s="21" t="str">
        <f t="shared" ref="AS253:AS272" si="1133">IF(AND(AP253="Preventivo",AR253="Automático"),"50%",IF(AND(AP253="Preventivo",AR253="Manual"),"40%",IF(AND(AP253="Detectivo",AR253="Automático"),"40%",IF(AND(AP253="Detectivo",AR253="Manual"),"30%",IF(AND(AP253="Correctivo",AR253="Automático"),"35%",IF(AND(AP253="Correctivo",AR253="Manual"),"25%",""))))))</f>
        <v>30%</v>
      </c>
      <c r="AT253" s="21" t="s">
        <v>1</v>
      </c>
      <c r="AU253" s="21" t="s">
        <v>2</v>
      </c>
      <c r="AV253" s="21" t="s">
        <v>3</v>
      </c>
      <c r="AW253" s="22">
        <f>+IF(AQ253="Probabilidad",AE253-(AE253*AS253),AE253)</f>
        <v>0.42</v>
      </c>
      <c r="AX253" s="21" t="str">
        <f t="shared" ref="AX253:AX272" si="1134">IFERROR(IF(AW253="","",IF(AW253&lt;=20%,"Muy Baja",IF(AW253&lt;=40%,"Baja",IF(AW253&lt;=60%,"Media",IF(AW253&lt;=80%,"Alta","Muy Alta"))))),"")</f>
        <v>Media</v>
      </c>
      <c r="AY253" s="22">
        <f>+IF(AQ253="Impacto",AH253-(AH253*AS253),AH253)</f>
        <v>0.6</v>
      </c>
      <c r="AZ253" s="21" t="str">
        <f t="shared" ref="AZ253:AZ272" si="1135">IFERROR(IF(AY253="","",IF(AY253&lt;=0.2,"Leve",IF(AY253&lt;=0.4,"Menor",IF(AY253&lt;=0.6,"Moderado",IF(AY253&lt;=0.8,"Mayor","Catastrófico"))))),"")</f>
        <v>Moderado</v>
      </c>
      <c r="BA253" s="165" t="str">
        <f t="shared" ref="BA253" si="1136">IF(OR(AND(AX256="Muy Baja",AZ256="Leve"),AND(AX256="Muy Baja",AZ256="Menor"),AND(AX256="Baja",AZ256="Leve")),"Bajo",IF(OR(AND(AX256="Muy baja",AZ256="Moderado"),AND(AX256="Baja",AZ256="Menor"),AND(AX256="Baja",AZ256="Moderado"),AND(AX256="Media",AZ256="Leve"),AND(AX256="Media",AZ256="Menor"),AND(AX256="Media",AZ256="Moderado"),AND(AX256="Alta",AZ256="Leve"),AND(AX256="Alta",AZ256="Menor")),"Moderado",IF(OR(AND(AX256="Muy Baja",AZ256="Mayor"),AND(AX256="Baja",AZ256="Mayor"),AND(AX256="Media",AZ256="Mayor"),AND(AX256="Alta",AZ256="Moderado"),AND(AX256="Alta",AZ256="Mayor"),AND(AX256="Muy Alta",AZ256="Leve"),AND(AX256="Muy Alta",AZ256="Menor"),AND(AX256="Muy Alta",AZ256="Moderado"),AND(AX256="Muy Alta",AZ256="Mayor")),"Alto",IF(OR(AND(AX256="Muy Baja",AZ256="Catastrófico"),AND(AX256="Baja",AZ256="Catastrófico"),AND(AX256="Media",AZ256="Catastrófico"),AND(AX256="Alta",AZ256="Catastrófico"),AND(AX256="Muy Alta",AZ256="Catastrófico")),"Extremo",""))))</f>
        <v>Moderado</v>
      </c>
      <c r="BB253" s="165" t="str" cm="1">
        <f t="array" ref="BB253">_xlfn.IFS(BA253="Bajo","Aceptar",BA253="Moderado","Reducir",BA253="Alto","Reducir",BA253="Extremo","Reducir")</f>
        <v>Reducir</v>
      </c>
      <c r="BC253" s="168" t="str" cm="1">
        <f t="array" ref="BC253">_xlfn.IFS(BB253="Aceptar","No",BB253="Reducir","Si")</f>
        <v>Si</v>
      </c>
      <c r="BD253" s="21" t="str">
        <f>CONCATENATE(J253," Acción preventiva"," 1")</f>
        <v>GINFO 45 Acción preventiva 1</v>
      </c>
      <c r="BE253" s="23" t="s">
        <v>975</v>
      </c>
      <c r="BF253" s="23" t="s">
        <v>1087</v>
      </c>
      <c r="BG253" s="23" t="s">
        <v>1088</v>
      </c>
      <c r="BH253" s="21">
        <f t="shared" ref="BH253:BH272" si="1137">+SUM(BI253:BT253)</f>
        <v>1</v>
      </c>
      <c r="BI253" s="21"/>
      <c r="BJ253" s="21"/>
      <c r="BK253" s="21"/>
      <c r="BL253" s="21"/>
      <c r="BM253" s="21"/>
      <c r="BN253" s="21"/>
      <c r="BO253" s="21"/>
      <c r="BP253" s="21"/>
      <c r="BQ253" s="21"/>
      <c r="BR253" s="21"/>
      <c r="BS253" s="21">
        <v>1</v>
      </c>
      <c r="BT253" s="21"/>
      <c r="BU253" s="171">
        <f t="shared" ref="BU253" si="1138">+AVERAGE(CH253:CH256)/AVERAGE(BH253:BH256)</f>
        <v>0</v>
      </c>
      <c r="BV253" s="38">
        <v>0</v>
      </c>
      <c r="BW253" s="38">
        <v>0</v>
      </c>
      <c r="BX253" s="38">
        <v>0</v>
      </c>
      <c r="BY253" s="38">
        <v>0</v>
      </c>
      <c r="BZ253" s="38">
        <v>0</v>
      </c>
      <c r="CA253" s="38">
        <v>0</v>
      </c>
      <c r="CB253" s="38">
        <v>0</v>
      </c>
      <c r="CC253" s="38">
        <v>0</v>
      </c>
      <c r="CD253" s="38">
        <v>0</v>
      </c>
      <c r="CE253" s="38">
        <v>0</v>
      </c>
      <c r="CF253" s="38">
        <v>0</v>
      </c>
      <c r="CG253" s="38">
        <v>0</v>
      </c>
      <c r="CH253" s="38">
        <f t="shared" si="1103"/>
        <v>0</v>
      </c>
      <c r="CI253" s="39"/>
      <c r="CJ253" s="24"/>
      <c r="CK253" s="25"/>
      <c r="CL253" s="172">
        <f t="shared" ref="CL253" si="1139">+AC253</f>
        <v>365</v>
      </c>
      <c r="CM253" s="26">
        <f t="shared" ref="CM253" si="1140">1-(CK253/CL253)</f>
        <v>1</v>
      </c>
      <c r="CN253" s="24" t="str" cm="1">
        <f t="array" ref="CN253">+_xlfn.IFS(CM253&lt;0.8,"Cambio",CM253&lt;0.9,"Revisión de control",CM253&gt;0.89,"Se mantiene")</f>
        <v>Se mantiene</v>
      </c>
      <c r="CO253" s="80"/>
      <c r="CP253" s="25"/>
      <c r="CQ253" s="25"/>
      <c r="CR253" s="25"/>
      <c r="CS253" s="26">
        <f t="shared" si="1106"/>
        <v>1</v>
      </c>
    </row>
    <row r="254" spans="1:97" ht="60" customHeight="1" x14ac:dyDescent="0.4">
      <c r="A254" s="7" t="s">
        <v>965</v>
      </c>
      <c r="B254" s="227"/>
      <c r="C254" s="21" t="s">
        <v>153</v>
      </c>
      <c r="D254" s="188"/>
      <c r="E254" s="191"/>
      <c r="F254" s="188"/>
      <c r="G254" s="196"/>
      <c r="H254" s="176"/>
      <c r="I254" s="182"/>
      <c r="J254" s="176"/>
      <c r="K254" s="166"/>
      <c r="L254" s="197"/>
      <c r="M254" s="199"/>
      <c r="N254" s="202"/>
      <c r="O254" s="205"/>
      <c r="P254" s="202"/>
      <c r="Q254" s="205"/>
      <c r="R254" s="205"/>
      <c r="S254" s="208"/>
      <c r="T254" s="176"/>
      <c r="U254" s="175"/>
      <c r="V254" s="175"/>
      <c r="W254" s="177"/>
      <c r="X254" s="166"/>
      <c r="Y254" s="166"/>
      <c r="Z254" s="179"/>
      <c r="AA254" s="179"/>
      <c r="AB254" s="179"/>
      <c r="AC254" s="181"/>
      <c r="AD254" s="176"/>
      <c r="AE254" s="182"/>
      <c r="AF254" s="176"/>
      <c r="AG254" s="176"/>
      <c r="AH254" s="182"/>
      <c r="AI254" s="176"/>
      <c r="AJ254" s="183"/>
      <c r="AK254" s="21" t="str">
        <f>CONCATENATE(J253," Control"," 2")</f>
        <v>GINFO 45 Control 2</v>
      </c>
      <c r="AL254" s="23" t="s">
        <v>972</v>
      </c>
      <c r="AM254" s="23" t="s">
        <v>1089</v>
      </c>
      <c r="AN254" s="23" t="s">
        <v>1090</v>
      </c>
      <c r="AO254" s="23" t="str">
        <f t="shared" si="1131"/>
        <v>La SUBDIRECCIÓN SISTEMAS INFORMACIÓN DE TIERRAS ejecuta las acciones correctivas y de priorización inmediata a través de un informe post-incidente donde se presenta la activación de tareas especiales cada vez que se identifique un requerimiento de desarrollo de software no atendido oportunamente, con impacto en procesos institucionales o percepción del usuario. Estas tareas incluyen la reasignación de recursos técnicos, definición de un nuevo plan de trabajo, comunicación directa con el área solicitante, y la realización de un análisis causa-raíz para identificar las fallas en el proceso de atención</v>
      </c>
      <c r="AP254" s="21" t="s">
        <v>55</v>
      </c>
      <c r="AQ254" s="21" t="str">
        <f t="shared" si="1132"/>
        <v>Impacto</v>
      </c>
      <c r="AR254" s="21" t="s">
        <v>56</v>
      </c>
      <c r="AS254" s="21" t="str">
        <f t="shared" si="1133"/>
        <v>25%</v>
      </c>
      <c r="AT254" s="21" t="s">
        <v>1</v>
      </c>
      <c r="AU254" s="21" t="s">
        <v>2</v>
      </c>
      <c r="AV254" s="21" t="s">
        <v>3</v>
      </c>
      <c r="AW254" s="22">
        <f>+IF(AQ254="Probabilidad",AW253-(AW253*AS254),AW253)</f>
        <v>0.42</v>
      </c>
      <c r="AX254" s="21" t="str">
        <f t="shared" si="1134"/>
        <v>Media</v>
      </c>
      <c r="AY254" s="22">
        <f>+IF(AQ254="Impacto",AY253-(AY253*AS254),AY253)</f>
        <v>0.44999999999999996</v>
      </c>
      <c r="AZ254" s="21" t="str">
        <f t="shared" si="1135"/>
        <v>Moderado</v>
      </c>
      <c r="BA254" s="166"/>
      <c r="BB254" s="166"/>
      <c r="BC254" s="169"/>
      <c r="BD254" s="21" t="str">
        <f>CONCATENATE(J253," Acción preventiva"," 2")</f>
        <v>GINFO 45 Acción preventiva 2</v>
      </c>
      <c r="BE254" s="23"/>
      <c r="BF254" s="23"/>
      <c r="BG254" s="23"/>
      <c r="BH254" s="21">
        <f t="shared" si="1137"/>
        <v>0</v>
      </c>
      <c r="BI254" s="21"/>
      <c r="BJ254" s="21"/>
      <c r="BK254" s="21"/>
      <c r="BL254" s="21"/>
      <c r="BM254" s="21"/>
      <c r="BN254" s="21"/>
      <c r="BO254" s="21"/>
      <c r="BP254" s="21"/>
      <c r="BQ254" s="21"/>
      <c r="BR254" s="21"/>
      <c r="BS254" s="21"/>
      <c r="BT254" s="21"/>
      <c r="BU254" s="171"/>
      <c r="BV254" s="38">
        <v>0</v>
      </c>
      <c r="BW254" s="38">
        <v>0</v>
      </c>
      <c r="BX254" s="38">
        <v>0</v>
      </c>
      <c r="BY254" s="38">
        <v>0</v>
      </c>
      <c r="BZ254" s="38">
        <v>0</v>
      </c>
      <c r="CA254" s="38">
        <v>0</v>
      </c>
      <c r="CB254" s="38">
        <v>0</v>
      </c>
      <c r="CC254" s="38">
        <v>0</v>
      </c>
      <c r="CD254" s="38">
        <v>0</v>
      </c>
      <c r="CE254" s="38">
        <v>0</v>
      </c>
      <c r="CF254" s="38">
        <v>0</v>
      </c>
      <c r="CG254" s="38">
        <v>0</v>
      </c>
      <c r="CH254" s="38">
        <f t="shared" si="1103"/>
        <v>0</v>
      </c>
      <c r="CI254" s="39"/>
      <c r="CJ254" s="24"/>
      <c r="CK254" s="25"/>
      <c r="CL254" s="173"/>
      <c r="CM254" s="26">
        <f t="shared" ref="CM254" si="1141">1-(CK254/CL253)</f>
        <v>1</v>
      </c>
      <c r="CN254" s="24" t="str" cm="1">
        <f t="array" ref="CN254">+_xlfn.IFS(CM254&lt;0.8,"Cambio",CM254&lt;0.9,"Revisión de control",CM254&gt;0.89,"Se mantiene")</f>
        <v>Se mantiene</v>
      </c>
      <c r="CO254" s="80"/>
      <c r="CP254" s="25"/>
      <c r="CQ254" s="25"/>
      <c r="CR254" s="25"/>
      <c r="CS254" s="26">
        <f t="shared" si="1106"/>
        <v>1</v>
      </c>
    </row>
    <row r="255" spans="1:97" ht="60" customHeight="1" x14ac:dyDescent="0.4">
      <c r="A255" s="7" t="s">
        <v>965</v>
      </c>
      <c r="B255" s="227"/>
      <c r="C255" s="21" t="s">
        <v>153</v>
      </c>
      <c r="D255" s="188"/>
      <c r="E255" s="191"/>
      <c r="F255" s="188"/>
      <c r="G255" s="196"/>
      <c r="H255" s="176"/>
      <c r="I255" s="182"/>
      <c r="J255" s="176"/>
      <c r="K255" s="166"/>
      <c r="L255" s="197"/>
      <c r="M255" s="199"/>
      <c r="N255" s="202"/>
      <c r="O255" s="205"/>
      <c r="P255" s="202"/>
      <c r="Q255" s="205"/>
      <c r="R255" s="205"/>
      <c r="S255" s="208"/>
      <c r="T255" s="176"/>
      <c r="U255" s="175"/>
      <c r="V255" s="175"/>
      <c r="W255" s="177"/>
      <c r="X255" s="166"/>
      <c r="Y255" s="166"/>
      <c r="Z255" s="179"/>
      <c r="AA255" s="179"/>
      <c r="AB255" s="179"/>
      <c r="AC255" s="181"/>
      <c r="AD255" s="176"/>
      <c r="AE255" s="182"/>
      <c r="AF255" s="176"/>
      <c r="AG255" s="176"/>
      <c r="AH255" s="182"/>
      <c r="AI255" s="176"/>
      <c r="AJ255" s="183"/>
      <c r="AK255" s="21" t="str">
        <f>CONCATENATE(J253," Control"," 3")</f>
        <v>GINFO 45 Control 3</v>
      </c>
      <c r="AL255" s="23"/>
      <c r="AM255" s="23"/>
      <c r="AN255" s="23"/>
      <c r="AO255" s="23" t="str">
        <f t="shared" si="1131"/>
        <v xml:space="preserve">  a través de </v>
      </c>
      <c r="AP255" s="21"/>
      <c r="AQ255" s="21" t="str">
        <f t="shared" si="1132"/>
        <v/>
      </c>
      <c r="AR255" s="21"/>
      <c r="AS255" s="21" t="str">
        <f t="shared" si="1133"/>
        <v/>
      </c>
      <c r="AT255" s="21"/>
      <c r="AU255" s="21"/>
      <c r="AV255" s="21"/>
      <c r="AW255" s="22">
        <f>+IF(AQ255="Probabilidad",AW254-(AW254*AS255),AW254)</f>
        <v>0.42</v>
      </c>
      <c r="AX255" s="21" t="str">
        <f t="shared" si="1134"/>
        <v>Media</v>
      </c>
      <c r="AY255" s="22">
        <f>+IF(AQ255="Impacto",AY254-(AY254*AS255),AY254)</f>
        <v>0.44999999999999996</v>
      </c>
      <c r="AZ255" s="21" t="str">
        <f t="shared" si="1135"/>
        <v>Moderado</v>
      </c>
      <c r="BA255" s="166"/>
      <c r="BB255" s="166"/>
      <c r="BC255" s="169"/>
      <c r="BD255" s="21" t="str">
        <f>CONCATENATE(J253," Acción preventiva"," 3")</f>
        <v>GINFO 45 Acción preventiva 3</v>
      </c>
      <c r="BE255" s="23"/>
      <c r="BF255" s="23"/>
      <c r="BG255" s="23"/>
      <c r="BH255" s="21">
        <f t="shared" si="1137"/>
        <v>0</v>
      </c>
      <c r="BI255" s="21"/>
      <c r="BJ255" s="21"/>
      <c r="BK255" s="21"/>
      <c r="BL255" s="21"/>
      <c r="BM255" s="21"/>
      <c r="BN255" s="21"/>
      <c r="BO255" s="21"/>
      <c r="BP255" s="21"/>
      <c r="BQ255" s="21"/>
      <c r="BR255" s="21"/>
      <c r="BS255" s="21"/>
      <c r="BT255" s="21"/>
      <c r="BU255" s="171"/>
      <c r="BV255" s="38">
        <v>0</v>
      </c>
      <c r="BW255" s="38">
        <v>0</v>
      </c>
      <c r="BX255" s="38">
        <v>0</v>
      </c>
      <c r="BY255" s="38">
        <v>0</v>
      </c>
      <c r="BZ255" s="38">
        <v>0</v>
      </c>
      <c r="CA255" s="38">
        <v>0</v>
      </c>
      <c r="CB255" s="38">
        <v>0</v>
      </c>
      <c r="CC255" s="38">
        <v>0</v>
      </c>
      <c r="CD255" s="38">
        <v>0</v>
      </c>
      <c r="CE255" s="38">
        <v>0</v>
      </c>
      <c r="CF255" s="38">
        <v>0</v>
      </c>
      <c r="CG255" s="38">
        <v>0</v>
      </c>
      <c r="CH255" s="38">
        <f t="shared" si="1103"/>
        <v>0</v>
      </c>
      <c r="CI255" s="39"/>
      <c r="CJ255" s="24"/>
      <c r="CK255" s="25"/>
      <c r="CL255" s="173"/>
      <c r="CM255" s="26">
        <f t="shared" ref="CM255" si="1142">1-(CK255/CL253)</f>
        <v>1</v>
      </c>
      <c r="CN255" s="24" t="str" cm="1">
        <f t="array" ref="CN255">+_xlfn.IFS(CM255&lt;0.8,"Cambio",CM255&lt;0.9,"Revisión de control",CM255&gt;0.89,"Se mantiene")</f>
        <v>Se mantiene</v>
      </c>
      <c r="CO255" s="80"/>
      <c r="CP255" s="25"/>
      <c r="CQ255" s="25"/>
      <c r="CR255" s="25"/>
      <c r="CS255" s="26">
        <f t="shared" si="1106"/>
        <v>1</v>
      </c>
    </row>
    <row r="256" spans="1:97" ht="60" customHeight="1" x14ac:dyDescent="0.4">
      <c r="A256" s="7" t="s">
        <v>965</v>
      </c>
      <c r="B256" s="228"/>
      <c r="C256" s="21" t="s">
        <v>153</v>
      </c>
      <c r="D256" s="189"/>
      <c r="E256" s="192"/>
      <c r="F256" s="189"/>
      <c r="G256" s="196"/>
      <c r="H256" s="176"/>
      <c r="I256" s="182"/>
      <c r="J256" s="176"/>
      <c r="K256" s="167"/>
      <c r="L256" s="197"/>
      <c r="M256" s="200"/>
      <c r="N256" s="203"/>
      <c r="O256" s="206"/>
      <c r="P256" s="203"/>
      <c r="Q256" s="206"/>
      <c r="R256" s="206"/>
      <c r="S256" s="209"/>
      <c r="T256" s="176"/>
      <c r="U256" s="175"/>
      <c r="V256" s="175"/>
      <c r="W256" s="177"/>
      <c r="X256" s="167"/>
      <c r="Y256" s="167"/>
      <c r="Z256" s="180"/>
      <c r="AA256" s="180"/>
      <c r="AB256" s="180"/>
      <c r="AC256" s="181"/>
      <c r="AD256" s="176"/>
      <c r="AE256" s="182"/>
      <c r="AF256" s="176"/>
      <c r="AG256" s="176"/>
      <c r="AH256" s="182"/>
      <c r="AI256" s="176"/>
      <c r="AJ256" s="183"/>
      <c r="AK256" s="21" t="str">
        <f>CONCATENATE(J253," Control"," 4")</f>
        <v>GINFO 45 Control 4</v>
      </c>
      <c r="AL256" s="23"/>
      <c r="AM256" s="23"/>
      <c r="AN256" s="23"/>
      <c r="AO256" s="23" t="str">
        <f t="shared" si="1131"/>
        <v xml:space="preserve">  a través de </v>
      </c>
      <c r="AP256" s="21"/>
      <c r="AQ256" s="21" t="str">
        <f t="shared" si="1132"/>
        <v/>
      </c>
      <c r="AR256" s="21"/>
      <c r="AS256" s="21" t="str">
        <f t="shared" si="1133"/>
        <v/>
      </c>
      <c r="AT256" s="21"/>
      <c r="AU256" s="21"/>
      <c r="AV256" s="21"/>
      <c r="AW256" s="22">
        <f>+IF(AQ256="Probabilidad",AW255-(AW255*AS256),AW255)</f>
        <v>0.42</v>
      </c>
      <c r="AX256" s="21" t="str">
        <f t="shared" si="1134"/>
        <v>Media</v>
      </c>
      <c r="AY256" s="22">
        <f>+IF(AQ256="Impacto",AY255-(AY255*AS256),AY255)</f>
        <v>0.44999999999999996</v>
      </c>
      <c r="AZ256" s="21" t="str">
        <f t="shared" si="1135"/>
        <v>Moderado</v>
      </c>
      <c r="BA256" s="167"/>
      <c r="BB256" s="167"/>
      <c r="BC256" s="170"/>
      <c r="BD256" s="21" t="str">
        <f>CONCATENATE(J253," Acción preventiva"," 4")</f>
        <v>GINFO 45 Acción preventiva 4</v>
      </c>
      <c r="BE256" s="23"/>
      <c r="BF256" s="23"/>
      <c r="BG256" s="23"/>
      <c r="BH256" s="21">
        <f t="shared" si="1137"/>
        <v>0</v>
      </c>
      <c r="BI256" s="21"/>
      <c r="BJ256" s="21"/>
      <c r="BK256" s="21"/>
      <c r="BL256" s="21"/>
      <c r="BM256" s="21"/>
      <c r="BN256" s="21"/>
      <c r="BO256" s="21"/>
      <c r="BP256" s="21"/>
      <c r="BQ256" s="21"/>
      <c r="BR256" s="21"/>
      <c r="BS256" s="21"/>
      <c r="BT256" s="21"/>
      <c r="BU256" s="171"/>
      <c r="BV256" s="38">
        <v>0</v>
      </c>
      <c r="BW256" s="38">
        <v>0</v>
      </c>
      <c r="BX256" s="38">
        <v>0</v>
      </c>
      <c r="BY256" s="38">
        <v>0</v>
      </c>
      <c r="BZ256" s="38">
        <v>0</v>
      </c>
      <c r="CA256" s="38">
        <v>0</v>
      </c>
      <c r="CB256" s="38">
        <v>0</v>
      </c>
      <c r="CC256" s="38">
        <v>0</v>
      </c>
      <c r="CD256" s="38">
        <v>0</v>
      </c>
      <c r="CE256" s="38">
        <v>0</v>
      </c>
      <c r="CF256" s="38">
        <v>0</v>
      </c>
      <c r="CG256" s="38">
        <v>0</v>
      </c>
      <c r="CH256" s="38">
        <f t="shared" si="1103"/>
        <v>0</v>
      </c>
      <c r="CI256" s="39"/>
      <c r="CJ256" s="24"/>
      <c r="CK256" s="25"/>
      <c r="CL256" s="174"/>
      <c r="CM256" s="26">
        <f t="shared" ref="CM256" si="1143">1-(CK256/CL253)</f>
        <v>1</v>
      </c>
      <c r="CN256" s="24" t="str" cm="1">
        <f t="array" ref="CN256">+_xlfn.IFS(CM256&lt;0.8,"Cambio",CM256&lt;0.9,"Revisión de control",CM256&gt;0.89,"Se mantiene")</f>
        <v>Se mantiene</v>
      </c>
      <c r="CO256" s="80"/>
      <c r="CP256" s="25"/>
      <c r="CQ256" s="25"/>
      <c r="CR256" s="25"/>
      <c r="CS256" s="26">
        <f t="shared" si="1106"/>
        <v>1</v>
      </c>
    </row>
    <row r="257" spans="1:97" ht="60" customHeight="1" x14ac:dyDescent="0.4">
      <c r="A257" s="7" t="s">
        <v>965</v>
      </c>
      <c r="B257" s="226" t="s">
        <v>152</v>
      </c>
      <c r="C257" s="21" t="s">
        <v>153</v>
      </c>
      <c r="D257" s="187" t="str">
        <f>VLOOKUP(B257,Datos!$B$65:$F$80,3,FALSE)</f>
        <v>Prestar servicios de tecnologías de información y comunicaciones, y geografía y topografía oportunos para la operación y la toma de decisiones de la Agencia</v>
      </c>
      <c r="E257" s="190" t="str">
        <f>VLOOKUP(B257,Datos!$B$65:$F$80,5,FALSE)</f>
        <v>La posibilidad de incumplir con la prestación de servicios de tecnologías de información y comunicación parala toma de decisiones de la entidad</v>
      </c>
      <c r="F257" s="187" t="str">
        <f>VLOOKUP(B257,Datos!$B$65:$F$80,4,FALSE)</f>
        <v>Desde la conceptualización de los servicios de tecnología de información y comunicaciones, y gestión de la información de geografía y topografía de la Entidad hasta el uso, administración y soporte.</v>
      </c>
      <c r="G257" s="196" t="s">
        <v>322</v>
      </c>
      <c r="H257" s="176" t="s">
        <v>967</v>
      </c>
      <c r="I257" s="182">
        <f t="shared" si="956"/>
        <v>1</v>
      </c>
      <c r="J257" s="176" t="str">
        <f t="shared" ref="J257" si="1144">CONCATENATE(C257," ",K257)</f>
        <v>GINFO 46</v>
      </c>
      <c r="K257" s="165">
        <v>46</v>
      </c>
      <c r="L257" s="197">
        <v>45839</v>
      </c>
      <c r="M257" s="198">
        <f ca="1">+TODAY()-L257</f>
        <v>240</v>
      </c>
      <c r="N257" s="201" t="s">
        <v>23</v>
      </c>
      <c r="O257" s="204">
        <f>VLOOKUP(N257,[5]Datos!$B$21:$D$25,3,FALSE)</f>
        <v>0.4</v>
      </c>
      <c r="P257" s="201" t="s">
        <v>28</v>
      </c>
      <c r="Q257" s="204">
        <f>VLOOKUP(P257,[5]Datos!$C$20:$D$25,2,FALSE)</f>
        <v>0.6</v>
      </c>
      <c r="R257" s="204">
        <f t="shared" ref="R257" si="1145">+IF(O257="",Q257,IF(Q257="",O257,IF(O257&gt;Q257,O257,Q257)))</f>
        <v>0.6</v>
      </c>
      <c r="S257" s="207" t="s">
        <v>1091</v>
      </c>
      <c r="T257" s="176" t="s">
        <v>4</v>
      </c>
      <c r="U257" s="175" t="s">
        <v>1092</v>
      </c>
      <c r="V257" s="175" t="s">
        <v>1093</v>
      </c>
      <c r="W257" s="177" t="str">
        <f t="shared" ref="W257" si="1146">CONCATENATE("Posibilidad de"," ",T257," ",U257," debido ",V257)</f>
        <v>Posibilidad de pérdida reputacional en la imagen de la entidad por la indisponibilidad o deficiencias en las funcionalidades de los aplicativos a cargo de la SSIT debido  a fallas en la gestión integral del ciclo de vida de los desarrollos y mantenimientos</v>
      </c>
      <c r="X257" s="165" t="s">
        <v>221</v>
      </c>
      <c r="Y257" s="165" t="s">
        <v>227</v>
      </c>
      <c r="Z257" s="178" t="s">
        <v>286</v>
      </c>
      <c r="AA257" s="178" t="s">
        <v>242</v>
      </c>
      <c r="AB257" s="178" t="s">
        <v>1084</v>
      </c>
      <c r="AC257" s="181">
        <v>365</v>
      </c>
      <c r="AD257" s="176" t="str">
        <f t="shared" ref="AD257" si="1147">IF(AC257&lt;=0,"",IF(AC257&lt;=2,"Muy Baja",IF(AC257&lt;=24,"Baja",IF(AC257&lt;=500,"Media",IF(AC257&lt;=5000,"Alta","Muy Alta")))))</f>
        <v>Media</v>
      </c>
      <c r="AE257" s="182">
        <f t="shared" ref="AE257" si="1148">IF(AD257="","",IF(AD257="Muy Baja",0.2,IF(AD257="Baja",0.4,IF(AD257="Media",0.6,IF(AD257="Alta",0.8,IF(AD257="Muy Alta",1,))))))</f>
        <v>0.6</v>
      </c>
      <c r="AF257" s="176" t="s">
        <v>28</v>
      </c>
      <c r="AG257" s="176" t="str">
        <f>IF(OR(AF257=[5]Datos!$C$6,AF257=[5]Datos!$D$6),"Leve",IF(OR(AF257=[5]Datos!$C$7,AF257=[5]Datos!$D$7),"Menor",IF(OR(AF257=[5]Datos!$C$8,AF257=[5]Datos!$D$8),"Moderado",IF(OR(AF257=[5]Datos!$C$9,AF257=[5]Datos!$D$9),"Mayor",IF(OR(AF257=[5]Datos!$C$10,AF257=[5]Datos!$D$10),"Catastrófico","")))))</f>
        <v>Moderado</v>
      </c>
      <c r="AH257" s="182">
        <f t="shared" ref="AH257" si="1149">IF(AG257="","",IF(AG257="Leve",0.2,IF(AG257="Menor",0.4,IF(AG257="Moderado",0.6,IF(AG257="Mayor",0.8,IF(AG257="Catastrófico",1,))))))</f>
        <v>0.6</v>
      </c>
      <c r="AI257" s="176" t="str">
        <f t="shared" ref="AI257" si="1150">IF(OR(AND(AD257="Muy Baja",AG257="Leve"),AND(AD257="Muy Baja",AG257="Menor"),AND(AD257="Baja",AG257="Leve")),"Bajo",IF(OR(AND(AD257="Muy baja",AG257="Moderado"),AND(AD257="Baja",AG257="Menor"),AND(AD257="Baja",AG257="Moderado"),AND(AD257="Media",AG257="Leve"),AND(AD257="Media",AG257="Menor"),AND(AD257="Media",AG257="Moderado"),AND(AD257="Alta",AG257="Leve"),AND(AD257="Alta",AG257="Menor")),"Moderado",IF(OR(AND(AD257="Muy Baja",AG257="Mayor"),AND(AD257="Baja",AG257="Mayor"),AND(AD257="Media",AG257="Mayor"),AND(AD257="Alta",AG257="Moderado"),AND(AD257="Alta",AG257="Mayor"),AND(AD257="Muy Alta",AG257="Leve"),AND(AD257="Muy Alta",AG257="Menor"),AND(AD257="Muy Alta",AG257="Moderado"),AND(AD257="Muy Alta",AG257="Mayor")),"Alto",IF(OR(AND(AD257="Muy Baja",AG257="Catastrófico"),AND(AD257="Baja",AG257="Catastrófico"),AND(AD257="Media",AG257="Catastrófico"),AND(AD257="Alta",AG257="Catastrófico"),AND(AD257="Muy Alta",AG257="Catastrófico")),"Extremo",""))))</f>
        <v>Moderado</v>
      </c>
      <c r="AJ257" s="183" t="str" cm="1">
        <f t="array" ref="AJ257">_xlfn.IFS(AI257="Bajo","Aceptar",AI257="Moderado","Reducir",AI257="Alto","Reducir",AI257="Extremo","Reducir")</f>
        <v>Reducir</v>
      </c>
      <c r="AK257" s="21" t="str">
        <f>CONCATENATE(J257," Control"," 1")</f>
        <v>GINFO 46 Control 1</v>
      </c>
      <c r="AL257" s="23" t="s">
        <v>1094</v>
      </c>
      <c r="AM257" s="23" t="s">
        <v>1095</v>
      </c>
      <c r="AN257" s="23" t="s">
        <v>1096</v>
      </c>
      <c r="AO257" s="23" t="str">
        <f t="shared" si="1131"/>
        <v>La SUBDRECCIÓN DE SISTEMAS DE INFORMACIÓN DE TIERRAS valida la ejecución del procedimiento GINFO-P-003 “Construcción de Software” y el instructivo GINFO-I-015: Buenas Prácticas en ITIL para la Gestión de los Servicios de TI a través de un informe trimestral de los desarrollos de software implementados, con el fin de asegurar la adecuada gestión del ciclo de vida de los desarrollos y mantenimientos de los aplicativos a cargo</v>
      </c>
      <c r="AP257" s="21" t="s">
        <v>53</v>
      </c>
      <c r="AQ257" s="21" t="str">
        <f t="shared" si="1132"/>
        <v>Probabilidad</v>
      </c>
      <c r="AR257" s="21" t="s">
        <v>56</v>
      </c>
      <c r="AS257" s="21" t="str">
        <f t="shared" si="1133"/>
        <v>40%</v>
      </c>
      <c r="AT257" s="21" t="s">
        <v>1</v>
      </c>
      <c r="AU257" s="21" t="s">
        <v>2</v>
      </c>
      <c r="AV257" s="21" t="s">
        <v>3</v>
      </c>
      <c r="AW257" s="22">
        <f>+IF(AQ257="Probabilidad",AE257-(AE257*AS257),AE257)</f>
        <v>0.36</v>
      </c>
      <c r="AX257" s="21" t="str">
        <f t="shared" si="1134"/>
        <v>Baja</v>
      </c>
      <c r="AY257" s="22">
        <f>+IF(AQ257="Impacto",AH257-(AH257*AS257),AH257)</f>
        <v>0.6</v>
      </c>
      <c r="AZ257" s="21" t="str">
        <f t="shared" si="1135"/>
        <v>Moderado</v>
      </c>
      <c r="BA257" s="165" t="str">
        <f t="shared" ref="BA257" si="1151">IF(OR(AND(AX260="Muy Baja",AZ260="Leve"),AND(AX260="Muy Baja",AZ260="Menor"),AND(AX260="Baja",AZ260="Leve")),"Bajo",IF(OR(AND(AX260="Muy baja",AZ260="Moderado"),AND(AX260="Baja",AZ260="Menor"),AND(AX260="Baja",AZ260="Moderado"),AND(AX260="Media",AZ260="Leve"),AND(AX260="Media",AZ260="Menor"),AND(AX260="Media",AZ260="Moderado"),AND(AX260="Alta",AZ260="Leve"),AND(AX260="Alta",AZ260="Menor")),"Moderado",IF(OR(AND(AX260="Muy Baja",AZ260="Mayor"),AND(AX260="Baja",AZ260="Mayor"),AND(AX260="Media",AZ260="Mayor"),AND(AX260="Alta",AZ260="Moderado"),AND(AX260="Alta",AZ260="Mayor"),AND(AX260="Muy Alta",AZ260="Leve"),AND(AX260="Muy Alta",AZ260="Menor"),AND(AX260="Muy Alta",AZ260="Moderado"),AND(AX260="Muy Alta",AZ260="Mayor")),"Alto",IF(OR(AND(AX260="Muy Baja",AZ260="Catastrófico"),AND(AX260="Baja",AZ260="Catastrófico"),AND(AX260="Media",AZ260="Catastrófico"),AND(AX260="Alta",AZ260="Catastrófico"),AND(AX260="Muy Alta",AZ260="Catastrófico")),"Extremo",""))))</f>
        <v>Moderado</v>
      </c>
      <c r="BB257" s="165" t="str" cm="1">
        <f t="array" ref="BB257">_xlfn.IFS(BA257="Bajo","Aceptar",BA257="Moderado","Reducir",BA257="Alto","Reducir",BA257="Extremo","Reducir")</f>
        <v>Reducir</v>
      </c>
      <c r="BC257" s="168" t="str" cm="1">
        <f t="array" ref="BC257">_xlfn.IFS(BB257="Aceptar","No",BB257="Reducir","Si")</f>
        <v>Si</v>
      </c>
      <c r="BD257" s="21" t="str">
        <f>CONCATENATE(J257," Acción preventiva"," 1")</f>
        <v>GINFO 46 Acción preventiva 1</v>
      </c>
      <c r="BE257" s="23" t="s">
        <v>975</v>
      </c>
      <c r="BF257" s="23" t="s">
        <v>1097</v>
      </c>
      <c r="BG257" s="23" t="s">
        <v>1098</v>
      </c>
      <c r="BH257" s="21">
        <f t="shared" si="1137"/>
        <v>1</v>
      </c>
      <c r="BI257" s="21"/>
      <c r="BJ257" s="21"/>
      <c r="BK257" s="21"/>
      <c r="BL257" s="21"/>
      <c r="BM257" s="21"/>
      <c r="BN257" s="21"/>
      <c r="BO257" s="21"/>
      <c r="BP257" s="21"/>
      <c r="BQ257" s="21"/>
      <c r="BR257" s="21"/>
      <c r="BS257" s="21">
        <v>1</v>
      </c>
      <c r="BT257" s="21"/>
      <c r="BU257" s="171">
        <f t="shared" ref="BU257" si="1152">+AVERAGE(CH257:CH260)/AVERAGE(BH257:BH260)</f>
        <v>0.33333333333333331</v>
      </c>
      <c r="BV257" s="38">
        <v>0</v>
      </c>
      <c r="BW257" s="38">
        <v>0</v>
      </c>
      <c r="BX257" s="38">
        <v>0</v>
      </c>
      <c r="BY257" s="38">
        <v>0</v>
      </c>
      <c r="BZ257" s="38">
        <v>0</v>
      </c>
      <c r="CA257" s="38">
        <v>0</v>
      </c>
      <c r="CB257" s="38">
        <v>0</v>
      </c>
      <c r="CC257" s="38">
        <v>0</v>
      </c>
      <c r="CD257" s="38">
        <v>0</v>
      </c>
      <c r="CE257" s="38">
        <v>0</v>
      </c>
      <c r="CF257" s="38">
        <v>0</v>
      </c>
      <c r="CG257" s="38">
        <v>0</v>
      </c>
      <c r="CH257" s="38">
        <f t="shared" si="1103"/>
        <v>0</v>
      </c>
      <c r="CI257" s="39"/>
      <c r="CJ257" s="24"/>
      <c r="CK257" s="25"/>
      <c r="CL257" s="172">
        <f t="shared" ref="CL257" si="1153">+AC257</f>
        <v>365</v>
      </c>
      <c r="CM257" s="26">
        <f t="shared" ref="CM257" si="1154">1-(CK257/CL257)</f>
        <v>1</v>
      </c>
      <c r="CN257" s="24" t="str" cm="1">
        <f t="array" ref="CN257">+_xlfn.IFS(CM257&lt;0.8,"Cambio",CM257&lt;0.9,"Revisión de control",CM257&gt;0.89,"Se mantiene")</f>
        <v>Se mantiene</v>
      </c>
      <c r="CO257" s="80"/>
      <c r="CP257" s="25"/>
      <c r="CQ257" s="25"/>
      <c r="CR257" s="25"/>
      <c r="CS257" s="26">
        <f t="shared" si="1106"/>
        <v>1</v>
      </c>
    </row>
    <row r="258" spans="1:97" ht="60" customHeight="1" x14ac:dyDescent="0.4">
      <c r="A258" s="7" t="s">
        <v>965</v>
      </c>
      <c r="B258" s="227"/>
      <c r="C258" s="21" t="s">
        <v>153</v>
      </c>
      <c r="D258" s="188"/>
      <c r="E258" s="191"/>
      <c r="F258" s="188"/>
      <c r="G258" s="196"/>
      <c r="H258" s="176"/>
      <c r="I258" s="182"/>
      <c r="J258" s="176"/>
      <c r="K258" s="166"/>
      <c r="L258" s="197"/>
      <c r="M258" s="199"/>
      <c r="N258" s="202"/>
      <c r="O258" s="205"/>
      <c r="P258" s="202"/>
      <c r="Q258" s="205"/>
      <c r="R258" s="205"/>
      <c r="S258" s="208"/>
      <c r="T258" s="176"/>
      <c r="U258" s="175"/>
      <c r="V258" s="175"/>
      <c r="W258" s="177"/>
      <c r="X258" s="166"/>
      <c r="Y258" s="166"/>
      <c r="Z258" s="179"/>
      <c r="AA258" s="179"/>
      <c r="AB258" s="179"/>
      <c r="AC258" s="181"/>
      <c r="AD258" s="176"/>
      <c r="AE258" s="182"/>
      <c r="AF258" s="176"/>
      <c r="AG258" s="176"/>
      <c r="AH258" s="182"/>
      <c r="AI258" s="176"/>
      <c r="AJ258" s="183"/>
      <c r="AK258" s="21" t="str">
        <f>CONCATENATE(J257," Control"," 2")</f>
        <v>GINFO 46 Control 2</v>
      </c>
      <c r="AL258" s="23" t="s">
        <v>1099</v>
      </c>
      <c r="AM258" s="23" t="s">
        <v>1100</v>
      </c>
      <c r="AN258" s="23" t="s">
        <v>1101</v>
      </c>
      <c r="AO258" s="23" t="str">
        <f t="shared" si="1131"/>
        <v>El EQUIPO DE INFRAESRUCTURA Y SOPORTE TECNOLÓGICO - SSIT verifica periódicamente el cumplimiento del contrato con el proveedor de servicios de servidores a través de informes mensuales de servicio prestado por demanda, asegurando que los niveles de disponibilidad, soporte y desempeño técnico se mantengan dentro de los umbrales definidos.</v>
      </c>
      <c r="AP258" s="21" t="s">
        <v>54</v>
      </c>
      <c r="AQ258" s="21" t="str">
        <f t="shared" si="1132"/>
        <v>Probabilidad</v>
      </c>
      <c r="AR258" s="21" t="s">
        <v>56</v>
      </c>
      <c r="AS258" s="21" t="str">
        <f t="shared" si="1133"/>
        <v>30%</v>
      </c>
      <c r="AT258" s="21" t="s">
        <v>1</v>
      </c>
      <c r="AU258" s="21" t="s">
        <v>2</v>
      </c>
      <c r="AV258" s="21" t="s">
        <v>3</v>
      </c>
      <c r="AW258" s="22">
        <f>+IF(AQ258="Probabilidad",AW257-(AW257*AS258),AW257)</f>
        <v>0.252</v>
      </c>
      <c r="AX258" s="21" t="str">
        <f t="shared" si="1134"/>
        <v>Baja</v>
      </c>
      <c r="AY258" s="22">
        <f>+IF(AQ258="Impacto",AY257-(AY257*AS258),AY257)</f>
        <v>0.6</v>
      </c>
      <c r="AZ258" s="21" t="str">
        <f t="shared" si="1135"/>
        <v>Moderado</v>
      </c>
      <c r="BA258" s="166"/>
      <c r="BB258" s="166"/>
      <c r="BC258" s="169"/>
      <c r="BD258" s="21" t="str">
        <f>CONCATENATE(J257," Acción preventiva"," 2")</f>
        <v>GINFO 46 Acción preventiva 2</v>
      </c>
      <c r="BE258" s="23" t="s">
        <v>975</v>
      </c>
      <c r="BF258" s="23" t="s">
        <v>1102</v>
      </c>
      <c r="BG258" s="23" t="s">
        <v>1103</v>
      </c>
      <c r="BH258" s="21">
        <f t="shared" si="1137"/>
        <v>2</v>
      </c>
      <c r="BI258" s="21"/>
      <c r="BJ258" s="21"/>
      <c r="BK258" s="21"/>
      <c r="BL258" s="21"/>
      <c r="BM258" s="21"/>
      <c r="BN258" s="21"/>
      <c r="BO258" s="21"/>
      <c r="BP258" s="21">
        <v>1</v>
      </c>
      <c r="BQ258" s="21"/>
      <c r="BR258" s="21"/>
      <c r="BS258" s="21">
        <v>1</v>
      </c>
      <c r="BT258" s="21"/>
      <c r="BU258" s="171"/>
      <c r="BV258" s="38">
        <v>0</v>
      </c>
      <c r="BW258" s="38">
        <v>0</v>
      </c>
      <c r="BX258" s="38">
        <v>0</v>
      </c>
      <c r="BY258" s="38">
        <v>0</v>
      </c>
      <c r="BZ258" s="38">
        <v>0</v>
      </c>
      <c r="CA258" s="38">
        <v>0</v>
      </c>
      <c r="CB258" s="38">
        <v>0</v>
      </c>
      <c r="CC258" s="38">
        <v>1</v>
      </c>
      <c r="CD258" s="38">
        <v>0</v>
      </c>
      <c r="CE258" s="38">
        <v>0</v>
      </c>
      <c r="CF258" s="38">
        <v>0</v>
      </c>
      <c r="CG258" s="38">
        <v>0</v>
      </c>
      <c r="CH258" s="38">
        <f t="shared" si="1103"/>
        <v>1</v>
      </c>
      <c r="CI258" s="39"/>
      <c r="CJ258" s="24"/>
      <c r="CK258" s="25"/>
      <c r="CL258" s="173"/>
      <c r="CM258" s="26">
        <f t="shared" ref="CM258" si="1155">1-(CK258/CL257)</f>
        <v>1</v>
      </c>
      <c r="CN258" s="24" t="str" cm="1">
        <f t="array" ref="CN258">+_xlfn.IFS(CM258&lt;0.8,"Cambio",CM258&lt;0.9,"Revisión de control",CM258&gt;0.89,"Se mantiene")</f>
        <v>Se mantiene</v>
      </c>
      <c r="CO258" s="80"/>
      <c r="CP258" s="25"/>
      <c r="CQ258" s="25"/>
      <c r="CR258" s="25"/>
      <c r="CS258" s="26">
        <f t="shared" si="1106"/>
        <v>1</v>
      </c>
    </row>
    <row r="259" spans="1:97" ht="60" customHeight="1" x14ac:dyDescent="0.4">
      <c r="A259" s="7" t="s">
        <v>965</v>
      </c>
      <c r="B259" s="227"/>
      <c r="C259" s="21" t="s">
        <v>153</v>
      </c>
      <c r="D259" s="188"/>
      <c r="E259" s="191"/>
      <c r="F259" s="188"/>
      <c r="G259" s="196"/>
      <c r="H259" s="176"/>
      <c r="I259" s="182"/>
      <c r="J259" s="176"/>
      <c r="K259" s="166"/>
      <c r="L259" s="197"/>
      <c r="M259" s="199"/>
      <c r="N259" s="202"/>
      <c r="O259" s="205"/>
      <c r="P259" s="202"/>
      <c r="Q259" s="205"/>
      <c r="R259" s="205"/>
      <c r="S259" s="208"/>
      <c r="T259" s="176"/>
      <c r="U259" s="175"/>
      <c r="V259" s="175"/>
      <c r="W259" s="177"/>
      <c r="X259" s="166"/>
      <c r="Y259" s="166"/>
      <c r="Z259" s="179"/>
      <c r="AA259" s="179"/>
      <c r="AB259" s="179"/>
      <c r="AC259" s="181"/>
      <c r="AD259" s="176"/>
      <c r="AE259" s="182"/>
      <c r="AF259" s="176"/>
      <c r="AG259" s="176"/>
      <c r="AH259" s="182"/>
      <c r="AI259" s="176"/>
      <c r="AJ259" s="183"/>
      <c r="AK259" s="21" t="str">
        <f>CONCATENATE(J257," Control"," 3")</f>
        <v>GINFO 46 Control 3</v>
      </c>
      <c r="AL259" s="23" t="s">
        <v>1099</v>
      </c>
      <c r="AM259" s="23" t="s">
        <v>1104</v>
      </c>
      <c r="AN259" s="23" t="s">
        <v>1105</v>
      </c>
      <c r="AO259" s="23" t="str">
        <f t="shared" si="1131"/>
        <v>El EQUIPO DE INFRAESRUCTURA Y SOPORTE TECNOLÓGICO - SSIT activa el Centro de Computo Alterno - CCA  a través de la ejecución de los servidores alternos para contigencias</v>
      </c>
      <c r="AP259" s="21" t="s">
        <v>55</v>
      </c>
      <c r="AQ259" s="21" t="str">
        <f t="shared" si="1132"/>
        <v>Impacto</v>
      </c>
      <c r="AR259" s="21" t="s">
        <v>56</v>
      </c>
      <c r="AS259" s="21" t="str">
        <f t="shared" si="1133"/>
        <v>25%</v>
      </c>
      <c r="AT259" s="21" t="s">
        <v>1</v>
      </c>
      <c r="AU259" s="21" t="s">
        <v>2</v>
      </c>
      <c r="AV259" s="21" t="s">
        <v>3</v>
      </c>
      <c r="AW259" s="22">
        <f>+IF(AQ259="Probabilidad",AW258-(AW258*AS259),AW258)</f>
        <v>0.252</v>
      </c>
      <c r="AX259" s="21" t="str">
        <f t="shared" si="1134"/>
        <v>Baja</v>
      </c>
      <c r="AY259" s="22">
        <f>+IF(AQ259="Impacto",AY258-(AY258*AS259),AY258)</f>
        <v>0.44999999999999996</v>
      </c>
      <c r="AZ259" s="21" t="str">
        <f t="shared" si="1135"/>
        <v>Moderado</v>
      </c>
      <c r="BA259" s="166"/>
      <c r="BB259" s="166"/>
      <c r="BC259" s="169"/>
      <c r="BD259" s="21" t="str">
        <f>CONCATENATE(J257," Acción preventiva"," 3")</f>
        <v>GINFO 46 Acción preventiva 3</v>
      </c>
      <c r="BE259" s="23"/>
      <c r="BF259" s="23"/>
      <c r="BG259" s="23"/>
      <c r="BH259" s="21">
        <f t="shared" si="1137"/>
        <v>0</v>
      </c>
      <c r="BI259" s="21"/>
      <c r="BJ259" s="21"/>
      <c r="BK259" s="21"/>
      <c r="BL259" s="21"/>
      <c r="BM259" s="21"/>
      <c r="BN259" s="21"/>
      <c r="BO259" s="21"/>
      <c r="BP259" s="21"/>
      <c r="BQ259" s="21"/>
      <c r="BR259" s="21"/>
      <c r="BS259" s="21"/>
      <c r="BT259" s="21"/>
      <c r="BU259" s="171"/>
      <c r="BV259" s="38">
        <v>0</v>
      </c>
      <c r="BW259" s="38">
        <v>0</v>
      </c>
      <c r="BX259" s="38">
        <v>0</v>
      </c>
      <c r="BY259" s="38">
        <v>0</v>
      </c>
      <c r="BZ259" s="38">
        <v>0</v>
      </c>
      <c r="CA259" s="38">
        <v>0</v>
      </c>
      <c r="CB259" s="38">
        <v>0</v>
      </c>
      <c r="CC259" s="38">
        <v>0</v>
      </c>
      <c r="CD259" s="38">
        <v>0</v>
      </c>
      <c r="CE259" s="38">
        <v>0</v>
      </c>
      <c r="CF259" s="38">
        <v>0</v>
      </c>
      <c r="CG259" s="38">
        <v>0</v>
      </c>
      <c r="CH259" s="38">
        <f t="shared" si="1103"/>
        <v>0</v>
      </c>
      <c r="CI259" s="39"/>
      <c r="CJ259" s="24"/>
      <c r="CK259" s="25"/>
      <c r="CL259" s="173"/>
      <c r="CM259" s="26">
        <f t="shared" ref="CM259" si="1156">1-(CK259/CL257)</f>
        <v>1</v>
      </c>
      <c r="CN259" s="24" t="str" cm="1">
        <f t="array" ref="CN259">+_xlfn.IFS(CM259&lt;0.8,"Cambio",CM259&lt;0.9,"Revisión de control",CM259&gt;0.89,"Se mantiene")</f>
        <v>Se mantiene</v>
      </c>
      <c r="CO259" s="80"/>
      <c r="CP259" s="25"/>
      <c r="CQ259" s="25"/>
      <c r="CR259" s="25"/>
      <c r="CS259" s="26">
        <f t="shared" si="1106"/>
        <v>1</v>
      </c>
    </row>
    <row r="260" spans="1:97" ht="60" customHeight="1" x14ac:dyDescent="0.4">
      <c r="A260" s="7" t="s">
        <v>965</v>
      </c>
      <c r="B260" s="228"/>
      <c r="C260" s="21" t="s">
        <v>153</v>
      </c>
      <c r="D260" s="189"/>
      <c r="E260" s="192"/>
      <c r="F260" s="189"/>
      <c r="G260" s="196"/>
      <c r="H260" s="176"/>
      <c r="I260" s="182"/>
      <c r="J260" s="176"/>
      <c r="K260" s="167"/>
      <c r="L260" s="197"/>
      <c r="M260" s="200"/>
      <c r="N260" s="203"/>
      <c r="O260" s="206"/>
      <c r="P260" s="203"/>
      <c r="Q260" s="206"/>
      <c r="R260" s="206"/>
      <c r="S260" s="209"/>
      <c r="T260" s="176"/>
      <c r="U260" s="175"/>
      <c r="V260" s="175"/>
      <c r="W260" s="177"/>
      <c r="X260" s="167"/>
      <c r="Y260" s="167"/>
      <c r="Z260" s="180"/>
      <c r="AA260" s="180"/>
      <c r="AB260" s="180"/>
      <c r="AC260" s="181"/>
      <c r="AD260" s="176"/>
      <c r="AE260" s="182"/>
      <c r="AF260" s="176"/>
      <c r="AG260" s="176"/>
      <c r="AH260" s="182"/>
      <c r="AI260" s="176"/>
      <c r="AJ260" s="183"/>
      <c r="AK260" s="21" t="str">
        <f>CONCATENATE(J257," Control"," 4")</f>
        <v>GINFO 46 Control 4</v>
      </c>
      <c r="AL260" s="23"/>
      <c r="AM260" s="23"/>
      <c r="AN260" s="23"/>
      <c r="AO260" s="23" t="str">
        <f t="shared" si="1131"/>
        <v xml:space="preserve">  a través de </v>
      </c>
      <c r="AP260" s="21"/>
      <c r="AQ260" s="21" t="str">
        <f t="shared" si="1132"/>
        <v/>
      </c>
      <c r="AR260" s="21"/>
      <c r="AS260" s="21" t="str">
        <f t="shared" si="1133"/>
        <v/>
      </c>
      <c r="AT260" s="21"/>
      <c r="AU260" s="21"/>
      <c r="AV260" s="21"/>
      <c r="AW260" s="22">
        <f>+IF(AQ260="Probabilidad",AW259-(AW259*AS260),AW259)</f>
        <v>0.252</v>
      </c>
      <c r="AX260" s="21" t="str">
        <f t="shared" si="1134"/>
        <v>Baja</v>
      </c>
      <c r="AY260" s="22">
        <f>+IF(AQ260="Impacto",AY259-(AY259*AS260),AY259)</f>
        <v>0.44999999999999996</v>
      </c>
      <c r="AZ260" s="21" t="str">
        <f t="shared" si="1135"/>
        <v>Moderado</v>
      </c>
      <c r="BA260" s="167"/>
      <c r="BB260" s="167"/>
      <c r="BC260" s="170"/>
      <c r="BD260" s="21" t="str">
        <f>CONCATENATE(J257," Acción preventiva"," 4")</f>
        <v>GINFO 46 Acción preventiva 4</v>
      </c>
      <c r="BE260" s="23"/>
      <c r="BF260" s="23"/>
      <c r="BG260" s="23"/>
      <c r="BH260" s="21">
        <f t="shared" si="1137"/>
        <v>0</v>
      </c>
      <c r="BI260" s="21"/>
      <c r="BJ260" s="21"/>
      <c r="BK260" s="21"/>
      <c r="BL260" s="21"/>
      <c r="BM260" s="21"/>
      <c r="BN260" s="21"/>
      <c r="BO260" s="21"/>
      <c r="BP260" s="21"/>
      <c r="BQ260" s="21"/>
      <c r="BR260" s="21"/>
      <c r="BS260" s="21"/>
      <c r="BT260" s="21"/>
      <c r="BU260" s="171"/>
      <c r="BV260" s="38">
        <v>0</v>
      </c>
      <c r="BW260" s="38">
        <v>0</v>
      </c>
      <c r="BX260" s="38">
        <v>0</v>
      </c>
      <c r="BY260" s="38">
        <v>0</v>
      </c>
      <c r="BZ260" s="38">
        <v>0</v>
      </c>
      <c r="CA260" s="38">
        <v>0</v>
      </c>
      <c r="CB260" s="38">
        <v>0</v>
      </c>
      <c r="CC260" s="38">
        <v>0</v>
      </c>
      <c r="CD260" s="38">
        <v>0</v>
      </c>
      <c r="CE260" s="38">
        <v>0</v>
      </c>
      <c r="CF260" s="38">
        <v>0</v>
      </c>
      <c r="CG260" s="38">
        <v>0</v>
      </c>
      <c r="CH260" s="38">
        <f t="shared" si="1103"/>
        <v>0</v>
      </c>
      <c r="CI260" s="39"/>
      <c r="CJ260" s="24"/>
      <c r="CK260" s="25"/>
      <c r="CL260" s="174"/>
      <c r="CM260" s="26">
        <f t="shared" ref="CM260" si="1157">1-(CK260/CL257)</f>
        <v>1</v>
      </c>
      <c r="CN260" s="24" t="str" cm="1">
        <f t="array" ref="CN260">+_xlfn.IFS(CM260&lt;0.8,"Cambio",CM260&lt;0.9,"Revisión de control",CM260&gt;0.89,"Se mantiene")</f>
        <v>Se mantiene</v>
      </c>
      <c r="CO260" s="80"/>
      <c r="CP260" s="25"/>
      <c r="CQ260" s="25"/>
      <c r="CR260" s="25"/>
      <c r="CS260" s="26">
        <f t="shared" si="1106"/>
        <v>1</v>
      </c>
    </row>
    <row r="261" spans="1:97" ht="60" customHeight="1" x14ac:dyDescent="0.4">
      <c r="A261" s="7" t="s">
        <v>965</v>
      </c>
      <c r="B261" s="226" t="s">
        <v>152</v>
      </c>
      <c r="C261" s="21" t="s">
        <v>153</v>
      </c>
      <c r="D261" s="187" t="str">
        <f>VLOOKUP(B261,Datos!$B$65:$F$80,3,FALSE)</f>
        <v>Prestar servicios de tecnologías de información y comunicaciones, y geografía y topografía oportunos para la operación y la toma de decisiones de la Agencia</v>
      </c>
      <c r="E261" s="190" t="str">
        <f>VLOOKUP(B261,Datos!$B$65:$F$80,5,FALSE)</f>
        <v>La posibilidad de incumplir con la prestación de servicios de tecnologías de información y comunicación parala toma de decisiones de la entidad</v>
      </c>
      <c r="F261" s="187" t="str">
        <f>VLOOKUP(B261,Datos!$B$65:$F$80,4,FALSE)</f>
        <v>Desde la conceptualización de los servicios de tecnología de información y comunicaciones, y gestión de la información de geografía y topografía de la Entidad hasta el uso, administración y soporte.</v>
      </c>
      <c r="G261" s="196" t="s">
        <v>322</v>
      </c>
      <c r="H261" s="176" t="s">
        <v>967</v>
      </c>
      <c r="I261" s="182">
        <f t="shared" si="956"/>
        <v>1</v>
      </c>
      <c r="J261" s="176" t="str">
        <f t="shared" ref="J261" si="1158">CONCATENATE(C261," ",K261)</f>
        <v>GINFO 47</v>
      </c>
      <c r="K261" s="165">
        <v>47</v>
      </c>
      <c r="L261" s="197">
        <v>45839</v>
      </c>
      <c r="M261" s="198">
        <f ca="1">+TODAY()-L261</f>
        <v>240</v>
      </c>
      <c r="N261" s="201" t="s">
        <v>31</v>
      </c>
      <c r="O261" s="204">
        <f>VLOOKUP(N261,[5]Datos!$B$21:$D$25,3,FALSE)</f>
        <v>0.8</v>
      </c>
      <c r="P261" s="201" t="s">
        <v>32</v>
      </c>
      <c r="Q261" s="204">
        <f>VLOOKUP(P261,[5]Datos!$C$20:$D$25,2,FALSE)</f>
        <v>0.8</v>
      </c>
      <c r="R261" s="204">
        <f t="shared" ref="R261" si="1159">+IF(O261="",Q261,IF(Q261="",O261,IF(O261&gt;Q261,O261,Q261)))</f>
        <v>0.8</v>
      </c>
      <c r="S261" s="207" t="s">
        <v>1106</v>
      </c>
      <c r="T261" s="176" t="s">
        <v>4</v>
      </c>
      <c r="U261" s="175" t="s">
        <v>1107</v>
      </c>
      <c r="V261" s="175" t="s">
        <v>1108</v>
      </c>
      <c r="W261" s="177" t="str">
        <f t="shared" ref="W261" si="1160">CONCATENATE("Posibilidad de"," ",T261," ",U261," debido ",V261)</f>
        <v>Posibilidad de pérdida reputacional en la imagen de la Entidad ante los grupos de interes debido a la interrupción operativa como resultado de vulnerabilidades en la gestión de la seguridad y calidad de los sistemas tecnológicos.</v>
      </c>
      <c r="X261" s="165" t="s">
        <v>223</v>
      </c>
      <c r="Y261" s="165" t="s">
        <v>227</v>
      </c>
      <c r="Z261" s="178" t="s">
        <v>286</v>
      </c>
      <c r="AA261" s="178" t="s">
        <v>242</v>
      </c>
      <c r="AB261" s="178" t="s">
        <v>1084</v>
      </c>
      <c r="AC261" s="181">
        <v>365</v>
      </c>
      <c r="AD261" s="176" t="str">
        <f t="shared" ref="AD261" si="1161">IF(AC261&lt;=0,"",IF(AC261&lt;=2,"Muy Baja",IF(AC261&lt;=24,"Baja",IF(AC261&lt;=500,"Media",IF(AC261&lt;=5000,"Alta","Muy Alta")))))</f>
        <v>Media</v>
      </c>
      <c r="AE261" s="182">
        <f t="shared" ref="AE261" si="1162">IF(AD261="","",IF(AD261="Muy Baja",0.2,IF(AD261="Baja",0.4,IF(AD261="Media",0.6,IF(AD261="Alta",0.8,IF(AD261="Muy Alta",1,))))))</f>
        <v>0.6</v>
      </c>
      <c r="AF261" s="176" t="s">
        <v>32</v>
      </c>
      <c r="AG261" s="176" t="str">
        <f>IF(OR(AF261=[5]Datos!$C$6,AF261=[5]Datos!$D$6),"Leve",IF(OR(AF261=[5]Datos!$C$7,AF261=[5]Datos!$D$7),"Menor",IF(OR(AF261=[5]Datos!$C$8,AF261=[5]Datos!$D$8),"Moderado",IF(OR(AF261=[5]Datos!$C$9,AF261=[5]Datos!$D$9),"Mayor",IF(OR(AF261=[5]Datos!$C$10,AF261=[5]Datos!$D$10),"Catastrófico","")))))</f>
        <v>Mayor</v>
      </c>
      <c r="AH261" s="182">
        <f t="shared" ref="AH261" si="1163">IF(AG261="","",IF(AG261="Leve",0.2,IF(AG261="Menor",0.4,IF(AG261="Moderado",0.6,IF(AG261="Mayor",0.8,IF(AG261="Catastrófico",1,))))))</f>
        <v>0.8</v>
      </c>
      <c r="AI261" s="176" t="str">
        <f t="shared" ref="AI261" si="1164">IF(OR(AND(AD261="Muy Baja",AG261="Leve"),AND(AD261="Muy Baja",AG261="Menor"),AND(AD261="Baja",AG261="Leve")),"Bajo",IF(OR(AND(AD261="Muy baja",AG261="Moderado"),AND(AD261="Baja",AG261="Menor"),AND(AD261="Baja",AG261="Moderado"),AND(AD261="Media",AG261="Leve"),AND(AD261="Media",AG261="Menor"),AND(AD261="Media",AG261="Moderado"),AND(AD261="Alta",AG261="Leve"),AND(AD261="Alta",AG261="Menor")),"Moderado",IF(OR(AND(AD261="Muy Baja",AG261="Mayor"),AND(AD261="Baja",AG261="Mayor"),AND(AD261="Media",AG261="Mayor"),AND(AD261="Alta",AG261="Moderado"),AND(AD261="Alta",AG261="Mayor"),AND(AD261="Muy Alta",AG261="Leve"),AND(AD261="Muy Alta",AG261="Menor"),AND(AD261="Muy Alta",AG261="Moderado"),AND(AD261="Muy Alta",AG261="Mayor")),"Alto",IF(OR(AND(AD261="Muy Baja",AG261="Catastrófico"),AND(AD261="Baja",AG261="Catastrófico"),AND(AD261="Media",AG261="Catastrófico"),AND(AD261="Alta",AG261="Catastrófico"),AND(AD261="Muy Alta",AG261="Catastrófico")),"Extremo",""))))</f>
        <v>Alto</v>
      </c>
      <c r="AJ261" s="183" t="str" cm="1">
        <f t="array" ref="AJ261">_xlfn.IFS(AI261="Bajo","Aceptar",AI261="Moderado","Reducir",AI261="Alto","Reducir",AI261="Extremo","Reducir")</f>
        <v>Reducir</v>
      </c>
      <c r="AK261" s="21" t="str">
        <f>CONCATENATE(J261," Control"," 1")</f>
        <v>GINFO 47 Control 1</v>
      </c>
      <c r="AL261" s="23" t="s">
        <v>1099</v>
      </c>
      <c r="AM261" s="23" t="s">
        <v>1109</v>
      </c>
      <c r="AN261" s="23" t="s">
        <v>1110</v>
      </c>
      <c r="AO261" s="23" t="str">
        <f t="shared" si="1131"/>
        <v>El EQUIPO DE INFRAESRUCTURA Y SOPORTE TECNOLÓGICO - SSIT garantiza la continuidad operativa de la ejecución del mantenimiento preventivo y correctivo de la infraestructura tecnológica a través de contratos con los proveedores y/o soporte interno especializado, conforme a los lineamientos técnicos establecidos y plan de contratación de la SSIT</v>
      </c>
      <c r="AP261" s="21" t="s">
        <v>53</v>
      </c>
      <c r="AQ261" s="21" t="str">
        <f t="shared" si="1132"/>
        <v>Probabilidad</v>
      </c>
      <c r="AR261" s="21" t="s">
        <v>56</v>
      </c>
      <c r="AS261" s="21" t="str">
        <f t="shared" si="1133"/>
        <v>40%</v>
      </c>
      <c r="AT261" s="21" t="s">
        <v>1</v>
      </c>
      <c r="AU261" s="21" t="s">
        <v>2</v>
      </c>
      <c r="AV261" s="21" t="s">
        <v>3</v>
      </c>
      <c r="AW261" s="22">
        <f>+IF(AQ261="Probabilidad",AE261-(AE261*AS261),AE261)</f>
        <v>0.36</v>
      </c>
      <c r="AX261" s="21" t="str">
        <f t="shared" si="1134"/>
        <v>Baja</v>
      </c>
      <c r="AY261" s="22">
        <f>+IF(AQ261="Impacto",AH261-(AH261*AS261),AH261)</f>
        <v>0.8</v>
      </c>
      <c r="AZ261" s="21" t="str">
        <f t="shared" si="1135"/>
        <v>Mayor</v>
      </c>
      <c r="BA261" s="165" t="str">
        <f t="shared" ref="BA261" si="1165">IF(OR(AND(AX264="Muy Baja",AZ264="Leve"),AND(AX264="Muy Baja",AZ264="Menor"),AND(AX264="Baja",AZ264="Leve")),"Bajo",IF(OR(AND(AX264="Muy baja",AZ264="Moderado"),AND(AX264="Baja",AZ264="Menor"),AND(AX264="Baja",AZ264="Moderado"),AND(AX264="Media",AZ264="Leve"),AND(AX264="Media",AZ264="Menor"),AND(AX264="Media",AZ264="Moderado"),AND(AX264="Alta",AZ264="Leve"),AND(AX264="Alta",AZ264="Menor")),"Moderado",IF(OR(AND(AX264="Muy Baja",AZ264="Mayor"),AND(AX264="Baja",AZ264="Mayor"),AND(AX264="Media",AZ264="Mayor"),AND(AX264="Alta",AZ264="Moderado"),AND(AX264="Alta",AZ264="Mayor"),AND(AX264="Muy Alta",AZ264="Leve"),AND(AX264="Muy Alta",AZ264="Menor"),AND(AX264="Muy Alta",AZ264="Moderado"),AND(AX264="Muy Alta",AZ264="Mayor")),"Alto",IF(OR(AND(AX264="Muy Baja",AZ264="Catastrófico"),AND(AX264="Baja",AZ264="Catastrófico"),AND(AX264="Media",AZ264="Catastrófico"),AND(AX264="Alta",AZ264="Catastrófico"),AND(AX264="Muy Alta",AZ264="Catastrófico")),"Extremo",""))))</f>
        <v>Moderado</v>
      </c>
      <c r="BB261" s="165" t="str" cm="1">
        <f t="array" ref="BB261">_xlfn.IFS(BA261="Bajo","Aceptar",BA261="Moderado","Reducir",BA261="Alto","Reducir",BA261="Extremo","Reducir")</f>
        <v>Reducir</v>
      </c>
      <c r="BC261" s="168" t="str" cm="1">
        <f t="array" ref="BC261">_xlfn.IFS(BB261="Aceptar","No",BB261="Reducir","Si")</f>
        <v>Si</v>
      </c>
      <c r="BD261" s="21" t="str">
        <f>CONCATENATE(J261," Acción preventiva"," 1")</f>
        <v>GINFO 47 Acción preventiva 1</v>
      </c>
      <c r="BE261" s="23" t="s">
        <v>1111</v>
      </c>
      <c r="BF261" s="23" t="s">
        <v>1112</v>
      </c>
      <c r="BG261" s="23" t="s">
        <v>1113</v>
      </c>
      <c r="BH261" s="21">
        <f t="shared" si="1137"/>
        <v>1</v>
      </c>
      <c r="BI261" s="21"/>
      <c r="BJ261" s="21"/>
      <c r="BK261" s="21"/>
      <c r="BL261" s="21"/>
      <c r="BM261" s="21"/>
      <c r="BN261" s="21"/>
      <c r="BO261" s="21"/>
      <c r="BP261" s="21"/>
      <c r="BQ261" s="21">
        <v>1</v>
      </c>
      <c r="BR261" s="21"/>
      <c r="BS261" s="21"/>
      <c r="BT261" s="21"/>
      <c r="BU261" s="171">
        <f t="shared" ref="BU261" si="1166">+AVERAGE(CH261:CH264)/AVERAGE(BH261:BH264)</f>
        <v>0.33333333333333331</v>
      </c>
      <c r="BV261" s="38">
        <v>0</v>
      </c>
      <c r="BW261" s="38">
        <v>0</v>
      </c>
      <c r="BX261" s="38">
        <v>0</v>
      </c>
      <c r="BY261" s="38">
        <v>0</v>
      </c>
      <c r="BZ261" s="38">
        <v>0</v>
      </c>
      <c r="CA261" s="38">
        <v>0</v>
      </c>
      <c r="CB261" s="38">
        <v>0</v>
      </c>
      <c r="CC261" s="38">
        <v>0</v>
      </c>
      <c r="CD261" s="38">
        <v>1</v>
      </c>
      <c r="CE261" s="38">
        <v>0</v>
      </c>
      <c r="CF261" s="38">
        <v>0</v>
      </c>
      <c r="CG261" s="38">
        <v>0</v>
      </c>
      <c r="CH261" s="38">
        <f t="shared" si="1103"/>
        <v>1</v>
      </c>
      <c r="CI261" s="39"/>
      <c r="CJ261" s="24"/>
      <c r="CK261" s="25"/>
      <c r="CL261" s="172">
        <f t="shared" ref="CL261" si="1167">+AC261</f>
        <v>365</v>
      </c>
      <c r="CM261" s="26">
        <f t="shared" ref="CM261" si="1168">1-(CK261/CL261)</f>
        <v>1</v>
      </c>
      <c r="CN261" s="24" t="str" cm="1">
        <f t="array" ref="CN261">+_xlfn.IFS(CM261&lt;0.8,"Cambio",CM261&lt;0.9,"Revisión de control",CM261&gt;0.89,"Se mantiene")</f>
        <v>Se mantiene</v>
      </c>
      <c r="CO261" s="80"/>
      <c r="CP261" s="25"/>
      <c r="CQ261" s="25"/>
      <c r="CR261" s="25"/>
      <c r="CS261" s="26">
        <f t="shared" si="1106"/>
        <v>1</v>
      </c>
    </row>
    <row r="262" spans="1:97" ht="60" customHeight="1" x14ac:dyDescent="0.4">
      <c r="A262" s="7" t="s">
        <v>965</v>
      </c>
      <c r="B262" s="227"/>
      <c r="C262" s="21" t="s">
        <v>153</v>
      </c>
      <c r="D262" s="188"/>
      <c r="E262" s="191"/>
      <c r="F262" s="188"/>
      <c r="G262" s="196"/>
      <c r="H262" s="176"/>
      <c r="I262" s="182"/>
      <c r="J262" s="176"/>
      <c r="K262" s="166"/>
      <c r="L262" s="197"/>
      <c r="M262" s="199"/>
      <c r="N262" s="202"/>
      <c r="O262" s="205"/>
      <c r="P262" s="202"/>
      <c r="Q262" s="205"/>
      <c r="R262" s="205"/>
      <c r="S262" s="208"/>
      <c r="T262" s="176"/>
      <c r="U262" s="175"/>
      <c r="V262" s="175"/>
      <c r="W262" s="177"/>
      <c r="X262" s="166"/>
      <c r="Y262" s="166"/>
      <c r="Z262" s="179"/>
      <c r="AA262" s="179"/>
      <c r="AB262" s="179"/>
      <c r="AC262" s="181"/>
      <c r="AD262" s="176"/>
      <c r="AE262" s="182"/>
      <c r="AF262" s="176"/>
      <c r="AG262" s="176"/>
      <c r="AH262" s="182"/>
      <c r="AI262" s="176"/>
      <c r="AJ262" s="183"/>
      <c r="AK262" s="21" t="str">
        <f>CONCATENATE(J261," Control"," 2")</f>
        <v>GINFO 47 Control 2</v>
      </c>
      <c r="AL262" s="23" t="s">
        <v>1099</v>
      </c>
      <c r="AM262" s="23" t="s">
        <v>1114</v>
      </c>
      <c r="AN262" s="23" t="s">
        <v>1115</v>
      </c>
      <c r="AO262" s="23" t="str">
        <f t="shared" si="1131"/>
        <v>El EQUIPO DE INFRAESRUCTURA Y SOPORTE TECNOLÓGICO - SSIT garantiza la prestación de servicios de recuperación ante desastres (DRP) a través de la elaboración, actualización, socialización y pruebas periódicas del Plan de Recuperación de Desastres Informáticos, asegurando su alineación con los requerimientos críticos de la entidad.</v>
      </c>
      <c r="AP262" s="21" t="s">
        <v>53</v>
      </c>
      <c r="AQ262" s="21" t="str">
        <f t="shared" si="1132"/>
        <v>Probabilidad</v>
      </c>
      <c r="AR262" s="21" t="s">
        <v>56</v>
      </c>
      <c r="AS262" s="21" t="str">
        <f t="shared" si="1133"/>
        <v>40%</v>
      </c>
      <c r="AT262" s="21" t="s">
        <v>1</v>
      </c>
      <c r="AU262" s="21" t="s">
        <v>2</v>
      </c>
      <c r="AV262" s="21" t="s">
        <v>3</v>
      </c>
      <c r="AW262" s="22">
        <f>+IF(AQ262="Probabilidad",AW261-(AW261*AS262),AW261)</f>
        <v>0.216</v>
      </c>
      <c r="AX262" s="21" t="str">
        <f t="shared" si="1134"/>
        <v>Baja</v>
      </c>
      <c r="AY262" s="22">
        <f>+IF(AQ262="Impacto",AY261-(AY261*AS262),AY261)</f>
        <v>0.8</v>
      </c>
      <c r="AZ262" s="21" t="str">
        <f t="shared" si="1135"/>
        <v>Mayor</v>
      </c>
      <c r="BA262" s="166"/>
      <c r="BB262" s="166"/>
      <c r="BC262" s="169"/>
      <c r="BD262" s="21" t="str">
        <f>CONCATENATE(J261," Acción preventiva"," 2")</f>
        <v>GINFO 47 Acción preventiva 2</v>
      </c>
      <c r="BE262" s="23" t="s">
        <v>1111</v>
      </c>
      <c r="BF262" s="23" t="s">
        <v>1116</v>
      </c>
      <c r="BG262" s="23" t="s">
        <v>1117</v>
      </c>
      <c r="BH262" s="21">
        <f t="shared" si="1137"/>
        <v>1</v>
      </c>
      <c r="BI262" s="21"/>
      <c r="BJ262" s="21"/>
      <c r="BK262" s="21"/>
      <c r="BL262" s="21"/>
      <c r="BM262" s="21"/>
      <c r="BN262" s="21"/>
      <c r="BO262" s="21"/>
      <c r="BP262" s="21"/>
      <c r="BQ262" s="21"/>
      <c r="BR262" s="21"/>
      <c r="BS262" s="21">
        <v>1</v>
      </c>
      <c r="BT262" s="21"/>
      <c r="BU262" s="171"/>
      <c r="BV262" s="38">
        <v>0</v>
      </c>
      <c r="BW262" s="38">
        <v>0</v>
      </c>
      <c r="BX262" s="38">
        <v>0</v>
      </c>
      <c r="BY262" s="38">
        <v>0</v>
      </c>
      <c r="BZ262" s="38">
        <v>0</v>
      </c>
      <c r="CA262" s="38">
        <v>0</v>
      </c>
      <c r="CB262" s="38">
        <v>0</v>
      </c>
      <c r="CC262" s="38">
        <v>0</v>
      </c>
      <c r="CD262" s="38">
        <v>0</v>
      </c>
      <c r="CE262" s="38">
        <v>0</v>
      </c>
      <c r="CF262" s="38">
        <v>0</v>
      </c>
      <c r="CG262" s="38">
        <v>0</v>
      </c>
      <c r="CH262" s="38">
        <f t="shared" si="1103"/>
        <v>0</v>
      </c>
      <c r="CI262" s="39"/>
      <c r="CJ262" s="24"/>
      <c r="CK262" s="25"/>
      <c r="CL262" s="173"/>
      <c r="CM262" s="26">
        <f t="shared" ref="CM262" si="1169">1-(CK262/CL261)</f>
        <v>1</v>
      </c>
      <c r="CN262" s="24" t="str" cm="1">
        <f t="array" ref="CN262">+_xlfn.IFS(CM262&lt;0.8,"Cambio",CM262&lt;0.9,"Revisión de control",CM262&gt;0.89,"Se mantiene")</f>
        <v>Se mantiene</v>
      </c>
      <c r="CO262" s="80"/>
      <c r="CP262" s="25"/>
      <c r="CQ262" s="25"/>
      <c r="CR262" s="25"/>
      <c r="CS262" s="26">
        <f t="shared" si="1106"/>
        <v>1</v>
      </c>
    </row>
    <row r="263" spans="1:97" ht="60" customHeight="1" x14ac:dyDescent="0.4">
      <c r="A263" s="7" t="s">
        <v>965</v>
      </c>
      <c r="B263" s="227"/>
      <c r="C263" s="21" t="s">
        <v>153</v>
      </c>
      <c r="D263" s="188"/>
      <c r="E263" s="191"/>
      <c r="F263" s="188"/>
      <c r="G263" s="196"/>
      <c r="H263" s="176"/>
      <c r="I263" s="182"/>
      <c r="J263" s="176"/>
      <c r="K263" s="166"/>
      <c r="L263" s="197"/>
      <c r="M263" s="199"/>
      <c r="N263" s="202"/>
      <c r="O263" s="205"/>
      <c r="P263" s="202"/>
      <c r="Q263" s="205"/>
      <c r="R263" s="205"/>
      <c r="S263" s="208"/>
      <c r="T263" s="176"/>
      <c r="U263" s="175"/>
      <c r="V263" s="175"/>
      <c r="W263" s="177"/>
      <c r="X263" s="166"/>
      <c r="Y263" s="166"/>
      <c r="Z263" s="179"/>
      <c r="AA263" s="179"/>
      <c r="AB263" s="179"/>
      <c r="AC263" s="181"/>
      <c r="AD263" s="176"/>
      <c r="AE263" s="182"/>
      <c r="AF263" s="176"/>
      <c r="AG263" s="176"/>
      <c r="AH263" s="182"/>
      <c r="AI263" s="176"/>
      <c r="AJ263" s="183"/>
      <c r="AK263" s="21" t="str">
        <f>CONCATENATE(J261," Control"," 3")</f>
        <v>GINFO 47 Control 3</v>
      </c>
      <c r="AL263" s="23" t="s">
        <v>1099</v>
      </c>
      <c r="AM263" s="23" t="s">
        <v>1118</v>
      </c>
      <c r="AN263" s="23" t="s">
        <v>1119</v>
      </c>
      <c r="AO263" s="23" t="str">
        <f t="shared" si="1131"/>
        <v>El EQUIPO DE INFRAESRUCTURA Y SOPORTE TECNOLÓGICO - SSIT ejecuta los servicios de recuperación de forma inmediata ante la ocurrencia de la materailización de un evento que comprometa la continuidad de los servicios tecnologicos criticos a través de la activación del Plan de Recuperación de Desastres Informáticos (DRP) para restablecer los servicios conforme a los niveles de recuperación establecidos (RTO/RPO)</v>
      </c>
      <c r="AP263" s="21" t="s">
        <v>55</v>
      </c>
      <c r="AQ263" s="21" t="str">
        <f t="shared" si="1132"/>
        <v>Impacto</v>
      </c>
      <c r="AR263" s="21" t="s">
        <v>56</v>
      </c>
      <c r="AS263" s="21" t="str">
        <f t="shared" si="1133"/>
        <v>25%</v>
      </c>
      <c r="AT263" s="21" t="s">
        <v>1</v>
      </c>
      <c r="AU263" s="21" t="s">
        <v>2</v>
      </c>
      <c r="AV263" s="21" t="s">
        <v>3</v>
      </c>
      <c r="AW263" s="22">
        <f>+IF(AQ263="Probabilidad",AW262-(AW262*AS263),AW262)</f>
        <v>0.216</v>
      </c>
      <c r="AX263" s="21" t="str">
        <f t="shared" si="1134"/>
        <v>Baja</v>
      </c>
      <c r="AY263" s="22">
        <f>+IF(AQ263="Impacto",AY262-(AY262*AS263),AY262)</f>
        <v>0.60000000000000009</v>
      </c>
      <c r="AZ263" s="21" t="str">
        <f t="shared" si="1135"/>
        <v>Moderado</v>
      </c>
      <c r="BA263" s="166"/>
      <c r="BB263" s="166"/>
      <c r="BC263" s="169"/>
      <c r="BD263" s="21" t="str">
        <f>CONCATENATE(J261," Acción preventiva"," 3")</f>
        <v>GINFO 47 Acción preventiva 3</v>
      </c>
      <c r="BE263" s="23" t="s">
        <v>1111</v>
      </c>
      <c r="BF263" s="23" t="s">
        <v>1120</v>
      </c>
      <c r="BG263" s="23" t="s">
        <v>1121</v>
      </c>
      <c r="BH263" s="21">
        <f t="shared" si="1137"/>
        <v>1</v>
      </c>
      <c r="BI263" s="21"/>
      <c r="BJ263" s="21"/>
      <c r="BK263" s="21"/>
      <c r="BL263" s="21"/>
      <c r="BM263" s="21"/>
      <c r="BN263" s="21"/>
      <c r="BO263" s="21"/>
      <c r="BP263" s="21"/>
      <c r="BQ263" s="21"/>
      <c r="BR263" s="21"/>
      <c r="BS263" s="21">
        <v>1</v>
      </c>
      <c r="BT263" s="21"/>
      <c r="BU263" s="171"/>
      <c r="BV263" s="38">
        <v>0</v>
      </c>
      <c r="BW263" s="38">
        <v>0</v>
      </c>
      <c r="BX263" s="38">
        <v>0</v>
      </c>
      <c r="BY263" s="38">
        <v>0</v>
      </c>
      <c r="BZ263" s="38">
        <v>0</v>
      </c>
      <c r="CA263" s="38">
        <v>0</v>
      </c>
      <c r="CB263" s="38">
        <v>0</v>
      </c>
      <c r="CC263" s="38">
        <v>0</v>
      </c>
      <c r="CD263" s="38">
        <v>0</v>
      </c>
      <c r="CE263" s="38">
        <v>0</v>
      </c>
      <c r="CF263" s="38">
        <v>0</v>
      </c>
      <c r="CG263" s="38">
        <v>0</v>
      </c>
      <c r="CH263" s="38">
        <f t="shared" si="1103"/>
        <v>0</v>
      </c>
      <c r="CI263" s="39"/>
      <c r="CJ263" s="24"/>
      <c r="CK263" s="25"/>
      <c r="CL263" s="173"/>
      <c r="CM263" s="26">
        <f t="shared" ref="CM263" si="1170">1-(CK263/CL261)</f>
        <v>1</v>
      </c>
      <c r="CN263" s="24" t="str" cm="1">
        <f t="array" ref="CN263">+_xlfn.IFS(CM263&lt;0.8,"Cambio",CM263&lt;0.9,"Revisión de control",CM263&gt;0.89,"Se mantiene")</f>
        <v>Se mantiene</v>
      </c>
      <c r="CO263" s="80"/>
      <c r="CP263" s="25"/>
      <c r="CQ263" s="25"/>
      <c r="CR263" s="25"/>
      <c r="CS263" s="26">
        <f t="shared" si="1106"/>
        <v>1</v>
      </c>
    </row>
    <row r="264" spans="1:97" ht="60" customHeight="1" x14ac:dyDescent="0.4">
      <c r="A264" s="7" t="s">
        <v>965</v>
      </c>
      <c r="B264" s="228"/>
      <c r="C264" s="21" t="s">
        <v>153</v>
      </c>
      <c r="D264" s="189"/>
      <c r="E264" s="192"/>
      <c r="F264" s="189"/>
      <c r="G264" s="196"/>
      <c r="H264" s="176"/>
      <c r="I264" s="182"/>
      <c r="J264" s="176"/>
      <c r="K264" s="167"/>
      <c r="L264" s="197"/>
      <c r="M264" s="200"/>
      <c r="N264" s="203"/>
      <c r="O264" s="206"/>
      <c r="P264" s="203"/>
      <c r="Q264" s="206"/>
      <c r="R264" s="206"/>
      <c r="S264" s="209"/>
      <c r="T264" s="176"/>
      <c r="U264" s="175"/>
      <c r="V264" s="175"/>
      <c r="W264" s="177"/>
      <c r="X264" s="167"/>
      <c r="Y264" s="167"/>
      <c r="Z264" s="180"/>
      <c r="AA264" s="180"/>
      <c r="AB264" s="180"/>
      <c r="AC264" s="181"/>
      <c r="AD264" s="176"/>
      <c r="AE264" s="182"/>
      <c r="AF264" s="176"/>
      <c r="AG264" s="176"/>
      <c r="AH264" s="182"/>
      <c r="AI264" s="176"/>
      <c r="AJ264" s="183"/>
      <c r="AK264" s="21" t="str">
        <f>CONCATENATE(J261," Control"," 4")</f>
        <v>GINFO 47 Control 4</v>
      </c>
      <c r="AL264" s="23"/>
      <c r="AM264" s="23"/>
      <c r="AN264" s="23"/>
      <c r="AO264" s="23" t="str">
        <f t="shared" si="1131"/>
        <v xml:space="preserve">  a través de </v>
      </c>
      <c r="AP264" s="21"/>
      <c r="AQ264" s="21" t="str">
        <f t="shared" si="1132"/>
        <v/>
      </c>
      <c r="AR264" s="21"/>
      <c r="AS264" s="21" t="str">
        <f t="shared" si="1133"/>
        <v/>
      </c>
      <c r="AT264" s="21"/>
      <c r="AU264" s="21"/>
      <c r="AV264" s="21"/>
      <c r="AW264" s="22">
        <f>+IF(AQ264="Probabilidad",AW263-(AW263*AS264),AW263)</f>
        <v>0.216</v>
      </c>
      <c r="AX264" s="21" t="str">
        <f t="shared" si="1134"/>
        <v>Baja</v>
      </c>
      <c r="AY264" s="22">
        <f>+IF(AQ264="Impacto",AY263-(AY263*AS264),AY263)</f>
        <v>0.60000000000000009</v>
      </c>
      <c r="AZ264" s="21" t="str">
        <f t="shared" si="1135"/>
        <v>Moderado</v>
      </c>
      <c r="BA264" s="167"/>
      <c r="BB264" s="167"/>
      <c r="BC264" s="170"/>
      <c r="BD264" s="21" t="str">
        <f>CONCATENATE(J261," Acción preventiva"," 4")</f>
        <v>GINFO 47 Acción preventiva 4</v>
      </c>
      <c r="BE264" s="23"/>
      <c r="BF264" s="23"/>
      <c r="BG264" s="23"/>
      <c r="BH264" s="21">
        <f t="shared" si="1137"/>
        <v>0</v>
      </c>
      <c r="BI264" s="21"/>
      <c r="BJ264" s="21"/>
      <c r="BK264" s="21"/>
      <c r="BL264" s="21"/>
      <c r="BM264" s="21"/>
      <c r="BN264" s="21"/>
      <c r="BO264" s="21"/>
      <c r="BP264" s="21"/>
      <c r="BQ264" s="21"/>
      <c r="BR264" s="21"/>
      <c r="BS264" s="21"/>
      <c r="BT264" s="21"/>
      <c r="BU264" s="171"/>
      <c r="BV264" s="38">
        <v>0</v>
      </c>
      <c r="BW264" s="38">
        <v>0</v>
      </c>
      <c r="BX264" s="38">
        <v>0</v>
      </c>
      <c r="BY264" s="38">
        <v>0</v>
      </c>
      <c r="BZ264" s="38">
        <v>0</v>
      </c>
      <c r="CA264" s="38">
        <v>0</v>
      </c>
      <c r="CB264" s="38">
        <v>0</v>
      </c>
      <c r="CC264" s="38">
        <v>0</v>
      </c>
      <c r="CD264" s="38">
        <v>0</v>
      </c>
      <c r="CE264" s="38">
        <v>0</v>
      </c>
      <c r="CF264" s="38">
        <v>0</v>
      </c>
      <c r="CG264" s="38">
        <v>0</v>
      </c>
      <c r="CH264" s="38">
        <f t="shared" si="1103"/>
        <v>0</v>
      </c>
      <c r="CI264" s="39"/>
      <c r="CJ264" s="24"/>
      <c r="CK264" s="25"/>
      <c r="CL264" s="174"/>
      <c r="CM264" s="26">
        <f t="shared" ref="CM264" si="1171">1-(CK264/CL261)</f>
        <v>1</v>
      </c>
      <c r="CN264" s="24" t="str" cm="1">
        <f t="array" ref="CN264">+_xlfn.IFS(CM264&lt;0.8,"Cambio",CM264&lt;0.9,"Revisión de control",CM264&gt;0.89,"Se mantiene")</f>
        <v>Se mantiene</v>
      </c>
      <c r="CO264" s="80"/>
      <c r="CP264" s="25"/>
      <c r="CQ264" s="25"/>
      <c r="CR264" s="25"/>
      <c r="CS264" s="26">
        <f t="shared" si="1106"/>
        <v>1</v>
      </c>
    </row>
    <row r="265" spans="1:97" ht="60" customHeight="1" x14ac:dyDescent="0.4">
      <c r="A265" s="7" t="s">
        <v>965</v>
      </c>
      <c r="B265" s="226" t="s">
        <v>152</v>
      </c>
      <c r="C265" s="21" t="s">
        <v>153</v>
      </c>
      <c r="D265" s="187" t="str">
        <f>VLOOKUP(B265,Datos!$B$65:$F$80,3,FALSE)</f>
        <v>Prestar servicios de tecnologías de información y comunicaciones, y geografía y topografía oportunos para la operación y la toma de decisiones de la Agencia</v>
      </c>
      <c r="E265" s="190" t="str">
        <f>VLOOKUP(B265,Datos!$B$65:$F$80,5,FALSE)</f>
        <v>La posibilidad de incumplir con la prestación de servicios de tecnologías de información y comunicación parala toma de decisiones de la entidad</v>
      </c>
      <c r="F265" s="187" t="str">
        <f>VLOOKUP(B265,Datos!$B$65:$F$80,4,FALSE)</f>
        <v>Desde la conceptualización de los servicios de tecnología de información y comunicaciones, y gestión de la información de geografía y topografía de la Entidad hasta el uso, administración y soporte.</v>
      </c>
      <c r="G265" s="196" t="s">
        <v>322</v>
      </c>
      <c r="H265" s="176" t="s">
        <v>967</v>
      </c>
      <c r="I265" s="182">
        <f t="shared" si="956"/>
        <v>1</v>
      </c>
      <c r="J265" s="176" t="str">
        <f t="shared" ref="J265" si="1172">CONCATENATE(C265," ",K265)</f>
        <v>GINFO 48</v>
      </c>
      <c r="K265" s="165">
        <v>48</v>
      </c>
      <c r="L265" s="197">
        <v>45839</v>
      </c>
      <c r="M265" s="198">
        <f ca="1">+TODAY()-L265</f>
        <v>240</v>
      </c>
      <c r="N265" s="201" t="s">
        <v>31</v>
      </c>
      <c r="O265" s="204">
        <f>VLOOKUP(N265,[5]Datos!$B$21:$D$25,3,FALSE)</f>
        <v>0.8</v>
      </c>
      <c r="P265" s="201" t="s">
        <v>20</v>
      </c>
      <c r="Q265" s="204">
        <f>VLOOKUP(P265,[5]Datos!$C$20:$D$25,2,FALSE)</f>
        <v>0.2</v>
      </c>
      <c r="R265" s="204">
        <f t="shared" ref="R265" si="1173">+IF(O265="",Q265,IF(Q265="",O265,IF(O265&gt;Q265,O265,Q265)))</f>
        <v>0.8</v>
      </c>
      <c r="S265" s="207" t="s">
        <v>1122</v>
      </c>
      <c r="T265" s="176" t="s">
        <v>0</v>
      </c>
      <c r="U265" s="175" t="s">
        <v>1123</v>
      </c>
      <c r="V265" s="175" t="s">
        <v>1124</v>
      </c>
      <c r="W265" s="177" t="str">
        <f t="shared" ref="W265" si="1174">CONCATENATE("Posibilidad de"," ",T265," ",U265," debido ",V265)</f>
        <v>Posibilidad de afectación económica o presupuestal del proyecto de inversión para desarrollo tecnologicos de la entidad debido a  la subutilización de los aplicativos implementados en la plataforma tecnológica y la inadecuada adopción por parte de los usuarios, como resultado de deficiencias en la apropiación, capacitación y resistencia al cambio</v>
      </c>
      <c r="X265" s="165" t="s">
        <v>221</v>
      </c>
      <c r="Y265" s="165" t="s">
        <v>227</v>
      </c>
      <c r="Z265" s="178" t="s">
        <v>286</v>
      </c>
      <c r="AA265" s="178" t="s">
        <v>242</v>
      </c>
      <c r="AB265" s="178" t="s">
        <v>1084</v>
      </c>
      <c r="AC265" s="181">
        <v>365</v>
      </c>
      <c r="AD265" s="176" t="str">
        <f t="shared" ref="AD265" si="1175">IF(AC265&lt;=0,"",IF(AC265&lt;=2,"Muy Baja",IF(AC265&lt;=24,"Baja",IF(AC265&lt;=500,"Media",IF(AC265&lt;=5000,"Alta","Muy Alta")))))</f>
        <v>Media</v>
      </c>
      <c r="AE265" s="182">
        <f t="shared" ref="AE265" si="1176">IF(AD265="","",IF(AD265="Muy Baja",0.2,IF(AD265="Baja",0.4,IF(AD265="Media",0.6,IF(AD265="Alta",0.8,IF(AD265="Muy Alta",1,))))))</f>
        <v>0.6</v>
      </c>
      <c r="AF265" s="176" t="s">
        <v>31</v>
      </c>
      <c r="AG265" s="176" t="str">
        <f>IF(OR(AF265=[5]Datos!$C$6,AF265=[5]Datos!$D$6),"Leve",IF(OR(AF265=[5]Datos!$C$7,AF265=[5]Datos!$D$7),"Menor",IF(OR(AF265=[5]Datos!$C$8,AF265=[5]Datos!$D$8),"Moderado",IF(OR(AF265=[5]Datos!$C$9,AF265=[5]Datos!$D$9),"Mayor",IF(OR(AF265=[5]Datos!$C$10,AF265=[5]Datos!$D$10),"Catastrófico","")))))</f>
        <v>Mayor</v>
      </c>
      <c r="AH265" s="182">
        <f t="shared" ref="AH265" si="1177">IF(AG265="","",IF(AG265="Leve",0.2,IF(AG265="Menor",0.4,IF(AG265="Moderado",0.6,IF(AG265="Mayor",0.8,IF(AG265="Catastrófico",1,))))))</f>
        <v>0.8</v>
      </c>
      <c r="AI265" s="176" t="str">
        <f t="shared" ref="AI265" si="1178">IF(OR(AND(AD265="Muy Baja",AG265="Leve"),AND(AD265="Muy Baja",AG265="Menor"),AND(AD265="Baja",AG265="Leve")),"Bajo",IF(OR(AND(AD265="Muy baja",AG265="Moderado"),AND(AD265="Baja",AG265="Menor"),AND(AD265="Baja",AG265="Moderado"),AND(AD265="Media",AG265="Leve"),AND(AD265="Media",AG265="Menor"),AND(AD265="Media",AG265="Moderado"),AND(AD265="Alta",AG265="Leve"),AND(AD265="Alta",AG265="Menor")),"Moderado",IF(OR(AND(AD265="Muy Baja",AG265="Mayor"),AND(AD265="Baja",AG265="Mayor"),AND(AD265="Media",AG265="Mayor"),AND(AD265="Alta",AG265="Moderado"),AND(AD265="Alta",AG265="Mayor"),AND(AD265="Muy Alta",AG265="Leve"),AND(AD265="Muy Alta",AG265="Menor"),AND(AD265="Muy Alta",AG265="Moderado"),AND(AD265="Muy Alta",AG265="Mayor")),"Alto",IF(OR(AND(AD265="Muy Baja",AG265="Catastrófico"),AND(AD265="Baja",AG265="Catastrófico"),AND(AD265="Media",AG265="Catastrófico"),AND(AD265="Alta",AG265="Catastrófico"),AND(AD265="Muy Alta",AG265="Catastrófico")),"Extremo",""))))</f>
        <v>Alto</v>
      </c>
      <c r="AJ265" s="183" t="str" cm="1">
        <f t="array" ref="AJ265">_xlfn.IFS(AI265="Bajo","Aceptar",AI265="Moderado","Reducir",AI265="Alto","Reducir",AI265="Extremo","Reducir")</f>
        <v>Reducir</v>
      </c>
      <c r="AK265" s="21" t="str">
        <f>CONCATENATE(J265," Control"," 1")</f>
        <v>GINFO 48 Control 1</v>
      </c>
      <c r="AL265" s="23" t="s">
        <v>972</v>
      </c>
      <c r="AM265" s="23" t="s">
        <v>1125</v>
      </c>
      <c r="AN265" s="23" t="s">
        <v>1126</v>
      </c>
      <c r="AO265" s="23" t="str">
        <f t="shared" si="1131"/>
        <v>La SUBDIRECCIÓN SISTEMAS INFORMACIÓN DE TIERRAS valida la entrega formal del sistema de información al usuario funcional a través de de un acta de entrega firmada por este, que evidencie su  aprobación  del cumplimiento de los requisitos definidos y el correcto funcionamiento de la solución implementada.</v>
      </c>
      <c r="AP265" s="21" t="s">
        <v>54</v>
      </c>
      <c r="AQ265" s="21" t="str">
        <f t="shared" si="1132"/>
        <v>Probabilidad</v>
      </c>
      <c r="AR265" s="21" t="s">
        <v>56</v>
      </c>
      <c r="AS265" s="21" t="str">
        <f t="shared" si="1133"/>
        <v>30%</v>
      </c>
      <c r="AT265" s="21" t="s">
        <v>1</v>
      </c>
      <c r="AU265" s="21" t="s">
        <v>2</v>
      </c>
      <c r="AV265" s="21" t="s">
        <v>3</v>
      </c>
      <c r="AW265" s="22">
        <f>+IF(AQ265="Probabilidad",AE265-(AE265*AS265),AE265)</f>
        <v>0.42</v>
      </c>
      <c r="AX265" s="21" t="str">
        <f t="shared" si="1134"/>
        <v>Media</v>
      </c>
      <c r="AY265" s="22">
        <f>+IF(AQ265="Impacto",AH265-(AH265*AS265),AH265)</f>
        <v>0.8</v>
      </c>
      <c r="AZ265" s="21" t="str">
        <f t="shared" si="1135"/>
        <v>Mayor</v>
      </c>
      <c r="BA265" s="165" t="str">
        <f t="shared" ref="BA265" si="1179">IF(OR(AND(AX268="Muy Baja",AZ268="Leve"),AND(AX268="Muy Baja",AZ268="Menor"),AND(AX268="Baja",AZ268="Leve")),"Bajo",IF(OR(AND(AX268="Muy baja",AZ268="Moderado"),AND(AX268="Baja",AZ268="Menor"),AND(AX268="Baja",AZ268="Moderado"),AND(AX268="Media",AZ268="Leve"),AND(AX268="Media",AZ268="Menor"),AND(AX268="Media",AZ268="Moderado"),AND(AX268="Alta",AZ268="Leve"),AND(AX268="Alta",AZ268="Menor")),"Moderado",IF(OR(AND(AX268="Muy Baja",AZ268="Mayor"),AND(AX268="Baja",AZ268="Mayor"),AND(AX268="Media",AZ268="Mayor"),AND(AX268="Alta",AZ268="Moderado"),AND(AX268="Alta",AZ268="Mayor"),AND(AX268="Muy Alta",AZ268="Leve"),AND(AX268="Muy Alta",AZ268="Menor"),AND(AX268="Muy Alta",AZ268="Moderado"),AND(AX268="Muy Alta",AZ268="Mayor")),"Alto",IF(OR(AND(AX268="Muy Baja",AZ268="Catastrófico"),AND(AX268="Baja",AZ268="Catastrófico"),AND(AX268="Media",AZ268="Catastrófico"),AND(AX268="Alta",AZ268="Catastrófico"),AND(AX268="Muy Alta",AZ268="Catastrófico")),"Extremo",""))))</f>
        <v>Moderado</v>
      </c>
      <c r="BB265" s="165" t="str" cm="1">
        <f t="array" ref="BB265">_xlfn.IFS(BA265="Bajo","Aceptar",BA265="Moderado","Reducir",BA265="Alto","Reducir",BA265="Extremo","Reducir")</f>
        <v>Reducir</v>
      </c>
      <c r="BC265" s="168" t="str" cm="1">
        <f t="array" ref="BC265">_xlfn.IFS(BB265="Aceptar","No",BB265="Reducir","Si")</f>
        <v>Si</v>
      </c>
      <c r="BD265" s="21" t="str">
        <f>CONCATENATE(J265," Acción preventiva"," 1")</f>
        <v>GINFO 48 Acción preventiva 1</v>
      </c>
      <c r="BE265" s="23" t="s">
        <v>975</v>
      </c>
      <c r="BF265" s="23" t="s">
        <v>1127</v>
      </c>
      <c r="BG265" s="23" t="s">
        <v>1088</v>
      </c>
      <c r="BH265" s="21">
        <f t="shared" si="1137"/>
        <v>1</v>
      </c>
      <c r="BI265" s="21"/>
      <c r="BJ265" s="21"/>
      <c r="BK265" s="21"/>
      <c r="BL265" s="21"/>
      <c r="BM265" s="21"/>
      <c r="BN265" s="21"/>
      <c r="BO265" s="21"/>
      <c r="BP265" s="21"/>
      <c r="BQ265" s="21"/>
      <c r="BR265" s="21">
        <v>1</v>
      </c>
      <c r="BS265" s="21"/>
      <c r="BT265" s="21"/>
      <c r="BU265" s="171">
        <f t="shared" ref="BU265" si="1180">+AVERAGE(CH265:CH268)/AVERAGE(BH265:BH268)</f>
        <v>0.5</v>
      </c>
      <c r="BV265" s="38">
        <v>0</v>
      </c>
      <c r="BW265" s="38">
        <v>0</v>
      </c>
      <c r="BX265" s="38">
        <v>0</v>
      </c>
      <c r="BY265" s="38">
        <v>0</v>
      </c>
      <c r="BZ265" s="38">
        <v>0</v>
      </c>
      <c r="CA265" s="38">
        <v>0</v>
      </c>
      <c r="CB265" s="38">
        <v>0</v>
      </c>
      <c r="CC265" s="38">
        <v>0</v>
      </c>
      <c r="CD265" s="38">
        <v>0</v>
      </c>
      <c r="CE265" s="38">
        <v>1</v>
      </c>
      <c r="CF265" s="38">
        <v>0</v>
      </c>
      <c r="CG265" s="38">
        <v>0</v>
      </c>
      <c r="CH265" s="38">
        <f t="shared" si="1103"/>
        <v>1</v>
      </c>
      <c r="CI265" s="39"/>
      <c r="CJ265" s="24"/>
      <c r="CK265" s="25"/>
      <c r="CL265" s="172">
        <f t="shared" ref="CL265" si="1181">+AC265</f>
        <v>365</v>
      </c>
      <c r="CM265" s="26">
        <f t="shared" ref="CM265" si="1182">1-(CK265/CL265)</f>
        <v>1</v>
      </c>
      <c r="CN265" s="24" t="str" cm="1">
        <f t="array" ref="CN265">+_xlfn.IFS(CM265&lt;0.8,"Cambio",CM265&lt;0.9,"Revisión de control",CM265&gt;0.89,"Se mantiene")</f>
        <v>Se mantiene</v>
      </c>
      <c r="CO265" s="80"/>
      <c r="CP265" s="25"/>
      <c r="CQ265" s="25"/>
      <c r="CR265" s="25"/>
      <c r="CS265" s="26">
        <f t="shared" si="1106"/>
        <v>1</v>
      </c>
    </row>
    <row r="266" spans="1:97" ht="60" customHeight="1" x14ac:dyDescent="0.4">
      <c r="A266" s="7" t="s">
        <v>965</v>
      </c>
      <c r="B266" s="227"/>
      <c r="C266" s="21" t="s">
        <v>153</v>
      </c>
      <c r="D266" s="188"/>
      <c r="E266" s="191"/>
      <c r="F266" s="188"/>
      <c r="G266" s="196"/>
      <c r="H266" s="176"/>
      <c r="I266" s="182"/>
      <c r="J266" s="176"/>
      <c r="K266" s="166"/>
      <c r="L266" s="197"/>
      <c r="M266" s="199"/>
      <c r="N266" s="202"/>
      <c r="O266" s="205"/>
      <c r="P266" s="202"/>
      <c r="Q266" s="205"/>
      <c r="R266" s="205"/>
      <c r="S266" s="208"/>
      <c r="T266" s="176"/>
      <c r="U266" s="175"/>
      <c r="V266" s="175"/>
      <c r="W266" s="177"/>
      <c r="X266" s="166"/>
      <c r="Y266" s="166"/>
      <c r="Z266" s="179"/>
      <c r="AA266" s="179"/>
      <c r="AB266" s="179"/>
      <c r="AC266" s="181"/>
      <c r="AD266" s="176"/>
      <c r="AE266" s="182"/>
      <c r="AF266" s="176"/>
      <c r="AG266" s="176"/>
      <c r="AH266" s="182"/>
      <c r="AI266" s="176"/>
      <c r="AJ266" s="183"/>
      <c r="AK266" s="21" t="str">
        <f>CONCATENATE(J265," Control"," 2")</f>
        <v>GINFO 48 Control 2</v>
      </c>
      <c r="AL266" s="23" t="s">
        <v>972</v>
      </c>
      <c r="AM266" s="23" t="s">
        <v>1128</v>
      </c>
      <c r="AN266" s="23" t="s">
        <v>1129</v>
      </c>
      <c r="AO266" s="23" t="str">
        <f t="shared" si="1131"/>
        <v>La SUBDIRECCIÓN SISTEMAS INFORMACIÓN DE TIERRAS ejecuta acciones de adopción y mejora funcional del software entregado a través de análisis de causas de no uso (como falta de capacitación, problemas funcionales, rechazo por parte de usuarios o desalineación con el proceso), y la implementación de planes correctivos que pueden incluir: jornadas de socialización, ajustes funcionales, soporte focalizado, reasignación de responsables o incluso rediseño parcial del sistema. Este control se activa una vez se evidencia, mediante seguimiento, que el aplicativo entregado no está siendo utilizado conforme al objetivo propuesto</v>
      </c>
      <c r="AP266" s="21" t="s">
        <v>55</v>
      </c>
      <c r="AQ266" s="21" t="str">
        <f t="shared" si="1132"/>
        <v>Impacto</v>
      </c>
      <c r="AR266" s="21" t="s">
        <v>56</v>
      </c>
      <c r="AS266" s="21" t="str">
        <f t="shared" si="1133"/>
        <v>25%</v>
      </c>
      <c r="AT266" s="21" t="s">
        <v>1</v>
      </c>
      <c r="AU266" s="21" t="s">
        <v>2</v>
      </c>
      <c r="AV266" s="21" t="s">
        <v>3</v>
      </c>
      <c r="AW266" s="22">
        <f>+IF(AQ266="Probabilidad",AW265-(AW265*AS266),AW265)</f>
        <v>0.42</v>
      </c>
      <c r="AX266" s="21" t="str">
        <f t="shared" si="1134"/>
        <v>Media</v>
      </c>
      <c r="AY266" s="22">
        <f>+IF(AQ266="Impacto",AY265-(AY265*AS266),AY265)</f>
        <v>0.60000000000000009</v>
      </c>
      <c r="AZ266" s="21" t="str">
        <f t="shared" si="1135"/>
        <v>Moderado</v>
      </c>
      <c r="BA266" s="166"/>
      <c r="BB266" s="166"/>
      <c r="BC266" s="169"/>
      <c r="BD266" s="21" t="str">
        <f>CONCATENATE(J265," Acción preventiva"," 2")</f>
        <v>GINFO 48 Acción preventiva 2</v>
      </c>
      <c r="BE266" s="23" t="s">
        <v>975</v>
      </c>
      <c r="BF266" s="23" t="s">
        <v>1130</v>
      </c>
      <c r="BG266" s="23" t="s">
        <v>1131</v>
      </c>
      <c r="BH266" s="21">
        <f t="shared" si="1137"/>
        <v>1</v>
      </c>
      <c r="BI266" s="21"/>
      <c r="BJ266" s="21"/>
      <c r="BK266" s="21"/>
      <c r="BL266" s="21"/>
      <c r="BM266" s="21"/>
      <c r="BN266" s="21"/>
      <c r="BO266" s="21"/>
      <c r="BP266" s="21"/>
      <c r="BQ266" s="21"/>
      <c r="BR266" s="21"/>
      <c r="BS266" s="21">
        <v>1</v>
      </c>
      <c r="BT266" s="21"/>
      <c r="BU266" s="171"/>
      <c r="BV266" s="38">
        <v>0</v>
      </c>
      <c r="BW266" s="38">
        <v>0</v>
      </c>
      <c r="BX266" s="38">
        <v>0</v>
      </c>
      <c r="BY266" s="38">
        <v>0</v>
      </c>
      <c r="BZ266" s="38">
        <v>0</v>
      </c>
      <c r="CA266" s="38">
        <v>0</v>
      </c>
      <c r="CB266" s="38">
        <v>0</v>
      </c>
      <c r="CC266" s="38">
        <v>0</v>
      </c>
      <c r="CD266" s="38">
        <v>0</v>
      </c>
      <c r="CE266" s="38">
        <v>0</v>
      </c>
      <c r="CF266" s="38">
        <v>0</v>
      </c>
      <c r="CG266" s="38">
        <v>0</v>
      </c>
      <c r="CH266" s="38">
        <f t="shared" si="1103"/>
        <v>0</v>
      </c>
      <c r="CI266" s="39"/>
      <c r="CJ266" s="24"/>
      <c r="CK266" s="25"/>
      <c r="CL266" s="173"/>
      <c r="CM266" s="26">
        <f t="shared" ref="CM266" si="1183">1-(CK266/CL265)</f>
        <v>1</v>
      </c>
      <c r="CN266" s="24" t="str" cm="1">
        <f t="array" ref="CN266">+_xlfn.IFS(CM266&lt;0.8,"Cambio",CM266&lt;0.9,"Revisión de control",CM266&gt;0.89,"Se mantiene")</f>
        <v>Se mantiene</v>
      </c>
      <c r="CO266" s="80"/>
      <c r="CP266" s="25"/>
      <c r="CQ266" s="25"/>
      <c r="CR266" s="25"/>
      <c r="CS266" s="26">
        <f t="shared" si="1106"/>
        <v>1</v>
      </c>
    </row>
    <row r="267" spans="1:97" ht="60" customHeight="1" x14ac:dyDescent="0.4">
      <c r="A267" s="7" t="s">
        <v>965</v>
      </c>
      <c r="B267" s="227"/>
      <c r="C267" s="21" t="s">
        <v>153</v>
      </c>
      <c r="D267" s="188"/>
      <c r="E267" s="191"/>
      <c r="F267" s="188"/>
      <c r="G267" s="196"/>
      <c r="H267" s="176"/>
      <c r="I267" s="182"/>
      <c r="J267" s="176"/>
      <c r="K267" s="166"/>
      <c r="L267" s="197"/>
      <c r="M267" s="199"/>
      <c r="N267" s="202"/>
      <c r="O267" s="205"/>
      <c r="P267" s="202"/>
      <c r="Q267" s="205"/>
      <c r="R267" s="205"/>
      <c r="S267" s="208"/>
      <c r="T267" s="176"/>
      <c r="U267" s="175"/>
      <c r="V267" s="175"/>
      <c r="W267" s="177"/>
      <c r="X267" s="166"/>
      <c r="Y267" s="166"/>
      <c r="Z267" s="179"/>
      <c r="AA267" s="179"/>
      <c r="AB267" s="179"/>
      <c r="AC267" s="181"/>
      <c r="AD267" s="176"/>
      <c r="AE267" s="182"/>
      <c r="AF267" s="176"/>
      <c r="AG267" s="176"/>
      <c r="AH267" s="182"/>
      <c r="AI267" s="176"/>
      <c r="AJ267" s="183"/>
      <c r="AK267" s="21" t="str">
        <f>CONCATENATE(J265," Control"," 3")</f>
        <v>GINFO 48 Control 3</v>
      </c>
      <c r="AL267" s="23"/>
      <c r="AM267" s="23"/>
      <c r="AN267" s="23"/>
      <c r="AO267" s="23" t="str">
        <f t="shared" si="1131"/>
        <v xml:space="preserve">  a través de </v>
      </c>
      <c r="AP267" s="21"/>
      <c r="AQ267" s="21" t="str">
        <f t="shared" si="1132"/>
        <v/>
      </c>
      <c r="AR267" s="21"/>
      <c r="AS267" s="21" t="str">
        <f t="shared" si="1133"/>
        <v/>
      </c>
      <c r="AT267" s="21"/>
      <c r="AU267" s="21"/>
      <c r="AV267" s="21"/>
      <c r="AW267" s="22">
        <f>+IF(AQ267="Probabilidad",AW266-(AW266*AS267),AW266)</f>
        <v>0.42</v>
      </c>
      <c r="AX267" s="21" t="str">
        <f t="shared" si="1134"/>
        <v>Media</v>
      </c>
      <c r="AY267" s="22">
        <f>+IF(AQ267="Impacto",AY266-(AY266*AS267),AY266)</f>
        <v>0.60000000000000009</v>
      </c>
      <c r="AZ267" s="21" t="str">
        <f t="shared" si="1135"/>
        <v>Moderado</v>
      </c>
      <c r="BA267" s="166"/>
      <c r="BB267" s="166"/>
      <c r="BC267" s="169"/>
      <c r="BD267" s="21" t="str">
        <f>CONCATENATE(J265," Acción preventiva"," 3")</f>
        <v>GINFO 48 Acción preventiva 3</v>
      </c>
      <c r="BE267" s="23"/>
      <c r="BF267" s="23"/>
      <c r="BG267" s="23"/>
      <c r="BH267" s="21">
        <f t="shared" si="1137"/>
        <v>0</v>
      </c>
      <c r="BI267" s="21"/>
      <c r="BJ267" s="21"/>
      <c r="BK267" s="21"/>
      <c r="BL267" s="21"/>
      <c r="BM267" s="21"/>
      <c r="BN267" s="21"/>
      <c r="BO267" s="21"/>
      <c r="BP267" s="21"/>
      <c r="BQ267" s="21"/>
      <c r="BR267" s="21"/>
      <c r="BS267" s="21"/>
      <c r="BT267" s="21"/>
      <c r="BU267" s="171"/>
      <c r="BV267" s="38">
        <v>0</v>
      </c>
      <c r="BW267" s="38">
        <v>0</v>
      </c>
      <c r="BX267" s="38">
        <v>0</v>
      </c>
      <c r="BY267" s="38">
        <v>0</v>
      </c>
      <c r="BZ267" s="38">
        <v>0</v>
      </c>
      <c r="CA267" s="38">
        <v>0</v>
      </c>
      <c r="CB267" s="38">
        <v>0</v>
      </c>
      <c r="CC267" s="38">
        <v>0</v>
      </c>
      <c r="CD267" s="38">
        <v>0</v>
      </c>
      <c r="CE267" s="38">
        <v>0</v>
      </c>
      <c r="CF267" s="38">
        <v>0</v>
      </c>
      <c r="CG267" s="38">
        <v>0</v>
      </c>
      <c r="CH267" s="38">
        <f t="shared" si="1103"/>
        <v>0</v>
      </c>
      <c r="CI267" s="39"/>
      <c r="CJ267" s="24"/>
      <c r="CK267" s="25"/>
      <c r="CL267" s="173"/>
      <c r="CM267" s="26">
        <f t="shared" ref="CM267" si="1184">1-(CK267/CL265)</f>
        <v>1</v>
      </c>
      <c r="CN267" s="24" t="str" cm="1">
        <f t="array" ref="CN267">+_xlfn.IFS(CM267&lt;0.8,"Cambio",CM267&lt;0.9,"Revisión de control",CM267&gt;0.89,"Se mantiene")</f>
        <v>Se mantiene</v>
      </c>
      <c r="CO267" s="80"/>
      <c r="CP267" s="25"/>
      <c r="CQ267" s="25"/>
      <c r="CR267" s="25"/>
      <c r="CS267" s="26">
        <f t="shared" si="1106"/>
        <v>1</v>
      </c>
    </row>
    <row r="268" spans="1:97" ht="60" customHeight="1" x14ac:dyDescent="0.4">
      <c r="A268" s="7" t="s">
        <v>965</v>
      </c>
      <c r="B268" s="228"/>
      <c r="C268" s="21" t="s">
        <v>153</v>
      </c>
      <c r="D268" s="189"/>
      <c r="E268" s="192"/>
      <c r="F268" s="189"/>
      <c r="G268" s="196"/>
      <c r="H268" s="176"/>
      <c r="I268" s="182"/>
      <c r="J268" s="176"/>
      <c r="K268" s="167"/>
      <c r="L268" s="197"/>
      <c r="M268" s="200"/>
      <c r="N268" s="203"/>
      <c r="O268" s="206"/>
      <c r="P268" s="203"/>
      <c r="Q268" s="206"/>
      <c r="R268" s="206"/>
      <c r="S268" s="209"/>
      <c r="T268" s="176"/>
      <c r="U268" s="175"/>
      <c r="V268" s="175"/>
      <c r="W268" s="177"/>
      <c r="X268" s="167"/>
      <c r="Y268" s="167"/>
      <c r="Z268" s="180"/>
      <c r="AA268" s="180"/>
      <c r="AB268" s="180"/>
      <c r="AC268" s="181"/>
      <c r="AD268" s="176"/>
      <c r="AE268" s="182"/>
      <c r="AF268" s="176"/>
      <c r="AG268" s="176"/>
      <c r="AH268" s="182"/>
      <c r="AI268" s="176"/>
      <c r="AJ268" s="183"/>
      <c r="AK268" s="21" t="str">
        <f>CONCATENATE(J265," Control"," 4")</f>
        <v>GINFO 48 Control 4</v>
      </c>
      <c r="AL268" s="23"/>
      <c r="AM268" s="23"/>
      <c r="AN268" s="23"/>
      <c r="AO268" s="23" t="str">
        <f t="shared" si="1131"/>
        <v xml:space="preserve">  a través de </v>
      </c>
      <c r="AP268" s="21"/>
      <c r="AQ268" s="21" t="str">
        <f t="shared" si="1132"/>
        <v/>
      </c>
      <c r="AR268" s="21"/>
      <c r="AS268" s="21" t="str">
        <f t="shared" si="1133"/>
        <v/>
      </c>
      <c r="AT268" s="21"/>
      <c r="AU268" s="21"/>
      <c r="AV268" s="21"/>
      <c r="AW268" s="22">
        <f>+IF(AQ268="Probabilidad",AW267-(AW267*AS268),AW267)</f>
        <v>0.42</v>
      </c>
      <c r="AX268" s="21" t="str">
        <f t="shared" si="1134"/>
        <v>Media</v>
      </c>
      <c r="AY268" s="22">
        <f>+IF(AQ268="Impacto",AY267-(AY267*AS268),AY267)</f>
        <v>0.60000000000000009</v>
      </c>
      <c r="AZ268" s="21" t="str">
        <f t="shared" si="1135"/>
        <v>Moderado</v>
      </c>
      <c r="BA268" s="167"/>
      <c r="BB268" s="167"/>
      <c r="BC268" s="170"/>
      <c r="BD268" s="21" t="str">
        <f>CONCATENATE(J265," Acción preventiva"," 4")</f>
        <v>GINFO 48 Acción preventiva 4</v>
      </c>
      <c r="BE268" s="23"/>
      <c r="BF268" s="23"/>
      <c r="BG268" s="23"/>
      <c r="BH268" s="21">
        <f t="shared" si="1137"/>
        <v>0</v>
      </c>
      <c r="BI268" s="21"/>
      <c r="BJ268" s="21"/>
      <c r="BK268" s="21"/>
      <c r="BL268" s="21"/>
      <c r="BM268" s="21"/>
      <c r="BN268" s="21"/>
      <c r="BO268" s="21"/>
      <c r="BP268" s="21"/>
      <c r="BQ268" s="21"/>
      <c r="BR268" s="21"/>
      <c r="BS268" s="21"/>
      <c r="BT268" s="21"/>
      <c r="BU268" s="171"/>
      <c r="BV268" s="38">
        <v>0</v>
      </c>
      <c r="BW268" s="38">
        <v>0</v>
      </c>
      <c r="BX268" s="38">
        <v>0</v>
      </c>
      <c r="BY268" s="38">
        <v>0</v>
      </c>
      <c r="BZ268" s="38">
        <v>0</v>
      </c>
      <c r="CA268" s="38">
        <v>0</v>
      </c>
      <c r="CB268" s="38">
        <v>0</v>
      </c>
      <c r="CC268" s="38">
        <v>0</v>
      </c>
      <c r="CD268" s="38">
        <v>0</v>
      </c>
      <c r="CE268" s="38">
        <v>0</v>
      </c>
      <c r="CF268" s="38">
        <v>0</v>
      </c>
      <c r="CG268" s="38">
        <v>0</v>
      </c>
      <c r="CH268" s="38">
        <f t="shared" si="1103"/>
        <v>0</v>
      </c>
      <c r="CI268" s="39"/>
      <c r="CJ268" s="24"/>
      <c r="CK268" s="25"/>
      <c r="CL268" s="174"/>
      <c r="CM268" s="26">
        <f t="shared" ref="CM268" si="1185">1-(CK268/CL265)</f>
        <v>1</v>
      </c>
      <c r="CN268" s="24" t="str" cm="1">
        <f t="array" ref="CN268">+_xlfn.IFS(CM268&lt;0.8,"Cambio",CM268&lt;0.9,"Revisión de control",CM268&gt;0.89,"Se mantiene")</f>
        <v>Se mantiene</v>
      </c>
      <c r="CO268" s="80"/>
      <c r="CP268" s="25"/>
      <c r="CQ268" s="25"/>
      <c r="CR268" s="25"/>
      <c r="CS268" s="26">
        <f t="shared" si="1106"/>
        <v>1</v>
      </c>
    </row>
    <row r="269" spans="1:97" ht="60" customHeight="1" x14ac:dyDescent="0.4">
      <c r="A269" s="7" t="s">
        <v>1132</v>
      </c>
      <c r="B269" s="226" t="s">
        <v>152</v>
      </c>
      <c r="C269" s="21" t="s">
        <v>153</v>
      </c>
      <c r="D269" s="187" t="str">
        <f>VLOOKUP(B269,Datos!$B$65:$F$80,3,FALSE)</f>
        <v>Prestar servicios de tecnologías de información y comunicaciones, y geografía y topografía oportunos para la operación y la toma de decisiones de la Agencia</v>
      </c>
      <c r="E269" s="190" t="str">
        <f>VLOOKUP(B269,Datos!$B$65:$F$80,5,FALSE)</f>
        <v>La posibilidad de incumplir con la prestación de servicios de tecnologías de información y comunicación parala toma de decisiones de la entidad</v>
      </c>
      <c r="F269" s="187" t="str">
        <f>VLOOKUP(B269,Datos!$B$65:$F$80,4,FALSE)</f>
        <v>Desde la conceptualización de los servicios de tecnología de información y comunicaciones, y gestión de la información de geografía y topografía de la Entidad hasta el uso, administración y soporte.</v>
      </c>
      <c r="G269" s="196" t="s">
        <v>1231</v>
      </c>
      <c r="H269" s="176" t="s">
        <v>1164</v>
      </c>
      <c r="I269" s="182">
        <f t="shared" si="956"/>
        <v>1</v>
      </c>
      <c r="J269" s="176" t="str">
        <f t="shared" ref="J269" si="1186">CONCATENATE(C269," ",K269)</f>
        <v>GINFO 49</v>
      </c>
      <c r="K269" s="165">
        <v>49</v>
      </c>
      <c r="L269" s="197">
        <v>45839</v>
      </c>
      <c r="M269" s="198">
        <f ca="1">+TODAY()-L269</f>
        <v>240</v>
      </c>
      <c r="N269" s="201" t="s">
        <v>19</v>
      </c>
      <c r="O269" s="204">
        <f>VLOOKUP(N269,[8]Datos!$B$21:$D$25,3,FALSE)</f>
        <v>0.2</v>
      </c>
      <c r="P269" s="201" t="s">
        <v>28</v>
      </c>
      <c r="Q269" s="204">
        <f>VLOOKUP(P269,[8]Datos!$C$20:$D$25,2,FALSE)</f>
        <v>0.6</v>
      </c>
      <c r="R269" s="204">
        <f t="shared" ref="R269" si="1187">+IF(O269="",Q269,IF(Q269="",O269,IF(O269&gt;Q269,O269,Q269)))</f>
        <v>0.6</v>
      </c>
      <c r="S269" s="207" t="s">
        <v>1232</v>
      </c>
      <c r="T269" s="176" t="s">
        <v>4</v>
      </c>
      <c r="U269" s="175" t="s">
        <v>1233</v>
      </c>
      <c r="V269" s="175" t="s">
        <v>1234</v>
      </c>
      <c r="W269" s="177" t="str">
        <f t="shared" ref="W269" si="1188">CONCATENATE("Posibilidad de"," ",T269," ",U269," debido ",V269)</f>
        <v>Posibilidad de pérdida reputacional en la imagen de la entidad ante las comunidades étnicas debido a la falta de análisis geográfico y topográfico de las pretensiones territoriales de las comunidades étnicas cuya información reposa en las capas étnicas en el Sistema de Información Geográfico</v>
      </c>
      <c r="X269" s="165" t="s">
        <v>221</v>
      </c>
      <c r="Y269" s="165" t="s">
        <v>227</v>
      </c>
      <c r="Z269" s="178" t="s">
        <v>286</v>
      </c>
      <c r="AA269" s="178" t="s">
        <v>412</v>
      </c>
      <c r="AB269" s="178" t="s">
        <v>1137</v>
      </c>
      <c r="AC269" s="181">
        <v>400</v>
      </c>
      <c r="AD269" s="176" t="str">
        <f t="shared" ref="AD269" si="1189">IF(AC269&lt;=0,"",IF(AC269&lt;=2,"Muy Baja",IF(AC269&lt;=24,"Baja",IF(AC269&lt;=500,"Media",IF(AC269&lt;=5000,"Alta","Muy Alta")))))</f>
        <v>Media</v>
      </c>
      <c r="AE269" s="182">
        <f t="shared" ref="AE269" si="1190">IF(AD269="","",IF(AD269="Muy Baja",0.2,IF(AD269="Baja",0.4,IF(AD269="Media",0.6,IF(AD269="Alta",0.8,IF(AD269="Muy Alta",1,))))))</f>
        <v>0.6</v>
      </c>
      <c r="AF269" s="176" t="s">
        <v>28</v>
      </c>
      <c r="AG269" s="176" t="str">
        <f>IF(OR(AF269=[8]Datos!$C$6,AF269=[8]Datos!$D$6),"Leve",IF(OR(AF269=[8]Datos!$C$7,AF269=[8]Datos!$D$7),"Menor",IF(OR(AF269=[8]Datos!$C$8,AF269=[8]Datos!$D$8),"Moderado",IF(OR(AF269=[8]Datos!$C$9,AF269=[8]Datos!$D$9),"Mayor",IF(OR(AF269=[8]Datos!$C$10,AF269=[8]Datos!$D$10),"Catastrófico","")))))</f>
        <v>Moderado</v>
      </c>
      <c r="AH269" s="182">
        <f t="shared" ref="AH269" si="1191">IF(AG269="","",IF(AG269="Leve",0.2,IF(AG269="Menor",0.4,IF(AG269="Moderado",0.6,IF(AG269="Mayor",0.8,IF(AG269="Catastrófico",1,))))))</f>
        <v>0.6</v>
      </c>
      <c r="AI269" s="176" t="str">
        <f t="shared" ref="AI269" si="1192">IF(OR(AND(AD269="Muy Baja",AG269="Leve"),AND(AD269="Muy Baja",AG269="Menor"),AND(AD269="Baja",AG269="Leve")),"Bajo",IF(OR(AND(AD269="Muy baja",AG269="Moderado"),AND(AD269="Baja",AG269="Menor"),AND(AD269="Baja",AG269="Moderado"),AND(AD269="Media",AG269="Leve"),AND(AD269="Media",AG269="Menor"),AND(AD269="Media",AG269="Moderado"),AND(AD269="Alta",AG269="Leve"),AND(AD269="Alta",AG269="Menor")),"Moderado",IF(OR(AND(AD269="Muy Baja",AG269="Mayor"),AND(AD269="Baja",AG269="Mayor"),AND(AD269="Media",AG269="Mayor"),AND(AD269="Alta",AG269="Moderado"),AND(AD269="Alta",AG269="Mayor"),AND(AD269="Muy Alta",AG269="Leve"),AND(AD269="Muy Alta",AG269="Menor"),AND(AD269="Muy Alta",AG269="Moderado"),AND(AD269="Muy Alta",AG269="Mayor")),"Alto",IF(OR(AND(AD269="Muy Baja",AG269="Catastrófico"),AND(AD269="Baja",AG269="Catastrófico"),AND(AD269="Media",AG269="Catastrófico"),AND(AD269="Alta",AG269="Catastrófico"),AND(AD269="Muy Alta",AG269="Catastrófico")),"Extremo",""))))</f>
        <v>Moderado</v>
      </c>
      <c r="AJ269" s="183" t="str" cm="1">
        <f t="array" ref="AJ269">_xlfn.IFS(AI269="Bajo","Aceptar",AI269="Moderado","Reducir",AI269="Alto","Reducir",AI269="Extremo","Reducir")</f>
        <v>Reducir</v>
      </c>
      <c r="AK269" s="21" t="str">
        <f>CONCATENATE(J269," Control"," 1")</f>
        <v>GINFO 49 Control 1</v>
      </c>
      <c r="AL269" s="23" t="s">
        <v>1235</v>
      </c>
      <c r="AM269" s="23" t="s">
        <v>1236</v>
      </c>
      <c r="AN269" s="23" t="s">
        <v>1237</v>
      </c>
      <c r="AO269" s="23" t="str">
        <f t="shared" si="1131"/>
        <v>La DIRECCIÓN DE ASUNTOS ÉTNICOS - GRUPO DE SISTEMAS DE INFORMACIÓN valida los ingenieros y topógrafos que hacen parte del grupo de Sistemas de Información Geográfico, que el predio no tenga traslape con otros predios formalizados a través de del diligenciamiento de las Formas DIAGNOSTICO DE ANÁLISIS GEOGRÁFICO Y PREDIAL PRELIMINAR Código - ACCTI-F-124 y DIAGNOSTICO DE ANÁLISIS GEOGRÁFICO Y PREDIAL PRELIMINAR Código - ACCTI-F-123 a las solicitudes de las comunidades étnicas</v>
      </c>
      <c r="AP269" s="21" t="s">
        <v>53</v>
      </c>
      <c r="AQ269" s="21" t="str">
        <f t="shared" si="1132"/>
        <v>Probabilidad</v>
      </c>
      <c r="AR269" s="21" t="s">
        <v>56</v>
      </c>
      <c r="AS269" s="21" t="str">
        <f t="shared" si="1133"/>
        <v>40%</v>
      </c>
      <c r="AT269" s="21" t="s">
        <v>1</v>
      </c>
      <c r="AU269" s="21" t="s">
        <v>2</v>
      </c>
      <c r="AV269" s="21" t="s">
        <v>3</v>
      </c>
      <c r="AW269" s="22">
        <f>+IF(AQ269="Probabilidad",AE269-(AE269*AS269),AE269)</f>
        <v>0.36</v>
      </c>
      <c r="AX269" s="21" t="str">
        <f t="shared" si="1134"/>
        <v>Baja</v>
      </c>
      <c r="AY269" s="22">
        <f>+IF(AQ269="Impacto",AH269-(AH269*AS269),AH269)</f>
        <v>0.6</v>
      </c>
      <c r="AZ269" s="21" t="str">
        <f t="shared" si="1135"/>
        <v>Moderado</v>
      </c>
      <c r="BA269" s="165" t="str">
        <f t="shared" ref="BA269" si="1193">IF(OR(AND(AX272="Muy Baja",AZ272="Leve"),AND(AX272="Muy Baja",AZ272="Menor"),AND(AX272="Baja",AZ272="Leve")),"Bajo",IF(OR(AND(AX272="Muy baja",AZ272="Moderado"),AND(AX272="Baja",AZ272="Menor"),AND(AX272="Baja",AZ272="Moderado"),AND(AX272="Media",AZ272="Leve"),AND(AX272="Media",AZ272="Menor"),AND(AX272="Media",AZ272="Moderado"),AND(AX272="Alta",AZ272="Leve"),AND(AX272="Alta",AZ272="Menor")),"Moderado",IF(OR(AND(AX272="Muy Baja",AZ272="Mayor"),AND(AX272="Baja",AZ272="Mayor"),AND(AX272="Media",AZ272="Mayor"),AND(AX272="Alta",AZ272="Moderado"),AND(AX272="Alta",AZ272="Mayor"),AND(AX272="Muy Alta",AZ272="Leve"),AND(AX272="Muy Alta",AZ272="Menor"),AND(AX272="Muy Alta",AZ272="Moderado"),AND(AX272="Muy Alta",AZ272="Mayor")),"Alto",IF(OR(AND(AX272="Muy Baja",AZ272="Catastrófico"),AND(AX272="Baja",AZ272="Catastrófico"),AND(AX272="Media",AZ272="Catastrófico"),AND(AX272="Alta",AZ272="Catastrófico"),AND(AX272="Muy Alta",AZ272="Catastrófico")),"Extremo",""))))</f>
        <v>Moderado</v>
      </c>
      <c r="BB269" s="165" t="str" cm="1">
        <f t="array" ref="BB269">_xlfn.IFS(BA269="Bajo","Aceptar",BA269="Moderado","Reducir",BA269="Alto","Reducir",BA269="Extremo","Reducir")</f>
        <v>Reducir</v>
      </c>
      <c r="BC269" s="168" t="str" cm="1">
        <f t="array" ref="BC269">_xlfn.IFS(BB269="Aceptar","No",BB269="Reducir","Si")</f>
        <v>Si</v>
      </c>
      <c r="BD269" s="21" t="str">
        <f>CONCATENATE(J269," Acción preventiva"," 1")</f>
        <v>GINFO 49 Acción preventiva 1</v>
      </c>
      <c r="BE269" s="23" t="s">
        <v>1238</v>
      </c>
      <c r="BF269" s="23" t="s">
        <v>1239</v>
      </c>
      <c r="BG269" s="23" t="s">
        <v>1240</v>
      </c>
      <c r="BH269" s="21">
        <f t="shared" si="1137"/>
        <v>1</v>
      </c>
      <c r="BI269" s="21"/>
      <c r="BJ269" s="21"/>
      <c r="BK269" s="21"/>
      <c r="BL269" s="21">
        <v>1</v>
      </c>
      <c r="BM269" s="21"/>
      <c r="BN269" s="21"/>
      <c r="BO269" s="21"/>
      <c r="BP269" s="21"/>
      <c r="BQ269" s="21"/>
      <c r="BR269" s="21"/>
      <c r="BS269" s="21"/>
      <c r="BT269" s="21"/>
      <c r="BU269" s="171">
        <f t="shared" ref="BU269" si="1194">+AVERAGE(CH269:CH272)/AVERAGE(BH269:BH272)</f>
        <v>0.75</v>
      </c>
      <c r="BV269" s="38">
        <v>0</v>
      </c>
      <c r="BW269" s="38">
        <v>0</v>
      </c>
      <c r="BX269" s="38">
        <v>0</v>
      </c>
      <c r="BY269" s="38">
        <v>0</v>
      </c>
      <c r="BZ269" s="38">
        <v>0</v>
      </c>
      <c r="CA269" s="38">
        <v>0</v>
      </c>
      <c r="CB269" s="38">
        <v>0</v>
      </c>
      <c r="CC269" s="38">
        <v>0</v>
      </c>
      <c r="CD269" s="38">
        <v>0</v>
      </c>
      <c r="CE269" s="38">
        <v>0</v>
      </c>
      <c r="CF269" s="38">
        <v>0</v>
      </c>
      <c r="CG269" s="38">
        <v>0</v>
      </c>
      <c r="CH269" s="38">
        <f t="shared" si="1103"/>
        <v>0</v>
      </c>
      <c r="CI269" s="39"/>
      <c r="CJ269" s="24"/>
      <c r="CK269" s="25"/>
      <c r="CL269" s="172">
        <f t="shared" ref="CL269" si="1195">+AC269</f>
        <v>400</v>
      </c>
      <c r="CM269" s="26">
        <f t="shared" ref="CM269" si="1196">1-(CK269/CL269)</f>
        <v>1</v>
      </c>
      <c r="CN269" s="24" t="str" cm="1">
        <f t="array" ref="CN269">+_xlfn.IFS(CM269&lt;0.8,"Cambio",CM269&lt;0.9,"Revisión de control",CM269&gt;0.89,"Se mantiene")</f>
        <v>Se mantiene</v>
      </c>
      <c r="CO269" s="80"/>
      <c r="CP269" s="25"/>
      <c r="CQ269" s="25"/>
      <c r="CR269" s="25"/>
      <c r="CS269" s="26">
        <f t="shared" si="1106"/>
        <v>1</v>
      </c>
    </row>
    <row r="270" spans="1:97" ht="60" customHeight="1" x14ac:dyDescent="0.4">
      <c r="A270" s="7" t="s">
        <v>1132</v>
      </c>
      <c r="B270" s="227"/>
      <c r="C270" s="21" t="s">
        <v>153</v>
      </c>
      <c r="D270" s="188"/>
      <c r="E270" s="191"/>
      <c r="F270" s="188"/>
      <c r="G270" s="196"/>
      <c r="H270" s="176"/>
      <c r="I270" s="182"/>
      <c r="J270" s="176"/>
      <c r="K270" s="166"/>
      <c r="L270" s="197"/>
      <c r="M270" s="199"/>
      <c r="N270" s="202"/>
      <c r="O270" s="205"/>
      <c r="P270" s="202"/>
      <c r="Q270" s="205"/>
      <c r="R270" s="205"/>
      <c r="S270" s="208"/>
      <c r="T270" s="176"/>
      <c r="U270" s="175"/>
      <c r="V270" s="175"/>
      <c r="W270" s="177"/>
      <c r="X270" s="166"/>
      <c r="Y270" s="166"/>
      <c r="Z270" s="179"/>
      <c r="AA270" s="179"/>
      <c r="AB270" s="179"/>
      <c r="AC270" s="181"/>
      <c r="AD270" s="176"/>
      <c r="AE270" s="182"/>
      <c r="AF270" s="176"/>
      <c r="AG270" s="176"/>
      <c r="AH270" s="182"/>
      <c r="AI270" s="176"/>
      <c r="AJ270" s="183"/>
      <c r="AK270" s="21" t="str">
        <f>CONCATENATE(J269," Control"," 2")</f>
        <v>GINFO 49 Control 2</v>
      </c>
      <c r="AL270" s="23" t="s">
        <v>1235</v>
      </c>
      <c r="AM270" s="23" t="s">
        <v>1241</v>
      </c>
      <c r="AN270" s="23" t="s">
        <v>1242</v>
      </c>
      <c r="AO270" s="23" t="str">
        <f t="shared" si="1131"/>
        <v>La DIRECCIÓN DE ASUNTOS ÉTNICOS - GRUPO DE SISTEMAS DE INFORMACIÓN corrige los datos geográficos y topográficos que se evidenciaron con error en el predio a través de de la actualización de las Formas - DIAGNOSTICO DE ANÁLISIS GEOGRÁFICO Y PREDIAL PRELIMINAR Código - ACCTI-F-124 y DIAGNOSTICO DE ANÁLISIS GEOGRÁFICO Y PREDIAL PRELIMINAR Código - ACCTI-F-123 que a su vez pueden alimentar ARGIS, ORFEO y el SIT</v>
      </c>
      <c r="AP270" s="21" t="s">
        <v>55</v>
      </c>
      <c r="AQ270" s="21" t="str">
        <f t="shared" si="1132"/>
        <v>Impacto</v>
      </c>
      <c r="AR270" s="21" t="s">
        <v>56</v>
      </c>
      <c r="AS270" s="21" t="str">
        <f t="shared" si="1133"/>
        <v>25%</v>
      </c>
      <c r="AT270" s="21" t="s">
        <v>5</v>
      </c>
      <c r="AU270" s="21" t="s">
        <v>2</v>
      </c>
      <c r="AV270" s="21" t="s">
        <v>3</v>
      </c>
      <c r="AW270" s="22">
        <f>+IF(AQ270="Probabilidad",AW269-(AW269*AS270),AW269)</f>
        <v>0.36</v>
      </c>
      <c r="AX270" s="21" t="str">
        <f t="shared" si="1134"/>
        <v>Baja</v>
      </c>
      <c r="AY270" s="22">
        <f>+IF(AQ270="Impacto",AY269-(AY269*AS270),AY269)</f>
        <v>0.44999999999999996</v>
      </c>
      <c r="AZ270" s="21" t="str">
        <f t="shared" si="1135"/>
        <v>Moderado</v>
      </c>
      <c r="BA270" s="166"/>
      <c r="BB270" s="166"/>
      <c r="BC270" s="169"/>
      <c r="BD270" s="21" t="str">
        <f>CONCATENATE(J269," Acción preventiva"," 2")</f>
        <v>GINFO 49 Acción preventiva 2</v>
      </c>
      <c r="BE270" s="23" t="s">
        <v>1238</v>
      </c>
      <c r="BF270" s="23" t="s">
        <v>1243</v>
      </c>
      <c r="BG270" s="23" t="s">
        <v>1244</v>
      </c>
      <c r="BH270" s="21">
        <f t="shared" si="1137"/>
        <v>3</v>
      </c>
      <c r="BI270" s="21"/>
      <c r="BJ270" s="21"/>
      <c r="BK270" s="21"/>
      <c r="BL270" s="21">
        <v>1</v>
      </c>
      <c r="BM270" s="21"/>
      <c r="BN270" s="21"/>
      <c r="BO270" s="21">
        <v>1</v>
      </c>
      <c r="BP270" s="21"/>
      <c r="BQ270" s="21"/>
      <c r="BR270" s="21">
        <v>1</v>
      </c>
      <c r="BS270" s="21"/>
      <c r="BT270" s="21"/>
      <c r="BU270" s="171"/>
      <c r="BV270" s="38">
        <v>0</v>
      </c>
      <c r="BW270" s="38">
        <v>0</v>
      </c>
      <c r="BX270" s="38">
        <v>0</v>
      </c>
      <c r="BY270" s="38">
        <v>0</v>
      </c>
      <c r="BZ270" s="38">
        <v>0</v>
      </c>
      <c r="CA270" s="38">
        <v>0</v>
      </c>
      <c r="CB270" s="38">
        <v>0</v>
      </c>
      <c r="CC270" s="38">
        <v>0</v>
      </c>
      <c r="CD270" s="38">
        <v>0</v>
      </c>
      <c r="CE270" s="38">
        <v>0</v>
      </c>
      <c r="CF270" s="38">
        <v>0</v>
      </c>
      <c r="CG270" s="38">
        <v>0</v>
      </c>
      <c r="CH270" s="38">
        <f t="shared" si="1103"/>
        <v>0</v>
      </c>
      <c r="CI270" s="39"/>
      <c r="CJ270" s="24"/>
      <c r="CK270" s="25"/>
      <c r="CL270" s="173"/>
      <c r="CM270" s="26">
        <f t="shared" ref="CM270" si="1197">1-(CK270/CL269)</f>
        <v>1</v>
      </c>
      <c r="CN270" s="24" t="str" cm="1">
        <f t="array" ref="CN270">+_xlfn.IFS(CM270&lt;0.8,"Cambio",CM270&lt;0.9,"Revisión de control",CM270&gt;0.89,"Se mantiene")</f>
        <v>Se mantiene</v>
      </c>
      <c r="CO270" s="80"/>
      <c r="CP270" s="25"/>
      <c r="CQ270" s="25"/>
      <c r="CR270" s="25"/>
      <c r="CS270" s="26">
        <f t="shared" si="1106"/>
        <v>1</v>
      </c>
    </row>
    <row r="271" spans="1:97" ht="60" customHeight="1" x14ac:dyDescent="0.4">
      <c r="A271" s="7" t="s">
        <v>1132</v>
      </c>
      <c r="B271" s="227"/>
      <c r="C271" s="21" t="s">
        <v>153</v>
      </c>
      <c r="D271" s="188"/>
      <c r="E271" s="191"/>
      <c r="F271" s="188"/>
      <c r="G271" s="196"/>
      <c r="H271" s="176"/>
      <c r="I271" s="182"/>
      <c r="J271" s="176"/>
      <c r="K271" s="166"/>
      <c r="L271" s="197"/>
      <c r="M271" s="199"/>
      <c r="N271" s="202"/>
      <c r="O271" s="205"/>
      <c r="P271" s="202"/>
      <c r="Q271" s="205"/>
      <c r="R271" s="205"/>
      <c r="S271" s="208"/>
      <c r="T271" s="176"/>
      <c r="U271" s="175"/>
      <c r="V271" s="175"/>
      <c r="W271" s="177"/>
      <c r="X271" s="166"/>
      <c r="Y271" s="166"/>
      <c r="Z271" s="179"/>
      <c r="AA271" s="179"/>
      <c r="AB271" s="179"/>
      <c r="AC271" s="181"/>
      <c r="AD271" s="176"/>
      <c r="AE271" s="182"/>
      <c r="AF271" s="176"/>
      <c r="AG271" s="176"/>
      <c r="AH271" s="182"/>
      <c r="AI271" s="176"/>
      <c r="AJ271" s="183"/>
      <c r="AK271" s="21" t="str">
        <f>CONCATENATE(J269," Control"," 3")</f>
        <v>GINFO 49 Control 3</v>
      </c>
      <c r="AL271" s="23"/>
      <c r="AM271" s="23"/>
      <c r="AN271" s="23"/>
      <c r="AO271" s="23" t="str">
        <f t="shared" si="1131"/>
        <v xml:space="preserve">  a través de </v>
      </c>
      <c r="AP271" s="21"/>
      <c r="AQ271" s="21" t="str">
        <f t="shared" si="1132"/>
        <v/>
      </c>
      <c r="AR271" s="21"/>
      <c r="AS271" s="21" t="str">
        <f t="shared" si="1133"/>
        <v/>
      </c>
      <c r="AT271" s="21"/>
      <c r="AU271" s="21"/>
      <c r="AV271" s="21"/>
      <c r="AW271" s="22">
        <f>+IF(AQ271="Probabilidad",AW270-(AW270*AS271),AW270)</f>
        <v>0.36</v>
      </c>
      <c r="AX271" s="21" t="str">
        <f t="shared" si="1134"/>
        <v>Baja</v>
      </c>
      <c r="AY271" s="22">
        <f>+IF(AQ271="Impacto",AY270-(AY270*AS271),AY270)</f>
        <v>0.44999999999999996</v>
      </c>
      <c r="AZ271" s="21" t="str">
        <f t="shared" si="1135"/>
        <v>Moderado</v>
      </c>
      <c r="BA271" s="166"/>
      <c r="BB271" s="166"/>
      <c r="BC271" s="169"/>
      <c r="BD271" s="21" t="str">
        <f>CONCATENATE(J269," Acción preventiva"," 3")</f>
        <v>GINFO 49 Acción preventiva 3</v>
      </c>
      <c r="BE271" s="23"/>
      <c r="BF271" s="23"/>
      <c r="BG271" s="23"/>
      <c r="BH271" s="21">
        <f t="shared" si="1137"/>
        <v>0</v>
      </c>
      <c r="BI271" s="21"/>
      <c r="BJ271" s="21"/>
      <c r="BK271" s="21"/>
      <c r="BL271" s="21"/>
      <c r="BM271" s="21"/>
      <c r="BN271" s="21"/>
      <c r="BO271" s="21"/>
      <c r="BP271" s="21"/>
      <c r="BQ271" s="21"/>
      <c r="BR271" s="21"/>
      <c r="BS271" s="21"/>
      <c r="BT271" s="21"/>
      <c r="BU271" s="171"/>
      <c r="BV271" s="38">
        <v>0</v>
      </c>
      <c r="BW271" s="38">
        <v>0</v>
      </c>
      <c r="BX271" s="38">
        <v>0</v>
      </c>
      <c r="BY271" s="38">
        <v>0</v>
      </c>
      <c r="BZ271" s="38">
        <v>0</v>
      </c>
      <c r="CA271" s="38">
        <v>0</v>
      </c>
      <c r="CB271" s="38">
        <v>1</v>
      </c>
      <c r="CC271" s="38">
        <v>1</v>
      </c>
      <c r="CD271" s="38">
        <v>0</v>
      </c>
      <c r="CE271" s="38">
        <v>0</v>
      </c>
      <c r="CF271" s="38">
        <v>0</v>
      </c>
      <c r="CG271" s="38">
        <v>1</v>
      </c>
      <c r="CH271" s="38">
        <f t="shared" si="1103"/>
        <v>3</v>
      </c>
      <c r="CI271" s="39"/>
      <c r="CJ271" s="24"/>
      <c r="CK271" s="25"/>
      <c r="CL271" s="173"/>
      <c r="CM271" s="26">
        <f t="shared" ref="CM271" si="1198">1-(CK271/CL269)</f>
        <v>1</v>
      </c>
      <c r="CN271" s="24" t="str" cm="1">
        <f t="array" ref="CN271">+_xlfn.IFS(CM271&lt;0.8,"Cambio",CM271&lt;0.9,"Revisión de control",CM271&gt;0.89,"Se mantiene")</f>
        <v>Se mantiene</v>
      </c>
      <c r="CO271" s="80"/>
      <c r="CP271" s="25"/>
      <c r="CQ271" s="25"/>
      <c r="CR271" s="25"/>
      <c r="CS271" s="26">
        <f t="shared" si="1106"/>
        <v>1</v>
      </c>
    </row>
    <row r="272" spans="1:97" ht="60" customHeight="1" x14ac:dyDescent="0.4">
      <c r="A272" s="7" t="s">
        <v>1132</v>
      </c>
      <c r="B272" s="228"/>
      <c r="C272" s="21" t="s">
        <v>153</v>
      </c>
      <c r="D272" s="189"/>
      <c r="E272" s="192"/>
      <c r="F272" s="189"/>
      <c r="G272" s="196"/>
      <c r="H272" s="176"/>
      <c r="I272" s="182"/>
      <c r="J272" s="176"/>
      <c r="K272" s="167"/>
      <c r="L272" s="197"/>
      <c r="M272" s="200"/>
      <c r="N272" s="203"/>
      <c r="O272" s="206"/>
      <c r="P272" s="203"/>
      <c r="Q272" s="206"/>
      <c r="R272" s="206"/>
      <c r="S272" s="209"/>
      <c r="T272" s="176"/>
      <c r="U272" s="175"/>
      <c r="V272" s="175"/>
      <c r="W272" s="177"/>
      <c r="X272" s="167"/>
      <c r="Y272" s="167"/>
      <c r="Z272" s="180"/>
      <c r="AA272" s="180"/>
      <c r="AB272" s="180"/>
      <c r="AC272" s="181"/>
      <c r="AD272" s="176"/>
      <c r="AE272" s="182"/>
      <c r="AF272" s="176"/>
      <c r="AG272" s="176"/>
      <c r="AH272" s="182"/>
      <c r="AI272" s="176"/>
      <c r="AJ272" s="183"/>
      <c r="AK272" s="21" t="str">
        <f>CONCATENATE(J269," Control"," 4")</f>
        <v>GINFO 49 Control 4</v>
      </c>
      <c r="AL272" s="23"/>
      <c r="AM272" s="23"/>
      <c r="AN272" s="23"/>
      <c r="AO272" s="23" t="str">
        <f t="shared" si="1131"/>
        <v xml:space="preserve">  a través de </v>
      </c>
      <c r="AP272" s="21"/>
      <c r="AQ272" s="21" t="str">
        <f t="shared" si="1132"/>
        <v/>
      </c>
      <c r="AR272" s="21"/>
      <c r="AS272" s="21" t="str">
        <f t="shared" si="1133"/>
        <v/>
      </c>
      <c r="AT272" s="21"/>
      <c r="AU272" s="21"/>
      <c r="AV272" s="21"/>
      <c r="AW272" s="22">
        <f>+IF(AQ272="Probabilidad",AW271-(AW271*AS272),AW271)</f>
        <v>0.36</v>
      </c>
      <c r="AX272" s="21" t="str">
        <f t="shared" si="1134"/>
        <v>Baja</v>
      </c>
      <c r="AY272" s="22">
        <f>+IF(AQ272="Impacto",AY271-(AY271*AS272),AY271)</f>
        <v>0.44999999999999996</v>
      </c>
      <c r="AZ272" s="21" t="str">
        <f t="shared" si="1135"/>
        <v>Moderado</v>
      </c>
      <c r="BA272" s="167"/>
      <c r="BB272" s="167"/>
      <c r="BC272" s="170"/>
      <c r="BD272" s="21" t="str">
        <f>CONCATENATE(J269," Acción preventiva"," 4")</f>
        <v>GINFO 49 Acción preventiva 4</v>
      </c>
      <c r="BE272" s="23"/>
      <c r="BF272" s="23"/>
      <c r="BG272" s="23"/>
      <c r="BH272" s="21">
        <f t="shared" si="1137"/>
        <v>0</v>
      </c>
      <c r="BI272" s="21"/>
      <c r="BJ272" s="21"/>
      <c r="BK272" s="21"/>
      <c r="BL272" s="21"/>
      <c r="BM272" s="21"/>
      <c r="BN272" s="21"/>
      <c r="BO272" s="21"/>
      <c r="BP272" s="21"/>
      <c r="BQ272" s="21"/>
      <c r="BR272" s="21"/>
      <c r="BS272" s="21"/>
      <c r="BT272" s="21"/>
      <c r="BU272" s="171"/>
      <c r="BV272" s="38">
        <v>0</v>
      </c>
      <c r="BW272" s="38">
        <v>0</v>
      </c>
      <c r="BX272" s="38">
        <v>0</v>
      </c>
      <c r="BY272" s="38">
        <v>0</v>
      </c>
      <c r="BZ272" s="38">
        <v>0</v>
      </c>
      <c r="CA272" s="38">
        <v>0</v>
      </c>
      <c r="CB272" s="38">
        <v>0</v>
      </c>
      <c r="CC272" s="38">
        <v>0</v>
      </c>
      <c r="CD272" s="38">
        <v>0</v>
      </c>
      <c r="CE272" s="38">
        <v>0</v>
      </c>
      <c r="CF272" s="38">
        <v>0</v>
      </c>
      <c r="CG272" s="38">
        <v>0</v>
      </c>
      <c r="CH272" s="38">
        <f t="shared" si="1103"/>
        <v>0</v>
      </c>
      <c r="CI272" s="39"/>
      <c r="CJ272" s="24"/>
      <c r="CK272" s="25"/>
      <c r="CL272" s="174"/>
      <c r="CM272" s="26">
        <f t="shared" ref="CM272" si="1199">1-(CK272/CL269)</f>
        <v>1</v>
      </c>
      <c r="CN272" s="24" t="str" cm="1">
        <f t="array" ref="CN272">+_xlfn.IFS(CM272&lt;0.8,"Cambio",CM272&lt;0.9,"Revisión de control",CM272&gt;0.89,"Se mantiene")</f>
        <v>Se mantiene</v>
      </c>
      <c r="CO272" s="80"/>
      <c r="CP272" s="25"/>
      <c r="CQ272" s="25"/>
      <c r="CR272" s="25"/>
      <c r="CS272" s="26">
        <f t="shared" si="1106"/>
        <v>1</v>
      </c>
    </row>
    <row r="273" spans="2:97" ht="60" hidden="1" customHeight="1" x14ac:dyDescent="0.4">
      <c r="B273" s="168" t="s">
        <v>152</v>
      </c>
      <c r="C273" s="21" t="s">
        <v>153</v>
      </c>
      <c r="D273" s="187" t="str">
        <f>VLOOKUP(B273,Datos!$B$65:$F$80,3,FALSE)</f>
        <v>Prestar servicios de tecnologías de información y comunicaciones, y geografía y topografía oportunos para la operación y la toma de decisiones de la Agencia</v>
      </c>
      <c r="E273" s="190" t="str">
        <f>VLOOKUP(B273,Datos!$B$65:$F$80,5,FALSE)</f>
        <v>La posibilidad de incumplir con la prestación de servicios de tecnologías de información y comunicación parala toma de decisiones de la entidad</v>
      </c>
      <c r="F273" s="187" t="str">
        <f>VLOOKUP(B273,Datos!$B$65:$F$80,4,FALSE)</f>
        <v>Desde la conceptualización de los servicios de tecnología de información y comunicaciones, y gestión de la información de geografía y topografía de la Entidad hasta el uso, administración y soporte.</v>
      </c>
      <c r="G273" s="238" t="s">
        <v>1408</v>
      </c>
      <c r="H273" s="176"/>
      <c r="I273" s="182">
        <f t="shared" ref="I273" si="1200">IF(K273="",0,1)</f>
        <v>0</v>
      </c>
      <c r="J273" s="176" t="str">
        <f t="shared" ref="J273" si="1201">CONCATENATE(C273," ",K273)</f>
        <v xml:space="preserve">GINFO </v>
      </c>
      <c r="K273" s="165"/>
      <c r="L273" s="197"/>
      <c r="M273" s="198">
        <f ca="1">+TODAY()-L273</f>
        <v>46079</v>
      </c>
      <c r="N273" s="201"/>
      <c r="O273" s="204" t="e">
        <f>VLOOKUP(N273,[1]Datos!$B$21:$D$25,3,FALSE)</f>
        <v>#N/A</v>
      </c>
      <c r="P273" s="201"/>
      <c r="Q273" s="204" t="e">
        <f>VLOOKUP(P273,[1]Datos!$C$20:$D$25,2,FALSE)</f>
        <v>#N/A</v>
      </c>
      <c r="R273" s="204" t="e">
        <f t="shared" ref="R273" si="1202">+IF(O273="",Q273,IF(Q273="",O273,IF(O273&gt;Q273,O273,Q273)))</f>
        <v>#N/A</v>
      </c>
      <c r="S273" s="207"/>
      <c r="T273" s="176"/>
      <c r="U273" s="175"/>
      <c r="V273" s="175"/>
      <c r="W273" s="177" t="str">
        <f t="shared" ref="W273" si="1203">CONCATENATE("Posibilidad de"," ",T273," ",U273," debido ",V273)</f>
        <v xml:space="preserve">Posibilidad de   debido </v>
      </c>
      <c r="X273" s="165"/>
      <c r="Y273" s="165"/>
      <c r="Z273" s="178"/>
      <c r="AA273" s="178"/>
      <c r="AB273" s="178"/>
      <c r="AC273" s="181"/>
      <c r="AD273" s="176" t="str">
        <f t="shared" ref="AD273" si="1204">IF(AC273&lt;=0,"",IF(AC273&lt;=2,"Muy Baja",IF(AC273&lt;=24,"Baja",IF(AC273&lt;=500,"Media",IF(AC273&lt;=5000,"Alta","Muy Alta")))))</f>
        <v/>
      </c>
      <c r="AE273" s="182" t="str">
        <f t="shared" ref="AE273" si="1205">IF(AD273="","",IF(AD273="Muy Baja",0.2,IF(AD273="Baja",0.4,IF(AD273="Media",0.6,IF(AD273="Alta",0.8,IF(AD273="Muy Alta",1,))))))</f>
        <v/>
      </c>
      <c r="AF273" s="176"/>
      <c r="AG273" s="176" t="str">
        <f>IF(OR(AF273=[1]Datos!$C$6,AF273=[1]Datos!$D$6),"Leve",IF(OR(AF273=[1]Datos!$C$7,AF273=[1]Datos!$D$7),"Menor",IF(OR(AF273=[1]Datos!$C$8,AF273=[1]Datos!$D$8),"Moderado",IF(OR(AF273=[1]Datos!$C$9,AF273=[1]Datos!$D$9),"Mayor",IF(OR(AF273=[1]Datos!$C$10,AF273=[1]Datos!$D$10),"Catastrófico","")))))</f>
        <v/>
      </c>
      <c r="AH273" s="182" t="str">
        <f t="shared" ref="AH273" si="1206">IF(AG273="","",IF(AG273="Leve",0.2,IF(AG273="Menor",0.4,IF(AG273="Moderado",0.6,IF(AG273="Mayor",0.8,IF(AG273="Catastrófico",1,))))))</f>
        <v/>
      </c>
      <c r="AI273" s="176" t="str">
        <f t="shared" ref="AI273" si="1207">IF(OR(AND(AD273="Muy Baja",AG273="Leve"),AND(AD273="Muy Baja",AG273="Menor"),AND(AD273="Baja",AG273="Leve")),"Bajo",IF(OR(AND(AD273="Muy baja",AG273="Moderado"),AND(AD273="Baja",AG273="Menor"),AND(AD273="Baja",AG273="Moderado"),AND(AD273="Media",AG273="Leve"),AND(AD273="Media",AG273="Menor"),AND(AD273="Media",AG273="Moderado"),AND(AD273="Alta",AG273="Leve"),AND(AD273="Alta",AG273="Menor")),"Moderado",IF(OR(AND(AD273="Muy Baja",AG273="Mayor"),AND(AD273="Baja",AG273="Mayor"),AND(AD273="Media",AG273="Mayor"),AND(AD273="Alta",AG273="Moderado"),AND(AD273="Alta",AG273="Mayor"),AND(AD273="Muy Alta",AG273="Leve"),AND(AD273="Muy Alta",AG273="Menor"),AND(AD273="Muy Alta",AG273="Moderado"),AND(AD273="Muy Alta",AG273="Mayor")),"Alto",IF(OR(AND(AD273="Muy Baja",AG273="Catastrófico"),AND(AD273="Baja",AG273="Catastrófico"),AND(AD273="Media",AG273="Catastrófico"),AND(AD273="Alta",AG273="Catastrófico"),AND(AD273="Muy Alta",AG273="Catastrófico")),"Extremo",""))))</f>
        <v/>
      </c>
      <c r="AJ273" s="183" t="e" cm="1">
        <f t="array" ref="AJ273">_xlfn.IFS(AI273="Bajo","Aceptar",AI273="Moderado","Reducir",AI273="Alto","Reducir",AI273="Extremo","Reducir")</f>
        <v>#N/A</v>
      </c>
      <c r="AK273" s="21" t="str">
        <f>CONCATENATE(J273," Control"," 1")</f>
        <v>GINFO  Control 1</v>
      </c>
      <c r="AL273" s="23"/>
      <c r="AM273" s="23"/>
      <c r="AN273" s="23"/>
      <c r="AO273" s="23" t="str">
        <f t="shared" si="1131"/>
        <v xml:space="preserve">  a través de </v>
      </c>
      <c r="AP273" s="21"/>
      <c r="AQ273" s="21" t="str">
        <f t="shared" ref="AQ273:AQ288" si="1208">IF(OR(AP273="Preventivo",AP273="Detectivo"),"Probabilidad",IF(AP273="Correctivo","Impacto",""))</f>
        <v/>
      </c>
      <c r="AR273" s="21"/>
      <c r="AS273" s="21" t="str">
        <f t="shared" ref="AS273:AS288" si="1209">IF(AND(AP273="Preventivo",AR273="Automático"),"50%",IF(AND(AP273="Preventivo",AR273="Manual"),"40%",IF(AND(AP273="Detectivo",AR273="Automático"),"40%",IF(AND(AP273="Detectivo",AR273="Manual"),"30%",IF(AND(AP273="Correctivo",AR273="Automático"),"35%",IF(AND(AP273="Correctivo",AR273="Manual"),"25%",""))))))</f>
        <v/>
      </c>
      <c r="AT273" s="21"/>
      <c r="AU273" s="21"/>
      <c r="AV273" s="21"/>
      <c r="AW273" s="22" t="str">
        <f t="shared" ref="AW273" si="1210">+IF(AQ273="Probabilidad",AE273-(AE273*AS273),AE273)</f>
        <v/>
      </c>
      <c r="AX273" s="21" t="str">
        <f t="shared" ref="AX273:AX288" si="1211">IFERROR(IF(AW273="","",IF(AW273&lt;=20%,"Muy Baja",IF(AW273&lt;=40%,"Baja",IF(AW273&lt;=60%,"Media",IF(AW273&lt;=80%,"Alta","Muy Alta"))))),"")</f>
        <v/>
      </c>
      <c r="AY273" s="22" t="str">
        <f t="shared" ref="AY273" si="1212">+IF(AQ273="Impacto",AH273-(AH273*AS273),AH273)</f>
        <v/>
      </c>
      <c r="AZ273" s="21" t="str">
        <f t="shared" ref="AZ273:AZ288" si="1213">IFERROR(IF(AY273="","",IF(AY273&lt;=0.2,"Leve",IF(AY273&lt;=0.4,"Menor",IF(AY273&lt;=0.6,"Moderado",IF(AY273&lt;=0.8,"Mayor","Catastrófico"))))),"")</f>
        <v/>
      </c>
      <c r="BA273" s="165" t="str">
        <f t="shared" ref="BA273" si="1214">IF(OR(AND(AX276="Muy Baja",AZ276="Leve"),AND(AX276="Muy Baja",AZ276="Menor"),AND(AX276="Baja",AZ276="Leve")),"Bajo",IF(OR(AND(AX276="Muy baja",AZ276="Moderado"),AND(AX276="Baja",AZ276="Menor"),AND(AX276="Baja",AZ276="Moderado"),AND(AX276="Media",AZ276="Leve"),AND(AX276="Media",AZ276="Menor"),AND(AX276="Media",AZ276="Moderado"),AND(AX276="Alta",AZ276="Leve"),AND(AX276="Alta",AZ276="Menor")),"Moderado",IF(OR(AND(AX276="Muy Baja",AZ276="Mayor"),AND(AX276="Baja",AZ276="Mayor"),AND(AX276="Media",AZ276="Mayor"),AND(AX276="Alta",AZ276="Moderado"),AND(AX276="Alta",AZ276="Mayor"),AND(AX276="Muy Alta",AZ276="Leve"),AND(AX276="Muy Alta",AZ276="Menor"),AND(AX276="Muy Alta",AZ276="Moderado"),AND(AX276="Muy Alta",AZ276="Mayor")),"Alto",IF(OR(AND(AX276="Muy Baja",AZ276="Catastrófico"),AND(AX276="Baja",AZ276="Catastrófico"),AND(AX276="Media",AZ276="Catastrófico"),AND(AX276="Alta",AZ276="Catastrófico"),AND(AX276="Muy Alta",AZ276="Catastrófico")),"Extremo",""))))</f>
        <v/>
      </c>
      <c r="BB273" s="165" t="e" cm="1">
        <f t="array" ref="BB273">_xlfn.IFS(BA273="Bajo","Aceptar",BA273="Moderado","Reducir",BA273="Alto","Reducir",BA273="Extremo","Reducir")</f>
        <v>#N/A</v>
      </c>
      <c r="BC273" s="168" t="e" cm="1">
        <f t="array" ref="BC273">_xlfn.IFS(BB273="Aceptar","No",BB273="Reducir","Si")</f>
        <v>#N/A</v>
      </c>
      <c r="BD273" s="21" t="str">
        <f>CONCATENATE(J273," Acción preventiva"," 1")</f>
        <v>GINFO  Acción preventiva 1</v>
      </c>
      <c r="BE273" s="23"/>
      <c r="BF273" s="23"/>
      <c r="BG273" s="23"/>
      <c r="BH273" s="21">
        <f t="shared" ref="BH273:BH288" si="1215">+SUM(BI273:BT273)</f>
        <v>0</v>
      </c>
      <c r="BI273" s="21"/>
      <c r="BJ273" s="21"/>
      <c r="BK273" s="21"/>
      <c r="BL273" s="21"/>
      <c r="BM273" s="21"/>
      <c r="BN273" s="21"/>
      <c r="BO273" s="21"/>
      <c r="BP273" s="21"/>
      <c r="BQ273" s="21"/>
      <c r="BR273" s="21"/>
      <c r="BS273" s="21"/>
      <c r="BT273" s="21"/>
      <c r="BU273" s="171"/>
      <c r="BV273" s="38">
        <v>0</v>
      </c>
      <c r="BW273" s="38">
        <v>0</v>
      </c>
      <c r="BX273" s="38">
        <v>0</v>
      </c>
      <c r="BY273" s="38">
        <v>0</v>
      </c>
      <c r="BZ273" s="38">
        <v>0</v>
      </c>
      <c r="CA273" s="38">
        <v>0</v>
      </c>
      <c r="CB273" s="38">
        <v>1</v>
      </c>
      <c r="CC273" s="38">
        <v>1</v>
      </c>
      <c r="CD273" s="38">
        <v>1</v>
      </c>
      <c r="CE273" s="38">
        <v>1</v>
      </c>
      <c r="CF273" s="38">
        <v>1</v>
      </c>
      <c r="CG273" s="38">
        <v>0</v>
      </c>
      <c r="CH273" s="38">
        <f t="shared" ref="CH273:CH288" si="1216">+SUM(BV273:CG273)</f>
        <v>5</v>
      </c>
      <c r="CI273" s="39"/>
      <c r="CJ273" s="24"/>
      <c r="CK273" s="25"/>
      <c r="CL273" s="172">
        <f t="shared" ref="CL273" si="1217">+AC273</f>
        <v>0</v>
      </c>
      <c r="CM273" s="26" t="e">
        <f t="shared" ref="CM273" si="1218">1-(CK273/CL273)</f>
        <v>#DIV/0!</v>
      </c>
      <c r="CN273" s="24" t="e" cm="1">
        <f t="array" ref="CN273">+_xlfn.IFS(CM273&lt;0.8,"Cambio",CM273&lt;0.9,"Revisión de control",CM273&gt;0.89,"Se mantiene")</f>
        <v>#DIV/0!</v>
      </c>
      <c r="CO273" s="80"/>
      <c r="CP273" s="25"/>
      <c r="CQ273" s="25"/>
      <c r="CR273" s="25"/>
      <c r="CS273" s="26">
        <f t="shared" si="1106"/>
        <v>1</v>
      </c>
    </row>
    <row r="274" spans="2:97" ht="60" hidden="1" customHeight="1" x14ac:dyDescent="0.4">
      <c r="B274" s="169"/>
      <c r="C274" s="21" t="s">
        <v>153</v>
      </c>
      <c r="D274" s="188"/>
      <c r="E274" s="191"/>
      <c r="F274" s="188"/>
      <c r="G274" s="238"/>
      <c r="H274" s="176"/>
      <c r="I274" s="182"/>
      <c r="J274" s="176"/>
      <c r="K274" s="166"/>
      <c r="L274" s="197"/>
      <c r="M274" s="199"/>
      <c r="N274" s="202"/>
      <c r="O274" s="205"/>
      <c r="P274" s="202"/>
      <c r="Q274" s="205"/>
      <c r="R274" s="205"/>
      <c r="S274" s="208"/>
      <c r="T274" s="176"/>
      <c r="U274" s="175"/>
      <c r="V274" s="175"/>
      <c r="W274" s="177"/>
      <c r="X274" s="166"/>
      <c r="Y274" s="166"/>
      <c r="Z274" s="179"/>
      <c r="AA274" s="179"/>
      <c r="AB274" s="179"/>
      <c r="AC274" s="181"/>
      <c r="AD274" s="176"/>
      <c r="AE274" s="182"/>
      <c r="AF274" s="176"/>
      <c r="AG274" s="176"/>
      <c r="AH274" s="182"/>
      <c r="AI274" s="176"/>
      <c r="AJ274" s="183"/>
      <c r="AK274" s="21" t="str">
        <f>CONCATENATE(J273," Control"," 2")</f>
        <v>GINFO  Control 2</v>
      </c>
      <c r="AL274" s="23"/>
      <c r="AM274" s="23"/>
      <c r="AN274" s="23"/>
      <c r="AO274" s="23" t="str">
        <f t="shared" si="1131"/>
        <v xml:space="preserve">  a través de </v>
      </c>
      <c r="AP274" s="21"/>
      <c r="AQ274" s="21" t="str">
        <f t="shared" si="1208"/>
        <v/>
      </c>
      <c r="AR274" s="21"/>
      <c r="AS274" s="21" t="str">
        <f t="shared" si="1209"/>
        <v/>
      </c>
      <c r="AT274" s="21"/>
      <c r="AU274" s="21"/>
      <c r="AV274" s="21"/>
      <c r="AW274" s="22" t="str">
        <f t="shared" ref="AW274:AW276" si="1219">+IF(AQ274="Probabilidad",AW273-(AW273*AS274),AW273)</f>
        <v/>
      </c>
      <c r="AX274" s="21" t="str">
        <f t="shared" si="1211"/>
        <v/>
      </c>
      <c r="AY274" s="22" t="str">
        <f t="shared" ref="AY274:AY276" si="1220">+IF(AQ274="Impacto",AY273-(AY273*AS274),AY273)</f>
        <v/>
      </c>
      <c r="AZ274" s="21" t="str">
        <f t="shared" si="1213"/>
        <v/>
      </c>
      <c r="BA274" s="166"/>
      <c r="BB274" s="166"/>
      <c r="BC274" s="169"/>
      <c r="BD274" s="21" t="str">
        <f>CONCATENATE(J273," Acción preventiva"," 2")</f>
        <v>GINFO  Acción preventiva 2</v>
      </c>
      <c r="BE274" s="23"/>
      <c r="BF274" s="23"/>
      <c r="BG274" s="23"/>
      <c r="BH274" s="21">
        <f t="shared" si="1215"/>
        <v>0</v>
      </c>
      <c r="BI274" s="21"/>
      <c r="BJ274" s="21"/>
      <c r="BK274" s="21"/>
      <c r="BL274" s="21"/>
      <c r="BM274" s="21"/>
      <c r="BN274" s="21"/>
      <c r="BO274" s="21"/>
      <c r="BP274" s="21"/>
      <c r="BQ274" s="21"/>
      <c r="BR274" s="21"/>
      <c r="BS274" s="21"/>
      <c r="BT274" s="21"/>
      <c r="BU274" s="171"/>
      <c r="BV274" s="38">
        <v>0</v>
      </c>
      <c r="BW274" s="38">
        <v>0</v>
      </c>
      <c r="BX274" s="38">
        <v>0</v>
      </c>
      <c r="BY274" s="38">
        <v>0</v>
      </c>
      <c r="BZ274" s="38">
        <v>0</v>
      </c>
      <c r="CA274" s="38">
        <v>0</v>
      </c>
      <c r="CB274" s="38">
        <v>0</v>
      </c>
      <c r="CC274" s="38">
        <v>0</v>
      </c>
      <c r="CD274" s="38">
        <v>0</v>
      </c>
      <c r="CE274" s="38">
        <v>0</v>
      </c>
      <c r="CF274" s="38">
        <v>0</v>
      </c>
      <c r="CG274" s="38">
        <v>0</v>
      </c>
      <c r="CH274" s="38">
        <f t="shared" si="1216"/>
        <v>0</v>
      </c>
      <c r="CI274" s="39"/>
      <c r="CJ274" s="24"/>
      <c r="CK274" s="25"/>
      <c r="CL274" s="173"/>
      <c r="CM274" s="26" t="e">
        <f t="shared" ref="CM274" si="1221">1-(CK274/CL273)</f>
        <v>#DIV/0!</v>
      </c>
      <c r="CN274" s="24" t="e" cm="1">
        <f t="array" ref="CN274">+_xlfn.IFS(CM274&lt;0.8,"Cambio",CM274&lt;0.9,"Revisión de control",CM274&gt;0.89,"Se mantiene")</f>
        <v>#DIV/0!</v>
      </c>
      <c r="CO274" s="80"/>
      <c r="CP274" s="25"/>
      <c r="CQ274" s="25"/>
      <c r="CR274" s="25"/>
      <c r="CS274" s="26">
        <f t="shared" si="1106"/>
        <v>1</v>
      </c>
    </row>
    <row r="275" spans="2:97" ht="60" hidden="1" customHeight="1" x14ac:dyDescent="0.4">
      <c r="B275" s="169"/>
      <c r="C275" s="21" t="s">
        <v>153</v>
      </c>
      <c r="D275" s="188"/>
      <c r="E275" s="191"/>
      <c r="F275" s="188"/>
      <c r="G275" s="238"/>
      <c r="H275" s="176"/>
      <c r="I275" s="182"/>
      <c r="J275" s="176"/>
      <c r="K275" s="166"/>
      <c r="L275" s="197"/>
      <c r="M275" s="199"/>
      <c r="N275" s="202"/>
      <c r="O275" s="205"/>
      <c r="P275" s="202"/>
      <c r="Q275" s="205"/>
      <c r="R275" s="205"/>
      <c r="S275" s="208"/>
      <c r="T275" s="176"/>
      <c r="U275" s="175"/>
      <c r="V275" s="175"/>
      <c r="W275" s="177"/>
      <c r="X275" s="166"/>
      <c r="Y275" s="166"/>
      <c r="Z275" s="179"/>
      <c r="AA275" s="179"/>
      <c r="AB275" s="179"/>
      <c r="AC275" s="181"/>
      <c r="AD275" s="176"/>
      <c r="AE275" s="182"/>
      <c r="AF275" s="176"/>
      <c r="AG275" s="176"/>
      <c r="AH275" s="182"/>
      <c r="AI275" s="176"/>
      <c r="AJ275" s="183"/>
      <c r="AK275" s="21" t="str">
        <f>CONCATENATE(J273," Control"," 3")</f>
        <v>GINFO  Control 3</v>
      </c>
      <c r="AL275" s="23"/>
      <c r="AM275" s="23"/>
      <c r="AN275" s="23"/>
      <c r="AO275" s="23" t="str">
        <f t="shared" si="1131"/>
        <v xml:space="preserve">  a través de </v>
      </c>
      <c r="AP275" s="21"/>
      <c r="AQ275" s="21" t="str">
        <f t="shared" si="1208"/>
        <v/>
      </c>
      <c r="AR275" s="21"/>
      <c r="AS275" s="21" t="str">
        <f t="shared" si="1209"/>
        <v/>
      </c>
      <c r="AT275" s="21"/>
      <c r="AU275" s="21"/>
      <c r="AV275" s="21"/>
      <c r="AW275" s="22" t="str">
        <f t="shared" si="1219"/>
        <v/>
      </c>
      <c r="AX275" s="21" t="str">
        <f t="shared" si="1211"/>
        <v/>
      </c>
      <c r="AY275" s="22" t="str">
        <f t="shared" si="1220"/>
        <v/>
      </c>
      <c r="AZ275" s="21" t="str">
        <f t="shared" si="1213"/>
        <v/>
      </c>
      <c r="BA275" s="166"/>
      <c r="BB275" s="166"/>
      <c r="BC275" s="169"/>
      <c r="BD275" s="21" t="str">
        <f>CONCATENATE(J273," Acción preventiva"," 3")</f>
        <v>GINFO  Acción preventiva 3</v>
      </c>
      <c r="BE275" s="23"/>
      <c r="BF275" s="23"/>
      <c r="BG275" s="23"/>
      <c r="BH275" s="21">
        <f t="shared" si="1215"/>
        <v>0</v>
      </c>
      <c r="BI275" s="21"/>
      <c r="BJ275" s="21"/>
      <c r="BK275" s="21"/>
      <c r="BL275" s="21"/>
      <c r="BM275" s="21"/>
      <c r="BN275" s="21"/>
      <c r="BO275" s="21"/>
      <c r="BP275" s="21"/>
      <c r="BQ275" s="21"/>
      <c r="BR275" s="21"/>
      <c r="BS275" s="21"/>
      <c r="BT275" s="21"/>
      <c r="BU275" s="171"/>
      <c r="BV275" s="38">
        <v>0</v>
      </c>
      <c r="BW275" s="38">
        <v>0</v>
      </c>
      <c r="BX275" s="38">
        <v>0</v>
      </c>
      <c r="BY275" s="38">
        <v>0</v>
      </c>
      <c r="BZ275" s="38">
        <v>0</v>
      </c>
      <c r="CA275" s="38">
        <v>0</v>
      </c>
      <c r="CB275" s="38">
        <v>0</v>
      </c>
      <c r="CC275" s="38">
        <v>0</v>
      </c>
      <c r="CD275" s="38">
        <v>0</v>
      </c>
      <c r="CE275" s="38">
        <v>0</v>
      </c>
      <c r="CF275" s="38">
        <v>0</v>
      </c>
      <c r="CG275" s="38">
        <v>0</v>
      </c>
      <c r="CH275" s="38">
        <f t="shared" si="1216"/>
        <v>0</v>
      </c>
      <c r="CI275" s="39"/>
      <c r="CJ275" s="24"/>
      <c r="CK275" s="25"/>
      <c r="CL275" s="173"/>
      <c r="CM275" s="26" t="e">
        <f t="shared" ref="CM275" si="1222">1-(CK275/CL273)</f>
        <v>#DIV/0!</v>
      </c>
      <c r="CN275" s="24" t="e" cm="1">
        <f t="array" ref="CN275">+_xlfn.IFS(CM275&lt;0.8,"Cambio",CM275&lt;0.9,"Revisión de control",CM275&gt;0.89,"Se mantiene")</f>
        <v>#DIV/0!</v>
      </c>
      <c r="CO275" s="80"/>
      <c r="CP275" s="25"/>
      <c r="CQ275" s="25"/>
      <c r="CR275" s="25"/>
      <c r="CS275" s="26">
        <f t="shared" si="1106"/>
        <v>1</v>
      </c>
    </row>
    <row r="276" spans="2:97" ht="60" hidden="1" customHeight="1" x14ac:dyDescent="0.4">
      <c r="B276" s="170"/>
      <c r="C276" s="21" t="s">
        <v>153</v>
      </c>
      <c r="D276" s="189"/>
      <c r="E276" s="192"/>
      <c r="F276" s="189"/>
      <c r="G276" s="238"/>
      <c r="H276" s="176"/>
      <c r="I276" s="182"/>
      <c r="J276" s="176"/>
      <c r="K276" s="167"/>
      <c r="L276" s="197"/>
      <c r="M276" s="200"/>
      <c r="N276" s="203"/>
      <c r="O276" s="206"/>
      <c r="P276" s="203"/>
      <c r="Q276" s="206"/>
      <c r="R276" s="206"/>
      <c r="S276" s="209"/>
      <c r="T276" s="176"/>
      <c r="U276" s="175"/>
      <c r="V276" s="175"/>
      <c r="W276" s="177"/>
      <c r="X276" s="167"/>
      <c r="Y276" s="167"/>
      <c r="Z276" s="180"/>
      <c r="AA276" s="180"/>
      <c r="AB276" s="180"/>
      <c r="AC276" s="181"/>
      <c r="AD276" s="176"/>
      <c r="AE276" s="182"/>
      <c r="AF276" s="176"/>
      <c r="AG276" s="176"/>
      <c r="AH276" s="182"/>
      <c r="AI276" s="176"/>
      <c r="AJ276" s="183"/>
      <c r="AK276" s="21" t="str">
        <f>CONCATENATE(J273," Control"," 4")</f>
        <v>GINFO  Control 4</v>
      </c>
      <c r="AL276" s="23"/>
      <c r="AM276" s="23"/>
      <c r="AN276" s="23"/>
      <c r="AO276" s="23" t="str">
        <f t="shared" si="1131"/>
        <v xml:space="preserve">  a través de </v>
      </c>
      <c r="AP276" s="21"/>
      <c r="AQ276" s="21" t="str">
        <f t="shared" si="1208"/>
        <v/>
      </c>
      <c r="AR276" s="21"/>
      <c r="AS276" s="21" t="str">
        <f t="shared" si="1209"/>
        <v/>
      </c>
      <c r="AT276" s="21"/>
      <c r="AU276" s="21"/>
      <c r="AV276" s="21"/>
      <c r="AW276" s="22" t="str">
        <f t="shared" si="1219"/>
        <v/>
      </c>
      <c r="AX276" s="21" t="str">
        <f t="shared" si="1211"/>
        <v/>
      </c>
      <c r="AY276" s="22" t="str">
        <f t="shared" si="1220"/>
        <v/>
      </c>
      <c r="AZ276" s="21" t="str">
        <f t="shared" si="1213"/>
        <v/>
      </c>
      <c r="BA276" s="167"/>
      <c r="BB276" s="167"/>
      <c r="BC276" s="170"/>
      <c r="BD276" s="21" t="str">
        <f>CONCATENATE(J273," Acción preventiva"," 4")</f>
        <v>GINFO  Acción preventiva 4</v>
      </c>
      <c r="BE276" s="23"/>
      <c r="BF276" s="23"/>
      <c r="BG276" s="23"/>
      <c r="BH276" s="21">
        <f t="shared" si="1215"/>
        <v>0</v>
      </c>
      <c r="BI276" s="21"/>
      <c r="BJ276" s="21"/>
      <c r="BK276" s="21"/>
      <c r="BL276" s="21"/>
      <c r="BM276" s="21"/>
      <c r="BN276" s="21"/>
      <c r="BO276" s="21"/>
      <c r="BP276" s="21"/>
      <c r="BQ276" s="21"/>
      <c r="BR276" s="21"/>
      <c r="BS276" s="21"/>
      <c r="BT276" s="21"/>
      <c r="BU276" s="171"/>
      <c r="BV276" s="38">
        <v>0</v>
      </c>
      <c r="BW276" s="38">
        <v>0</v>
      </c>
      <c r="BX276" s="38">
        <v>0</v>
      </c>
      <c r="BY276" s="38">
        <v>0</v>
      </c>
      <c r="BZ276" s="38">
        <v>0</v>
      </c>
      <c r="CA276" s="38">
        <v>0</v>
      </c>
      <c r="CB276" s="38">
        <v>0</v>
      </c>
      <c r="CC276" s="38">
        <v>0</v>
      </c>
      <c r="CD276" s="38">
        <v>0</v>
      </c>
      <c r="CE276" s="38">
        <v>0</v>
      </c>
      <c r="CF276" s="38">
        <v>0</v>
      </c>
      <c r="CG276" s="38">
        <v>0</v>
      </c>
      <c r="CH276" s="38">
        <f t="shared" si="1216"/>
        <v>0</v>
      </c>
      <c r="CI276" s="39"/>
      <c r="CJ276" s="24"/>
      <c r="CK276" s="25"/>
      <c r="CL276" s="174"/>
      <c r="CM276" s="26" t="e">
        <f t="shared" ref="CM276" si="1223">1-(CK276/CL273)</f>
        <v>#DIV/0!</v>
      </c>
      <c r="CN276" s="24" t="e" cm="1">
        <f t="array" ref="CN276">+_xlfn.IFS(CM276&lt;0.8,"Cambio",CM276&lt;0.9,"Revisión de control",CM276&gt;0.89,"Se mantiene")</f>
        <v>#DIV/0!</v>
      </c>
      <c r="CO276" s="80"/>
      <c r="CP276" s="25"/>
      <c r="CQ276" s="25"/>
      <c r="CR276" s="25"/>
      <c r="CS276" s="26">
        <f t="shared" si="1106"/>
        <v>1</v>
      </c>
    </row>
    <row r="277" spans="2:97" ht="60" hidden="1" customHeight="1" x14ac:dyDescent="0.4">
      <c r="B277" s="168" t="s">
        <v>152</v>
      </c>
      <c r="C277" s="21" t="s">
        <v>153</v>
      </c>
      <c r="D277" s="187" t="str">
        <f>VLOOKUP(B277,Datos!$B$65:$F$80,3,FALSE)</f>
        <v>Prestar servicios de tecnologías de información y comunicaciones, y geografía y topografía oportunos para la operación y la toma de decisiones de la Agencia</v>
      </c>
      <c r="E277" s="190" t="str">
        <f>VLOOKUP(B277,Datos!$B$65:$F$80,5,FALSE)</f>
        <v>La posibilidad de incumplir con la prestación de servicios de tecnologías de información y comunicación parala toma de decisiones de la entidad</v>
      </c>
      <c r="F277" s="187" t="str">
        <f>VLOOKUP(B277,Datos!$B$65:$F$80,4,FALSE)</f>
        <v>Desde la conceptualización de los servicios de tecnología de información y comunicaciones, y gestión de la información de geografía y topografía de la Entidad hasta el uso, administración y soporte.</v>
      </c>
      <c r="G277" s="238" t="s">
        <v>1410</v>
      </c>
      <c r="H277" s="176"/>
      <c r="I277" s="182">
        <f t="shared" ref="I277" si="1224">IF(K277="",0,1)</f>
        <v>0</v>
      </c>
      <c r="J277" s="176" t="str">
        <f t="shared" ref="J277" si="1225">CONCATENATE(C277," ",K277)</f>
        <v xml:space="preserve">GINFO </v>
      </c>
      <c r="K277" s="165"/>
      <c r="L277" s="197"/>
      <c r="M277" s="198">
        <f ca="1">+TODAY()-L277</f>
        <v>46079</v>
      </c>
      <c r="N277" s="201"/>
      <c r="O277" s="204" t="e">
        <f>VLOOKUP(N277,[1]Datos!$B$21:$D$25,3,FALSE)</f>
        <v>#N/A</v>
      </c>
      <c r="P277" s="201"/>
      <c r="Q277" s="204" t="e">
        <f>VLOOKUP(P277,[1]Datos!$C$20:$D$25,2,FALSE)</f>
        <v>#N/A</v>
      </c>
      <c r="R277" s="204" t="e">
        <f t="shared" ref="R277" si="1226">+IF(O277="",Q277,IF(Q277="",O277,IF(O277&gt;Q277,O277,Q277)))</f>
        <v>#N/A</v>
      </c>
      <c r="S277" s="207"/>
      <c r="T277" s="176"/>
      <c r="U277" s="175"/>
      <c r="V277" s="175"/>
      <c r="W277" s="177" t="str">
        <f t="shared" ref="W277" si="1227">CONCATENATE("Posibilidad de"," ",T277," ",U277," debido ",V277)</f>
        <v xml:space="preserve">Posibilidad de   debido </v>
      </c>
      <c r="X277" s="165"/>
      <c r="Y277" s="165"/>
      <c r="Z277" s="178"/>
      <c r="AA277" s="178"/>
      <c r="AB277" s="178"/>
      <c r="AC277" s="181"/>
      <c r="AD277" s="176" t="str">
        <f t="shared" ref="AD277" si="1228">IF(AC277&lt;=0,"",IF(AC277&lt;=2,"Muy Baja",IF(AC277&lt;=24,"Baja",IF(AC277&lt;=500,"Media",IF(AC277&lt;=5000,"Alta","Muy Alta")))))</f>
        <v/>
      </c>
      <c r="AE277" s="182" t="str">
        <f t="shared" ref="AE277" si="1229">IF(AD277="","",IF(AD277="Muy Baja",0.2,IF(AD277="Baja",0.4,IF(AD277="Media",0.6,IF(AD277="Alta",0.8,IF(AD277="Muy Alta",1,))))))</f>
        <v/>
      </c>
      <c r="AF277" s="176"/>
      <c r="AG277" s="176" t="str">
        <f>IF(OR(AF277=[1]Datos!$C$6,AF277=[1]Datos!$D$6),"Leve",IF(OR(AF277=[1]Datos!$C$7,AF277=[1]Datos!$D$7),"Menor",IF(OR(AF277=[1]Datos!$C$8,AF277=[1]Datos!$D$8),"Moderado",IF(OR(AF277=[1]Datos!$C$9,AF277=[1]Datos!$D$9),"Mayor",IF(OR(AF277=[1]Datos!$C$10,AF277=[1]Datos!$D$10),"Catastrófico","")))))</f>
        <v/>
      </c>
      <c r="AH277" s="182" t="str">
        <f t="shared" ref="AH277" si="1230">IF(AG277="","",IF(AG277="Leve",0.2,IF(AG277="Menor",0.4,IF(AG277="Moderado",0.6,IF(AG277="Mayor",0.8,IF(AG277="Catastrófico",1,))))))</f>
        <v/>
      </c>
      <c r="AI277" s="176" t="str">
        <f t="shared" ref="AI277" si="1231">IF(OR(AND(AD277="Muy Baja",AG277="Leve"),AND(AD277="Muy Baja",AG277="Menor"),AND(AD277="Baja",AG277="Leve")),"Bajo",IF(OR(AND(AD277="Muy baja",AG277="Moderado"),AND(AD277="Baja",AG277="Menor"),AND(AD277="Baja",AG277="Moderado"),AND(AD277="Media",AG277="Leve"),AND(AD277="Media",AG277="Menor"),AND(AD277="Media",AG277="Moderado"),AND(AD277="Alta",AG277="Leve"),AND(AD277="Alta",AG277="Menor")),"Moderado",IF(OR(AND(AD277="Muy Baja",AG277="Mayor"),AND(AD277="Baja",AG277="Mayor"),AND(AD277="Media",AG277="Mayor"),AND(AD277="Alta",AG277="Moderado"),AND(AD277="Alta",AG277="Mayor"),AND(AD277="Muy Alta",AG277="Leve"),AND(AD277="Muy Alta",AG277="Menor"),AND(AD277="Muy Alta",AG277="Moderado"),AND(AD277="Muy Alta",AG277="Mayor")),"Alto",IF(OR(AND(AD277="Muy Baja",AG277="Catastrófico"),AND(AD277="Baja",AG277="Catastrófico"),AND(AD277="Media",AG277="Catastrófico"),AND(AD277="Alta",AG277="Catastrófico"),AND(AD277="Muy Alta",AG277="Catastrófico")),"Extremo",""))))</f>
        <v/>
      </c>
      <c r="AJ277" s="183" t="e" cm="1">
        <f t="array" ref="AJ277">_xlfn.IFS(AI277="Bajo","Aceptar",AI277="Moderado","Reducir",AI277="Alto","Reducir",AI277="Extremo","Reducir")</f>
        <v>#N/A</v>
      </c>
      <c r="AK277" s="21" t="str">
        <f>CONCATENATE(J277," Control"," 1")</f>
        <v>GINFO  Control 1</v>
      </c>
      <c r="AL277" s="23"/>
      <c r="AM277" s="23"/>
      <c r="AN277" s="23"/>
      <c r="AO277" s="23" t="str">
        <f t="shared" ref="AO277:AO280" si="1232">CONCATENATE(AL277," ",AM277," a través de ",AN277)</f>
        <v xml:space="preserve">  a través de </v>
      </c>
      <c r="AP277" s="21"/>
      <c r="AQ277" s="21" t="str">
        <f t="shared" si="1208"/>
        <v/>
      </c>
      <c r="AR277" s="21"/>
      <c r="AS277" s="21" t="str">
        <f t="shared" si="1209"/>
        <v/>
      </c>
      <c r="AT277" s="21"/>
      <c r="AU277" s="21"/>
      <c r="AV277" s="21"/>
      <c r="AW277" s="22" t="str">
        <f t="shared" ref="AW277" si="1233">+IF(AQ277="Probabilidad",AE277-(AE277*AS277),AE277)</f>
        <v/>
      </c>
      <c r="AX277" s="21" t="str">
        <f t="shared" si="1211"/>
        <v/>
      </c>
      <c r="AY277" s="22" t="str">
        <f t="shared" ref="AY277" si="1234">+IF(AQ277="Impacto",AH277-(AH277*AS277),AH277)</f>
        <v/>
      </c>
      <c r="AZ277" s="21" t="str">
        <f t="shared" si="1213"/>
        <v/>
      </c>
      <c r="BA277" s="165" t="str">
        <f t="shared" ref="BA277" si="1235">IF(OR(AND(AX280="Muy Baja",AZ280="Leve"),AND(AX280="Muy Baja",AZ280="Menor"),AND(AX280="Baja",AZ280="Leve")),"Bajo",IF(OR(AND(AX280="Muy baja",AZ280="Moderado"),AND(AX280="Baja",AZ280="Menor"),AND(AX280="Baja",AZ280="Moderado"),AND(AX280="Media",AZ280="Leve"),AND(AX280="Media",AZ280="Menor"),AND(AX280="Media",AZ280="Moderado"),AND(AX280="Alta",AZ280="Leve"),AND(AX280="Alta",AZ280="Menor")),"Moderado",IF(OR(AND(AX280="Muy Baja",AZ280="Mayor"),AND(AX280="Baja",AZ280="Mayor"),AND(AX280="Media",AZ280="Mayor"),AND(AX280="Alta",AZ280="Moderado"),AND(AX280="Alta",AZ280="Mayor"),AND(AX280="Muy Alta",AZ280="Leve"),AND(AX280="Muy Alta",AZ280="Menor"),AND(AX280="Muy Alta",AZ280="Moderado"),AND(AX280="Muy Alta",AZ280="Mayor")),"Alto",IF(OR(AND(AX280="Muy Baja",AZ280="Catastrófico"),AND(AX280="Baja",AZ280="Catastrófico"),AND(AX280="Media",AZ280="Catastrófico"),AND(AX280="Alta",AZ280="Catastrófico"),AND(AX280="Muy Alta",AZ280="Catastrófico")),"Extremo",""))))</f>
        <v/>
      </c>
      <c r="BB277" s="165" t="e" cm="1">
        <f t="array" ref="BB277">_xlfn.IFS(BA277="Bajo","Aceptar",BA277="Moderado","Reducir",BA277="Alto","Reducir",BA277="Extremo","Reducir")</f>
        <v>#N/A</v>
      </c>
      <c r="BC277" s="168" t="e" cm="1">
        <f t="array" ref="BC277">_xlfn.IFS(BB277="Aceptar","No",BB277="Reducir","Si")</f>
        <v>#N/A</v>
      </c>
      <c r="BD277" s="21" t="str">
        <f>CONCATENATE(J277," Acción preventiva"," 1")</f>
        <v>GINFO  Acción preventiva 1</v>
      </c>
      <c r="BE277" s="23"/>
      <c r="BF277" s="23"/>
      <c r="BG277" s="23"/>
      <c r="BH277" s="21">
        <f t="shared" si="1215"/>
        <v>0</v>
      </c>
      <c r="BI277" s="21"/>
      <c r="BJ277" s="21"/>
      <c r="BK277" s="21"/>
      <c r="BL277" s="21"/>
      <c r="BM277" s="21"/>
      <c r="BN277" s="21"/>
      <c r="BO277" s="21"/>
      <c r="BP277" s="21"/>
      <c r="BQ277" s="21"/>
      <c r="BR277" s="21"/>
      <c r="BS277" s="21"/>
      <c r="BT277" s="21"/>
      <c r="BU277" s="171"/>
      <c r="BV277" s="38">
        <v>0</v>
      </c>
      <c r="BW277" s="38">
        <v>0</v>
      </c>
      <c r="BX277" s="38">
        <v>0</v>
      </c>
      <c r="BY277" s="38">
        <v>0</v>
      </c>
      <c r="BZ277" s="38">
        <v>0</v>
      </c>
      <c r="CA277" s="38">
        <v>0</v>
      </c>
      <c r="CB277" s="38">
        <v>0</v>
      </c>
      <c r="CC277" s="38">
        <v>0</v>
      </c>
      <c r="CD277" s="38">
        <v>0</v>
      </c>
      <c r="CE277" s="38">
        <v>1</v>
      </c>
      <c r="CF277" s="38">
        <v>0</v>
      </c>
      <c r="CG277" s="38">
        <v>0</v>
      </c>
      <c r="CH277" s="38">
        <f t="shared" si="1216"/>
        <v>1</v>
      </c>
      <c r="CI277" s="39"/>
      <c r="CJ277" s="24"/>
      <c r="CK277" s="25"/>
      <c r="CL277" s="172">
        <f t="shared" ref="CL277" si="1236">+AC277</f>
        <v>0</v>
      </c>
      <c r="CM277" s="26" t="e">
        <f t="shared" ref="CM277" si="1237">1-(CK277/CL277)</f>
        <v>#DIV/0!</v>
      </c>
      <c r="CN277" s="24" t="e" cm="1">
        <f t="array" ref="CN277">+_xlfn.IFS(CM277&lt;0.8,"Cambio",CM277&lt;0.9,"Revisión de control",CM277&gt;0.89,"Se mantiene")</f>
        <v>#DIV/0!</v>
      </c>
      <c r="CO277" s="80"/>
      <c r="CP277" s="25"/>
      <c r="CQ277" s="25"/>
      <c r="CR277" s="25"/>
      <c r="CS277" s="26">
        <f t="shared" ref="CS277:CS280" si="1238">(_xlfn.IFS(CJ277="",1,CJ277="SI",0)+_xlfn.IFS(CO277="",1,CO277="SI",1,CO277="NO",0)+_xlfn.IFS(CP277="",1,CP277="SI",1,CP277="NO",0)+_xlfn.IFS(CQ277="",1,CQ277="SI",1,CQ277="NO",0)+_xlfn.IFS(CR277="",1,CR277="SI",1,CR277="NO",0))/5</f>
        <v>1</v>
      </c>
    </row>
    <row r="278" spans="2:97" ht="60" hidden="1" customHeight="1" x14ac:dyDescent="0.4">
      <c r="B278" s="169"/>
      <c r="C278" s="21" t="s">
        <v>153</v>
      </c>
      <c r="D278" s="188"/>
      <c r="E278" s="191"/>
      <c r="F278" s="188"/>
      <c r="G278" s="238"/>
      <c r="H278" s="176"/>
      <c r="I278" s="182"/>
      <c r="J278" s="176"/>
      <c r="K278" s="166"/>
      <c r="L278" s="197"/>
      <c r="M278" s="199"/>
      <c r="N278" s="202"/>
      <c r="O278" s="205"/>
      <c r="P278" s="202"/>
      <c r="Q278" s="205"/>
      <c r="R278" s="205"/>
      <c r="S278" s="208"/>
      <c r="T278" s="176"/>
      <c r="U278" s="175"/>
      <c r="V278" s="175"/>
      <c r="W278" s="177"/>
      <c r="X278" s="166"/>
      <c r="Y278" s="166"/>
      <c r="Z278" s="179"/>
      <c r="AA278" s="179"/>
      <c r="AB278" s="179"/>
      <c r="AC278" s="181"/>
      <c r="AD278" s="176"/>
      <c r="AE278" s="182"/>
      <c r="AF278" s="176"/>
      <c r="AG278" s="176"/>
      <c r="AH278" s="182"/>
      <c r="AI278" s="176"/>
      <c r="AJ278" s="183"/>
      <c r="AK278" s="21" t="str">
        <f>CONCATENATE(J277," Control"," 2")</f>
        <v>GINFO  Control 2</v>
      </c>
      <c r="AL278" s="23"/>
      <c r="AM278" s="23"/>
      <c r="AN278" s="23"/>
      <c r="AO278" s="23" t="str">
        <f t="shared" si="1232"/>
        <v xml:space="preserve">  a través de </v>
      </c>
      <c r="AP278" s="21"/>
      <c r="AQ278" s="21" t="str">
        <f t="shared" si="1208"/>
        <v/>
      </c>
      <c r="AR278" s="21"/>
      <c r="AS278" s="21" t="str">
        <f t="shared" si="1209"/>
        <v/>
      </c>
      <c r="AT278" s="21"/>
      <c r="AU278" s="21"/>
      <c r="AV278" s="21"/>
      <c r="AW278" s="22" t="str">
        <f t="shared" ref="AW278:AW280" si="1239">+IF(AQ278="Probabilidad",AW277-(AW277*AS278),AW277)</f>
        <v/>
      </c>
      <c r="AX278" s="21" t="str">
        <f t="shared" si="1211"/>
        <v/>
      </c>
      <c r="AY278" s="22" t="str">
        <f t="shared" ref="AY278:AY280" si="1240">+IF(AQ278="Impacto",AY277-(AY277*AS278),AY277)</f>
        <v/>
      </c>
      <c r="AZ278" s="21" t="str">
        <f t="shared" si="1213"/>
        <v/>
      </c>
      <c r="BA278" s="166"/>
      <c r="BB278" s="166"/>
      <c r="BC278" s="169"/>
      <c r="BD278" s="21" t="str">
        <f>CONCATENATE(J277," Acción preventiva"," 2")</f>
        <v>GINFO  Acción preventiva 2</v>
      </c>
      <c r="BE278" s="23"/>
      <c r="BF278" s="23"/>
      <c r="BG278" s="23"/>
      <c r="BH278" s="21">
        <f t="shared" si="1215"/>
        <v>0</v>
      </c>
      <c r="BI278" s="21"/>
      <c r="BJ278" s="21"/>
      <c r="BK278" s="21"/>
      <c r="BL278" s="21"/>
      <c r="BM278" s="21"/>
      <c r="BN278" s="21"/>
      <c r="BO278" s="21"/>
      <c r="BP278" s="21"/>
      <c r="BQ278" s="21"/>
      <c r="BR278" s="21"/>
      <c r="BS278" s="21"/>
      <c r="BT278" s="21"/>
      <c r="BU278" s="171"/>
      <c r="BV278" s="38">
        <v>0</v>
      </c>
      <c r="BW278" s="38">
        <v>0</v>
      </c>
      <c r="BX278" s="38">
        <v>0</v>
      </c>
      <c r="BY278" s="38">
        <v>0</v>
      </c>
      <c r="BZ278" s="38">
        <v>0</v>
      </c>
      <c r="CA278" s="38">
        <v>0</v>
      </c>
      <c r="CB278" s="38">
        <v>0</v>
      </c>
      <c r="CC278" s="38">
        <v>0</v>
      </c>
      <c r="CD278" s="38">
        <v>0</v>
      </c>
      <c r="CE278" s="38">
        <v>0</v>
      </c>
      <c r="CF278" s="38">
        <v>0</v>
      </c>
      <c r="CG278" s="38">
        <v>0</v>
      </c>
      <c r="CH278" s="38">
        <f t="shared" si="1216"/>
        <v>0</v>
      </c>
      <c r="CI278" s="39"/>
      <c r="CJ278" s="24"/>
      <c r="CK278" s="25"/>
      <c r="CL278" s="173"/>
      <c r="CM278" s="26" t="e">
        <f t="shared" ref="CM278" si="1241">1-(CK278/CL277)</f>
        <v>#DIV/0!</v>
      </c>
      <c r="CN278" s="24" t="e" cm="1">
        <f t="array" ref="CN278">+_xlfn.IFS(CM278&lt;0.8,"Cambio",CM278&lt;0.9,"Revisión de control",CM278&gt;0.89,"Se mantiene")</f>
        <v>#DIV/0!</v>
      </c>
      <c r="CO278" s="80"/>
      <c r="CP278" s="25"/>
      <c r="CQ278" s="25"/>
      <c r="CR278" s="25"/>
      <c r="CS278" s="26">
        <f t="shared" si="1238"/>
        <v>1</v>
      </c>
    </row>
    <row r="279" spans="2:97" ht="60" hidden="1" customHeight="1" x14ac:dyDescent="0.4">
      <c r="B279" s="169"/>
      <c r="C279" s="21" t="s">
        <v>153</v>
      </c>
      <c r="D279" s="188"/>
      <c r="E279" s="191"/>
      <c r="F279" s="188"/>
      <c r="G279" s="238"/>
      <c r="H279" s="176"/>
      <c r="I279" s="182"/>
      <c r="J279" s="176"/>
      <c r="K279" s="166"/>
      <c r="L279" s="197"/>
      <c r="M279" s="199"/>
      <c r="N279" s="202"/>
      <c r="O279" s="205"/>
      <c r="P279" s="202"/>
      <c r="Q279" s="205"/>
      <c r="R279" s="205"/>
      <c r="S279" s="208"/>
      <c r="T279" s="176"/>
      <c r="U279" s="175"/>
      <c r="V279" s="175"/>
      <c r="W279" s="177"/>
      <c r="X279" s="166"/>
      <c r="Y279" s="166"/>
      <c r="Z279" s="179"/>
      <c r="AA279" s="179"/>
      <c r="AB279" s="179"/>
      <c r="AC279" s="181"/>
      <c r="AD279" s="176"/>
      <c r="AE279" s="182"/>
      <c r="AF279" s="176"/>
      <c r="AG279" s="176"/>
      <c r="AH279" s="182"/>
      <c r="AI279" s="176"/>
      <c r="AJ279" s="183"/>
      <c r="AK279" s="21" t="str">
        <f>CONCATENATE(J277," Control"," 3")</f>
        <v>GINFO  Control 3</v>
      </c>
      <c r="AL279" s="23"/>
      <c r="AM279" s="23"/>
      <c r="AN279" s="23"/>
      <c r="AO279" s="23" t="str">
        <f t="shared" si="1232"/>
        <v xml:space="preserve">  a través de </v>
      </c>
      <c r="AP279" s="21"/>
      <c r="AQ279" s="21" t="str">
        <f t="shared" si="1208"/>
        <v/>
      </c>
      <c r="AR279" s="21"/>
      <c r="AS279" s="21" t="str">
        <f t="shared" si="1209"/>
        <v/>
      </c>
      <c r="AT279" s="21"/>
      <c r="AU279" s="21"/>
      <c r="AV279" s="21"/>
      <c r="AW279" s="22" t="str">
        <f t="shared" si="1239"/>
        <v/>
      </c>
      <c r="AX279" s="21" t="str">
        <f t="shared" si="1211"/>
        <v/>
      </c>
      <c r="AY279" s="22" t="str">
        <f t="shared" si="1240"/>
        <v/>
      </c>
      <c r="AZ279" s="21" t="str">
        <f t="shared" si="1213"/>
        <v/>
      </c>
      <c r="BA279" s="166"/>
      <c r="BB279" s="166"/>
      <c r="BC279" s="169"/>
      <c r="BD279" s="21" t="str">
        <f>CONCATENATE(J277," Acción preventiva"," 3")</f>
        <v>GINFO  Acción preventiva 3</v>
      </c>
      <c r="BE279" s="23"/>
      <c r="BF279" s="23"/>
      <c r="BG279" s="23"/>
      <c r="BH279" s="21">
        <f t="shared" si="1215"/>
        <v>0</v>
      </c>
      <c r="BI279" s="21"/>
      <c r="BJ279" s="21"/>
      <c r="BK279" s="21"/>
      <c r="BL279" s="21"/>
      <c r="BM279" s="21"/>
      <c r="BN279" s="21"/>
      <c r="BO279" s="21"/>
      <c r="BP279" s="21"/>
      <c r="BQ279" s="21"/>
      <c r="BR279" s="21"/>
      <c r="BS279" s="21"/>
      <c r="BT279" s="21"/>
      <c r="BU279" s="171"/>
      <c r="BV279" s="38">
        <v>0</v>
      </c>
      <c r="BW279" s="38">
        <v>0</v>
      </c>
      <c r="BX279" s="38">
        <v>0</v>
      </c>
      <c r="BY279" s="38">
        <v>0</v>
      </c>
      <c r="BZ279" s="38">
        <v>0</v>
      </c>
      <c r="CA279" s="38">
        <v>0</v>
      </c>
      <c r="CB279" s="38">
        <v>0</v>
      </c>
      <c r="CC279" s="38">
        <v>0</v>
      </c>
      <c r="CD279" s="38">
        <v>0</v>
      </c>
      <c r="CE279" s="38">
        <v>0</v>
      </c>
      <c r="CF279" s="38">
        <v>0</v>
      </c>
      <c r="CG279" s="38">
        <v>0</v>
      </c>
      <c r="CH279" s="38">
        <f t="shared" si="1216"/>
        <v>0</v>
      </c>
      <c r="CI279" s="39"/>
      <c r="CJ279" s="24"/>
      <c r="CK279" s="25"/>
      <c r="CL279" s="173"/>
      <c r="CM279" s="26" t="e">
        <f t="shared" ref="CM279" si="1242">1-(CK279/CL277)</f>
        <v>#DIV/0!</v>
      </c>
      <c r="CN279" s="24" t="e" cm="1">
        <f t="array" ref="CN279">+_xlfn.IFS(CM279&lt;0.8,"Cambio",CM279&lt;0.9,"Revisión de control",CM279&gt;0.89,"Se mantiene")</f>
        <v>#DIV/0!</v>
      </c>
      <c r="CO279" s="80"/>
      <c r="CP279" s="25"/>
      <c r="CQ279" s="25"/>
      <c r="CR279" s="25"/>
      <c r="CS279" s="26">
        <f t="shared" si="1238"/>
        <v>1</v>
      </c>
    </row>
    <row r="280" spans="2:97" ht="60" hidden="1" customHeight="1" x14ac:dyDescent="0.4">
      <c r="B280" s="170"/>
      <c r="C280" s="21" t="s">
        <v>153</v>
      </c>
      <c r="D280" s="189"/>
      <c r="E280" s="192"/>
      <c r="F280" s="189"/>
      <c r="G280" s="238"/>
      <c r="H280" s="176"/>
      <c r="I280" s="182"/>
      <c r="J280" s="176"/>
      <c r="K280" s="167"/>
      <c r="L280" s="197"/>
      <c r="M280" s="200"/>
      <c r="N280" s="203"/>
      <c r="O280" s="206"/>
      <c r="P280" s="203"/>
      <c r="Q280" s="206"/>
      <c r="R280" s="206"/>
      <c r="S280" s="209"/>
      <c r="T280" s="176"/>
      <c r="U280" s="175"/>
      <c r="V280" s="175"/>
      <c r="W280" s="177"/>
      <c r="X280" s="167"/>
      <c r="Y280" s="167"/>
      <c r="Z280" s="180"/>
      <c r="AA280" s="180"/>
      <c r="AB280" s="180"/>
      <c r="AC280" s="181"/>
      <c r="AD280" s="176"/>
      <c r="AE280" s="182"/>
      <c r="AF280" s="176"/>
      <c r="AG280" s="176"/>
      <c r="AH280" s="182"/>
      <c r="AI280" s="176"/>
      <c r="AJ280" s="183"/>
      <c r="AK280" s="21" t="str">
        <f>CONCATENATE(J277," Control"," 4")</f>
        <v>GINFO  Control 4</v>
      </c>
      <c r="AL280" s="23"/>
      <c r="AM280" s="23"/>
      <c r="AN280" s="23"/>
      <c r="AO280" s="23" t="str">
        <f t="shared" si="1232"/>
        <v xml:space="preserve">  a través de </v>
      </c>
      <c r="AP280" s="21"/>
      <c r="AQ280" s="21" t="str">
        <f t="shared" si="1208"/>
        <v/>
      </c>
      <c r="AR280" s="21"/>
      <c r="AS280" s="21" t="str">
        <f t="shared" si="1209"/>
        <v/>
      </c>
      <c r="AT280" s="21"/>
      <c r="AU280" s="21"/>
      <c r="AV280" s="21"/>
      <c r="AW280" s="22" t="str">
        <f t="shared" si="1239"/>
        <v/>
      </c>
      <c r="AX280" s="21" t="str">
        <f t="shared" si="1211"/>
        <v/>
      </c>
      <c r="AY280" s="22" t="str">
        <f t="shared" si="1240"/>
        <v/>
      </c>
      <c r="AZ280" s="21" t="str">
        <f t="shared" si="1213"/>
        <v/>
      </c>
      <c r="BA280" s="167"/>
      <c r="BB280" s="167"/>
      <c r="BC280" s="170"/>
      <c r="BD280" s="21" t="str">
        <f>CONCATENATE(J277," Acción preventiva"," 4")</f>
        <v>GINFO  Acción preventiva 4</v>
      </c>
      <c r="BE280" s="23"/>
      <c r="BF280" s="23"/>
      <c r="BG280" s="23"/>
      <c r="BH280" s="21">
        <f t="shared" si="1215"/>
        <v>0</v>
      </c>
      <c r="BI280" s="21"/>
      <c r="BJ280" s="21"/>
      <c r="BK280" s="21"/>
      <c r="BL280" s="21"/>
      <c r="BM280" s="21"/>
      <c r="BN280" s="21"/>
      <c r="BO280" s="21"/>
      <c r="BP280" s="21"/>
      <c r="BQ280" s="21"/>
      <c r="BR280" s="21"/>
      <c r="BS280" s="21"/>
      <c r="BT280" s="21"/>
      <c r="BU280" s="171"/>
      <c r="BV280" s="38">
        <v>0</v>
      </c>
      <c r="BW280" s="38">
        <v>0</v>
      </c>
      <c r="BX280" s="38">
        <v>0</v>
      </c>
      <c r="BY280" s="38">
        <v>0</v>
      </c>
      <c r="BZ280" s="38">
        <v>0</v>
      </c>
      <c r="CA280" s="38">
        <v>0</v>
      </c>
      <c r="CB280" s="38">
        <v>0</v>
      </c>
      <c r="CC280" s="38">
        <v>0</v>
      </c>
      <c r="CD280" s="38">
        <v>0</v>
      </c>
      <c r="CE280" s="38">
        <v>0</v>
      </c>
      <c r="CF280" s="38">
        <v>0</v>
      </c>
      <c r="CG280" s="38">
        <v>0</v>
      </c>
      <c r="CH280" s="38">
        <f t="shared" si="1216"/>
        <v>0</v>
      </c>
      <c r="CI280" s="39"/>
      <c r="CJ280" s="24"/>
      <c r="CK280" s="25"/>
      <c r="CL280" s="174"/>
      <c r="CM280" s="26" t="e">
        <f t="shared" ref="CM280" si="1243">1-(CK280/CL277)</f>
        <v>#DIV/0!</v>
      </c>
      <c r="CN280" s="24" t="e" cm="1">
        <f t="array" ref="CN280">+_xlfn.IFS(CM280&lt;0.8,"Cambio",CM280&lt;0.9,"Revisión de control",CM280&gt;0.89,"Se mantiene")</f>
        <v>#DIV/0!</v>
      </c>
      <c r="CO280" s="80"/>
      <c r="CP280" s="25"/>
      <c r="CQ280" s="25"/>
      <c r="CR280" s="25"/>
      <c r="CS280" s="26">
        <f t="shared" si="1238"/>
        <v>1</v>
      </c>
    </row>
    <row r="281" spans="2:97" ht="60" hidden="1" customHeight="1" x14ac:dyDescent="0.4">
      <c r="B281" s="168" t="s">
        <v>152</v>
      </c>
      <c r="C281" s="21" t="s">
        <v>153</v>
      </c>
      <c r="D281" s="187" t="str">
        <f>VLOOKUP(B281,Datos!$B$65:$F$80,3,FALSE)</f>
        <v>Prestar servicios de tecnologías de información y comunicaciones, y geografía y topografía oportunos para la operación y la toma de decisiones de la Agencia</v>
      </c>
      <c r="E281" s="190" t="str">
        <f>VLOOKUP(B281,Datos!$B$65:$F$80,5,FALSE)</f>
        <v>La posibilidad de incumplir con la prestación de servicios de tecnologías de información y comunicación parala toma de decisiones de la entidad</v>
      </c>
      <c r="F281" s="187" t="str">
        <f>VLOOKUP(B281,Datos!$B$65:$F$80,4,FALSE)</f>
        <v>Desde la conceptualización de los servicios de tecnología de información y comunicaciones, y gestión de la información de geografía y topografía de la Entidad hasta el uso, administración y soporte.</v>
      </c>
      <c r="G281" s="238" t="s">
        <v>1411</v>
      </c>
      <c r="H281" s="176"/>
      <c r="I281" s="182">
        <f t="shared" ref="I281" si="1244">IF(K281="",0,1)</f>
        <v>0</v>
      </c>
      <c r="J281" s="176" t="str">
        <f t="shared" ref="J281" si="1245">CONCATENATE(C281," ",K281)</f>
        <v xml:space="preserve">GINFO </v>
      </c>
      <c r="K281" s="165"/>
      <c r="L281" s="197"/>
      <c r="M281" s="198">
        <f ca="1">+TODAY()-L281</f>
        <v>46079</v>
      </c>
      <c r="N281" s="201"/>
      <c r="O281" s="204" t="e">
        <f>VLOOKUP(N281,[1]Datos!$B$21:$D$25,3,FALSE)</f>
        <v>#N/A</v>
      </c>
      <c r="P281" s="201"/>
      <c r="Q281" s="204" t="e">
        <f>VLOOKUP(P281,[1]Datos!$C$20:$D$25,2,FALSE)</f>
        <v>#N/A</v>
      </c>
      <c r="R281" s="204" t="e">
        <f t="shared" ref="R281" si="1246">+IF(O281="",Q281,IF(Q281="",O281,IF(O281&gt;Q281,O281,Q281)))</f>
        <v>#N/A</v>
      </c>
      <c r="S281" s="207"/>
      <c r="T281" s="176"/>
      <c r="U281" s="175"/>
      <c r="V281" s="175"/>
      <c r="W281" s="177" t="str">
        <f t="shared" ref="W281" si="1247">CONCATENATE("Posibilidad de"," ",T281," ",U281," debido ",V281)</f>
        <v xml:space="preserve">Posibilidad de   debido </v>
      </c>
      <c r="X281" s="165"/>
      <c r="Y281" s="165"/>
      <c r="Z281" s="178"/>
      <c r="AA281" s="178"/>
      <c r="AB281" s="178"/>
      <c r="AC281" s="181"/>
      <c r="AD281" s="176" t="str">
        <f t="shared" ref="AD281" si="1248">IF(AC281&lt;=0,"",IF(AC281&lt;=2,"Muy Baja",IF(AC281&lt;=24,"Baja",IF(AC281&lt;=500,"Media",IF(AC281&lt;=5000,"Alta","Muy Alta")))))</f>
        <v/>
      </c>
      <c r="AE281" s="182" t="str">
        <f t="shared" ref="AE281" si="1249">IF(AD281="","",IF(AD281="Muy Baja",0.2,IF(AD281="Baja",0.4,IF(AD281="Media",0.6,IF(AD281="Alta",0.8,IF(AD281="Muy Alta",1,))))))</f>
        <v/>
      </c>
      <c r="AF281" s="176"/>
      <c r="AG281" s="176" t="str">
        <f>IF(OR(AF281=[1]Datos!$C$6,AF281=[1]Datos!$D$6),"Leve",IF(OR(AF281=[1]Datos!$C$7,AF281=[1]Datos!$D$7),"Menor",IF(OR(AF281=[1]Datos!$C$8,AF281=[1]Datos!$D$8),"Moderado",IF(OR(AF281=[1]Datos!$C$9,AF281=[1]Datos!$D$9),"Mayor",IF(OR(AF281=[1]Datos!$C$10,AF281=[1]Datos!$D$10),"Catastrófico","")))))</f>
        <v/>
      </c>
      <c r="AH281" s="182" t="str">
        <f t="shared" ref="AH281" si="1250">IF(AG281="","",IF(AG281="Leve",0.2,IF(AG281="Menor",0.4,IF(AG281="Moderado",0.6,IF(AG281="Mayor",0.8,IF(AG281="Catastrófico",1,))))))</f>
        <v/>
      </c>
      <c r="AI281" s="176" t="str">
        <f t="shared" ref="AI281" si="1251">IF(OR(AND(AD281="Muy Baja",AG281="Leve"),AND(AD281="Muy Baja",AG281="Menor"),AND(AD281="Baja",AG281="Leve")),"Bajo",IF(OR(AND(AD281="Muy baja",AG281="Moderado"),AND(AD281="Baja",AG281="Menor"),AND(AD281="Baja",AG281="Moderado"),AND(AD281="Media",AG281="Leve"),AND(AD281="Media",AG281="Menor"),AND(AD281="Media",AG281="Moderado"),AND(AD281="Alta",AG281="Leve"),AND(AD281="Alta",AG281="Menor")),"Moderado",IF(OR(AND(AD281="Muy Baja",AG281="Mayor"),AND(AD281="Baja",AG281="Mayor"),AND(AD281="Media",AG281="Mayor"),AND(AD281="Alta",AG281="Moderado"),AND(AD281="Alta",AG281="Mayor"),AND(AD281="Muy Alta",AG281="Leve"),AND(AD281="Muy Alta",AG281="Menor"),AND(AD281="Muy Alta",AG281="Moderado"),AND(AD281="Muy Alta",AG281="Mayor")),"Alto",IF(OR(AND(AD281="Muy Baja",AG281="Catastrófico"),AND(AD281="Baja",AG281="Catastrófico"),AND(AD281="Media",AG281="Catastrófico"),AND(AD281="Alta",AG281="Catastrófico"),AND(AD281="Muy Alta",AG281="Catastrófico")),"Extremo",""))))</f>
        <v/>
      </c>
      <c r="AJ281" s="183" t="e" cm="1">
        <f t="array" ref="AJ281">_xlfn.IFS(AI281="Bajo","Aceptar",AI281="Moderado","Reducir",AI281="Alto","Reducir",AI281="Extremo","Reducir")</f>
        <v>#N/A</v>
      </c>
      <c r="AK281" s="21" t="str">
        <f>CONCATENATE(J281," Control"," 1")</f>
        <v>GINFO  Control 1</v>
      </c>
      <c r="AL281" s="23"/>
      <c r="AM281" s="23"/>
      <c r="AN281" s="23"/>
      <c r="AO281" s="23" t="str">
        <f t="shared" ref="AO281:AO284" si="1252">CONCATENATE(AL281," ",AM281," a través de ",AN281)</f>
        <v xml:space="preserve">  a través de </v>
      </c>
      <c r="AP281" s="21"/>
      <c r="AQ281" s="21" t="str">
        <f t="shared" si="1208"/>
        <v/>
      </c>
      <c r="AR281" s="21"/>
      <c r="AS281" s="21" t="str">
        <f t="shared" si="1209"/>
        <v/>
      </c>
      <c r="AT281" s="21"/>
      <c r="AU281" s="21"/>
      <c r="AV281" s="21"/>
      <c r="AW281" s="22" t="str">
        <f t="shared" ref="AW281" si="1253">+IF(AQ281="Probabilidad",AE281-(AE281*AS281),AE281)</f>
        <v/>
      </c>
      <c r="AX281" s="21" t="str">
        <f t="shared" si="1211"/>
        <v/>
      </c>
      <c r="AY281" s="22" t="str">
        <f t="shared" ref="AY281" si="1254">+IF(AQ281="Impacto",AH281-(AH281*AS281),AH281)</f>
        <v/>
      </c>
      <c r="AZ281" s="21" t="str">
        <f t="shared" si="1213"/>
        <v/>
      </c>
      <c r="BA281" s="165" t="str">
        <f t="shared" ref="BA281" si="1255">IF(OR(AND(AX284="Muy Baja",AZ284="Leve"),AND(AX284="Muy Baja",AZ284="Menor"),AND(AX284="Baja",AZ284="Leve")),"Bajo",IF(OR(AND(AX284="Muy baja",AZ284="Moderado"),AND(AX284="Baja",AZ284="Menor"),AND(AX284="Baja",AZ284="Moderado"),AND(AX284="Media",AZ284="Leve"),AND(AX284="Media",AZ284="Menor"),AND(AX284="Media",AZ284="Moderado"),AND(AX284="Alta",AZ284="Leve"),AND(AX284="Alta",AZ284="Menor")),"Moderado",IF(OR(AND(AX284="Muy Baja",AZ284="Mayor"),AND(AX284="Baja",AZ284="Mayor"),AND(AX284="Media",AZ284="Mayor"),AND(AX284="Alta",AZ284="Moderado"),AND(AX284="Alta",AZ284="Mayor"),AND(AX284="Muy Alta",AZ284="Leve"),AND(AX284="Muy Alta",AZ284="Menor"),AND(AX284="Muy Alta",AZ284="Moderado"),AND(AX284="Muy Alta",AZ284="Mayor")),"Alto",IF(OR(AND(AX284="Muy Baja",AZ284="Catastrófico"),AND(AX284="Baja",AZ284="Catastrófico"),AND(AX284="Media",AZ284="Catastrófico"),AND(AX284="Alta",AZ284="Catastrófico"),AND(AX284="Muy Alta",AZ284="Catastrófico")),"Extremo",""))))</f>
        <v/>
      </c>
      <c r="BB281" s="165" t="e" cm="1">
        <f t="array" ref="BB281">_xlfn.IFS(BA281="Bajo","Aceptar",BA281="Moderado","Reducir",BA281="Alto","Reducir",BA281="Extremo","Reducir")</f>
        <v>#N/A</v>
      </c>
      <c r="BC281" s="168" t="e" cm="1">
        <f t="array" ref="BC281">_xlfn.IFS(BB281="Aceptar","No",BB281="Reducir","Si")</f>
        <v>#N/A</v>
      </c>
      <c r="BD281" s="21" t="str">
        <f>CONCATENATE(J281," Acción preventiva"," 1")</f>
        <v>GINFO  Acción preventiva 1</v>
      </c>
      <c r="BE281" s="23"/>
      <c r="BF281" s="23"/>
      <c r="BG281" s="23"/>
      <c r="BH281" s="21">
        <f t="shared" si="1215"/>
        <v>0</v>
      </c>
      <c r="BI281" s="21"/>
      <c r="BJ281" s="21"/>
      <c r="BK281" s="21"/>
      <c r="BL281" s="21"/>
      <c r="BM281" s="21"/>
      <c r="BN281" s="21"/>
      <c r="BO281" s="21"/>
      <c r="BP281" s="21"/>
      <c r="BQ281" s="21"/>
      <c r="BR281" s="21"/>
      <c r="BS281" s="21"/>
      <c r="BT281" s="21"/>
      <c r="BU281" s="171"/>
      <c r="BV281" s="38">
        <v>0</v>
      </c>
      <c r="BW281" s="38">
        <v>0</v>
      </c>
      <c r="BX281" s="38">
        <v>0</v>
      </c>
      <c r="BY281" s="38">
        <v>0</v>
      </c>
      <c r="BZ281" s="38">
        <v>0</v>
      </c>
      <c r="CA281" s="38">
        <v>0</v>
      </c>
      <c r="CB281" s="38">
        <v>1</v>
      </c>
      <c r="CC281" s="38">
        <v>1</v>
      </c>
      <c r="CD281" s="38">
        <v>1</v>
      </c>
      <c r="CE281" s="38">
        <v>1</v>
      </c>
      <c r="CF281" s="38">
        <v>1</v>
      </c>
      <c r="CG281" s="38">
        <v>0</v>
      </c>
      <c r="CH281" s="38">
        <f t="shared" si="1216"/>
        <v>5</v>
      </c>
      <c r="CI281" s="39"/>
      <c r="CJ281" s="24"/>
      <c r="CK281" s="25"/>
      <c r="CL281" s="172">
        <f t="shared" ref="CL281" si="1256">+AC281</f>
        <v>0</v>
      </c>
      <c r="CM281" s="26" t="e">
        <f t="shared" ref="CM281" si="1257">1-(CK281/CL281)</f>
        <v>#DIV/0!</v>
      </c>
      <c r="CN281" s="24" t="e" cm="1">
        <f t="array" ref="CN281">+_xlfn.IFS(CM281&lt;0.8,"Cambio",CM281&lt;0.9,"Revisión de control",CM281&gt;0.89,"Se mantiene")</f>
        <v>#DIV/0!</v>
      </c>
      <c r="CO281" s="80"/>
      <c r="CP281" s="25"/>
      <c r="CQ281" s="25"/>
      <c r="CR281" s="25"/>
      <c r="CS281" s="26">
        <f t="shared" ref="CS281:CS284" si="1258">(_xlfn.IFS(CJ281="",1,CJ281="SI",0)+_xlfn.IFS(CO281="",1,CO281="SI",1,CO281="NO",0)+_xlfn.IFS(CP281="",1,CP281="SI",1,CP281="NO",0)+_xlfn.IFS(CQ281="",1,CQ281="SI",1,CQ281="NO",0)+_xlfn.IFS(CR281="",1,CR281="SI",1,CR281="NO",0))/5</f>
        <v>1</v>
      </c>
    </row>
    <row r="282" spans="2:97" ht="60" hidden="1" customHeight="1" x14ac:dyDescent="0.4">
      <c r="B282" s="169"/>
      <c r="C282" s="21" t="s">
        <v>153</v>
      </c>
      <c r="D282" s="188"/>
      <c r="E282" s="191"/>
      <c r="F282" s="188"/>
      <c r="G282" s="238"/>
      <c r="H282" s="176"/>
      <c r="I282" s="182"/>
      <c r="J282" s="176"/>
      <c r="K282" s="166"/>
      <c r="L282" s="197"/>
      <c r="M282" s="199"/>
      <c r="N282" s="202"/>
      <c r="O282" s="205"/>
      <c r="P282" s="202"/>
      <c r="Q282" s="205"/>
      <c r="R282" s="205"/>
      <c r="S282" s="208"/>
      <c r="T282" s="176"/>
      <c r="U282" s="175"/>
      <c r="V282" s="175"/>
      <c r="W282" s="177"/>
      <c r="X282" s="166"/>
      <c r="Y282" s="166"/>
      <c r="Z282" s="179"/>
      <c r="AA282" s="179"/>
      <c r="AB282" s="179"/>
      <c r="AC282" s="181"/>
      <c r="AD282" s="176"/>
      <c r="AE282" s="182"/>
      <c r="AF282" s="176"/>
      <c r="AG282" s="176"/>
      <c r="AH282" s="182"/>
      <c r="AI282" s="176"/>
      <c r="AJ282" s="183"/>
      <c r="AK282" s="21" t="str">
        <f>CONCATENATE(J281," Control"," 2")</f>
        <v>GINFO  Control 2</v>
      </c>
      <c r="AL282" s="23"/>
      <c r="AM282" s="23"/>
      <c r="AN282" s="23"/>
      <c r="AO282" s="23" t="str">
        <f t="shared" si="1252"/>
        <v xml:space="preserve">  a través de </v>
      </c>
      <c r="AP282" s="21"/>
      <c r="AQ282" s="21" t="str">
        <f t="shared" si="1208"/>
        <v/>
      </c>
      <c r="AR282" s="21"/>
      <c r="AS282" s="21" t="str">
        <f t="shared" si="1209"/>
        <v/>
      </c>
      <c r="AT282" s="21"/>
      <c r="AU282" s="21"/>
      <c r="AV282" s="21"/>
      <c r="AW282" s="22" t="str">
        <f t="shared" ref="AW282:AW284" si="1259">+IF(AQ282="Probabilidad",AW281-(AW281*AS282),AW281)</f>
        <v/>
      </c>
      <c r="AX282" s="21" t="str">
        <f t="shared" si="1211"/>
        <v/>
      </c>
      <c r="AY282" s="22" t="str">
        <f t="shared" ref="AY282:AY284" si="1260">+IF(AQ282="Impacto",AY281-(AY281*AS282),AY281)</f>
        <v/>
      </c>
      <c r="AZ282" s="21" t="str">
        <f t="shared" si="1213"/>
        <v/>
      </c>
      <c r="BA282" s="166"/>
      <c r="BB282" s="166"/>
      <c r="BC282" s="169"/>
      <c r="BD282" s="21" t="str">
        <f>CONCATENATE(J281," Acción preventiva"," 2")</f>
        <v>GINFO  Acción preventiva 2</v>
      </c>
      <c r="BE282" s="23"/>
      <c r="BF282" s="23"/>
      <c r="BG282" s="23"/>
      <c r="BH282" s="21">
        <f t="shared" si="1215"/>
        <v>0</v>
      </c>
      <c r="BI282" s="21"/>
      <c r="BJ282" s="21"/>
      <c r="BK282" s="21"/>
      <c r="BL282" s="21"/>
      <c r="BM282" s="21"/>
      <c r="BN282" s="21"/>
      <c r="BO282" s="21"/>
      <c r="BP282" s="21"/>
      <c r="BQ282" s="21"/>
      <c r="BR282" s="21"/>
      <c r="BS282" s="21"/>
      <c r="BT282" s="21"/>
      <c r="BU282" s="171"/>
      <c r="BV282" s="38">
        <v>0</v>
      </c>
      <c r="BW282" s="38">
        <v>0</v>
      </c>
      <c r="BX282" s="38">
        <v>0</v>
      </c>
      <c r="BY282" s="38">
        <v>0</v>
      </c>
      <c r="BZ282" s="38">
        <v>0</v>
      </c>
      <c r="CA282" s="38">
        <v>0</v>
      </c>
      <c r="CB282" s="38">
        <v>0</v>
      </c>
      <c r="CC282" s="38">
        <v>0</v>
      </c>
      <c r="CD282" s="38">
        <v>0</v>
      </c>
      <c r="CE282" s="38">
        <v>0</v>
      </c>
      <c r="CF282" s="38">
        <v>0</v>
      </c>
      <c r="CG282" s="38">
        <v>0</v>
      </c>
      <c r="CH282" s="38">
        <f t="shared" si="1216"/>
        <v>0</v>
      </c>
      <c r="CI282" s="39"/>
      <c r="CJ282" s="24"/>
      <c r="CK282" s="25"/>
      <c r="CL282" s="173"/>
      <c r="CM282" s="26" t="e">
        <f t="shared" ref="CM282" si="1261">1-(CK282/CL281)</f>
        <v>#DIV/0!</v>
      </c>
      <c r="CN282" s="24" t="e" cm="1">
        <f t="array" ref="CN282">+_xlfn.IFS(CM282&lt;0.8,"Cambio",CM282&lt;0.9,"Revisión de control",CM282&gt;0.89,"Se mantiene")</f>
        <v>#DIV/0!</v>
      </c>
      <c r="CO282" s="80"/>
      <c r="CP282" s="25"/>
      <c r="CQ282" s="25"/>
      <c r="CR282" s="25"/>
      <c r="CS282" s="26">
        <f t="shared" si="1258"/>
        <v>1</v>
      </c>
    </row>
    <row r="283" spans="2:97" ht="60" hidden="1" customHeight="1" x14ac:dyDescent="0.4">
      <c r="B283" s="169"/>
      <c r="C283" s="21" t="s">
        <v>153</v>
      </c>
      <c r="D283" s="188"/>
      <c r="E283" s="191"/>
      <c r="F283" s="188"/>
      <c r="G283" s="238"/>
      <c r="H283" s="176"/>
      <c r="I283" s="182"/>
      <c r="J283" s="176"/>
      <c r="K283" s="166"/>
      <c r="L283" s="197"/>
      <c r="M283" s="199"/>
      <c r="N283" s="202"/>
      <c r="O283" s="205"/>
      <c r="P283" s="202"/>
      <c r="Q283" s="205"/>
      <c r="R283" s="205"/>
      <c r="S283" s="208"/>
      <c r="T283" s="176"/>
      <c r="U283" s="175"/>
      <c r="V283" s="175"/>
      <c r="W283" s="177"/>
      <c r="X283" s="166"/>
      <c r="Y283" s="166"/>
      <c r="Z283" s="179"/>
      <c r="AA283" s="179"/>
      <c r="AB283" s="179"/>
      <c r="AC283" s="181"/>
      <c r="AD283" s="176"/>
      <c r="AE283" s="182"/>
      <c r="AF283" s="176"/>
      <c r="AG283" s="176"/>
      <c r="AH283" s="182"/>
      <c r="AI283" s="176"/>
      <c r="AJ283" s="183"/>
      <c r="AK283" s="21" t="str">
        <f>CONCATENATE(J281," Control"," 3")</f>
        <v>GINFO  Control 3</v>
      </c>
      <c r="AL283" s="23"/>
      <c r="AM283" s="23"/>
      <c r="AN283" s="23"/>
      <c r="AO283" s="23" t="str">
        <f t="shared" si="1252"/>
        <v xml:space="preserve">  a través de </v>
      </c>
      <c r="AP283" s="21"/>
      <c r="AQ283" s="21" t="str">
        <f t="shared" si="1208"/>
        <v/>
      </c>
      <c r="AR283" s="21"/>
      <c r="AS283" s="21" t="str">
        <f t="shared" si="1209"/>
        <v/>
      </c>
      <c r="AT283" s="21"/>
      <c r="AU283" s="21"/>
      <c r="AV283" s="21"/>
      <c r="AW283" s="22" t="str">
        <f t="shared" si="1259"/>
        <v/>
      </c>
      <c r="AX283" s="21" t="str">
        <f t="shared" si="1211"/>
        <v/>
      </c>
      <c r="AY283" s="22" t="str">
        <f t="shared" si="1260"/>
        <v/>
      </c>
      <c r="AZ283" s="21" t="str">
        <f t="shared" si="1213"/>
        <v/>
      </c>
      <c r="BA283" s="166"/>
      <c r="BB283" s="166"/>
      <c r="BC283" s="169"/>
      <c r="BD283" s="21" t="str">
        <f>CONCATENATE(J281," Acción preventiva"," 3")</f>
        <v>GINFO  Acción preventiva 3</v>
      </c>
      <c r="BE283" s="23"/>
      <c r="BF283" s="23"/>
      <c r="BG283" s="23"/>
      <c r="BH283" s="21">
        <f t="shared" si="1215"/>
        <v>0</v>
      </c>
      <c r="BI283" s="21"/>
      <c r="BJ283" s="21"/>
      <c r="BK283" s="21"/>
      <c r="BL283" s="21"/>
      <c r="BM283" s="21"/>
      <c r="BN283" s="21"/>
      <c r="BO283" s="21"/>
      <c r="BP283" s="21"/>
      <c r="BQ283" s="21"/>
      <c r="BR283" s="21"/>
      <c r="BS283" s="21"/>
      <c r="BT283" s="21"/>
      <c r="BU283" s="171"/>
      <c r="BV283" s="38">
        <v>0</v>
      </c>
      <c r="BW283" s="38">
        <v>0</v>
      </c>
      <c r="BX283" s="38">
        <v>0</v>
      </c>
      <c r="BY283" s="38">
        <v>0</v>
      </c>
      <c r="BZ283" s="38">
        <v>0</v>
      </c>
      <c r="CA283" s="38">
        <v>0</v>
      </c>
      <c r="CB283" s="38">
        <v>0</v>
      </c>
      <c r="CC283" s="38">
        <v>0</v>
      </c>
      <c r="CD283" s="38">
        <v>0</v>
      </c>
      <c r="CE283" s="38">
        <v>0</v>
      </c>
      <c r="CF283" s="38">
        <v>0</v>
      </c>
      <c r="CG283" s="38">
        <v>0</v>
      </c>
      <c r="CH283" s="38">
        <f t="shared" si="1216"/>
        <v>0</v>
      </c>
      <c r="CI283" s="39"/>
      <c r="CJ283" s="24"/>
      <c r="CK283" s="25"/>
      <c r="CL283" s="173"/>
      <c r="CM283" s="26" t="e">
        <f t="shared" ref="CM283" si="1262">1-(CK283/CL281)</f>
        <v>#DIV/0!</v>
      </c>
      <c r="CN283" s="24" t="e" cm="1">
        <f t="array" ref="CN283">+_xlfn.IFS(CM283&lt;0.8,"Cambio",CM283&lt;0.9,"Revisión de control",CM283&gt;0.89,"Se mantiene")</f>
        <v>#DIV/0!</v>
      </c>
      <c r="CO283" s="80"/>
      <c r="CP283" s="25"/>
      <c r="CQ283" s="25"/>
      <c r="CR283" s="25"/>
      <c r="CS283" s="26">
        <f t="shared" si="1258"/>
        <v>1</v>
      </c>
    </row>
    <row r="284" spans="2:97" ht="60" hidden="1" customHeight="1" x14ac:dyDescent="0.4">
      <c r="B284" s="170"/>
      <c r="C284" s="21" t="s">
        <v>153</v>
      </c>
      <c r="D284" s="189"/>
      <c r="E284" s="192"/>
      <c r="F284" s="189"/>
      <c r="G284" s="238"/>
      <c r="H284" s="176"/>
      <c r="I284" s="182"/>
      <c r="J284" s="176"/>
      <c r="K284" s="167"/>
      <c r="L284" s="197"/>
      <c r="M284" s="200"/>
      <c r="N284" s="203"/>
      <c r="O284" s="206"/>
      <c r="P284" s="203"/>
      <c r="Q284" s="206"/>
      <c r="R284" s="206"/>
      <c r="S284" s="209"/>
      <c r="T284" s="176"/>
      <c r="U284" s="175"/>
      <c r="V284" s="175"/>
      <c r="W284" s="177"/>
      <c r="X284" s="167"/>
      <c r="Y284" s="167"/>
      <c r="Z284" s="180"/>
      <c r="AA284" s="180"/>
      <c r="AB284" s="180"/>
      <c r="AC284" s="181"/>
      <c r="AD284" s="176"/>
      <c r="AE284" s="182"/>
      <c r="AF284" s="176"/>
      <c r="AG284" s="176"/>
      <c r="AH284" s="182"/>
      <c r="AI284" s="176"/>
      <c r="AJ284" s="183"/>
      <c r="AK284" s="21" t="str">
        <f>CONCATENATE(J281," Control"," 4")</f>
        <v>GINFO  Control 4</v>
      </c>
      <c r="AL284" s="23"/>
      <c r="AM284" s="23"/>
      <c r="AN284" s="23"/>
      <c r="AO284" s="23" t="str">
        <f t="shared" si="1252"/>
        <v xml:space="preserve">  a través de </v>
      </c>
      <c r="AP284" s="21"/>
      <c r="AQ284" s="21" t="str">
        <f t="shared" si="1208"/>
        <v/>
      </c>
      <c r="AR284" s="21"/>
      <c r="AS284" s="21" t="str">
        <f t="shared" si="1209"/>
        <v/>
      </c>
      <c r="AT284" s="21"/>
      <c r="AU284" s="21"/>
      <c r="AV284" s="21"/>
      <c r="AW284" s="22" t="str">
        <f t="shared" si="1259"/>
        <v/>
      </c>
      <c r="AX284" s="21" t="str">
        <f t="shared" si="1211"/>
        <v/>
      </c>
      <c r="AY284" s="22" t="str">
        <f t="shared" si="1260"/>
        <v/>
      </c>
      <c r="AZ284" s="21" t="str">
        <f t="shared" si="1213"/>
        <v/>
      </c>
      <c r="BA284" s="167"/>
      <c r="BB284" s="167"/>
      <c r="BC284" s="170"/>
      <c r="BD284" s="21" t="str">
        <f>CONCATENATE(J281," Acción preventiva"," 4")</f>
        <v>GINFO  Acción preventiva 4</v>
      </c>
      <c r="BE284" s="23"/>
      <c r="BF284" s="23"/>
      <c r="BG284" s="23"/>
      <c r="BH284" s="21">
        <f t="shared" si="1215"/>
        <v>0</v>
      </c>
      <c r="BI284" s="21"/>
      <c r="BJ284" s="21"/>
      <c r="BK284" s="21"/>
      <c r="BL284" s="21"/>
      <c r="BM284" s="21"/>
      <c r="BN284" s="21"/>
      <c r="BO284" s="21"/>
      <c r="BP284" s="21"/>
      <c r="BQ284" s="21"/>
      <c r="BR284" s="21"/>
      <c r="BS284" s="21"/>
      <c r="BT284" s="21"/>
      <c r="BU284" s="171"/>
      <c r="BV284" s="38">
        <v>0</v>
      </c>
      <c r="BW284" s="38">
        <v>0</v>
      </c>
      <c r="BX284" s="38">
        <v>0</v>
      </c>
      <c r="BY284" s="38">
        <v>0</v>
      </c>
      <c r="BZ284" s="38">
        <v>0</v>
      </c>
      <c r="CA284" s="38">
        <v>0</v>
      </c>
      <c r="CB284" s="38">
        <v>0</v>
      </c>
      <c r="CC284" s="38">
        <v>0</v>
      </c>
      <c r="CD284" s="38">
        <v>0</v>
      </c>
      <c r="CE284" s="38">
        <v>0</v>
      </c>
      <c r="CF284" s="38">
        <v>0</v>
      </c>
      <c r="CG284" s="38">
        <v>0</v>
      </c>
      <c r="CH284" s="38">
        <f t="shared" si="1216"/>
        <v>0</v>
      </c>
      <c r="CI284" s="39"/>
      <c r="CJ284" s="24"/>
      <c r="CK284" s="25"/>
      <c r="CL284" s="174"/>
      <c r="CM284" s="26" t="e">
        <f t="shared" ref="CM284" si="1263">1-(CK284/CL281)</f>
        <v>#DIV/0!</v>
      </c>
      <c r="CN284" s="24" t="e" cm="1">
        <f t="array" ref="CN284">+_xlfn.IFS(CM284&lt;0.8,"Cambio",CM284&lt;0.9,"Revisión de control",CM284&gt;0.89,"Se mantiene")</f>
        <v>#DIV/0!</v>
      </c>
      <c r="CO284" s="80"/>
      <c r="CP284" s="25"/>
      <c r="CQ284" s="25"/>
      <c r="CR284" s="25"/>
      <c r="CS284" s="26">
        <f t="shared" si="1258"/>
        <v>1</v>
      </c>
    </row>
    <row r="285" spans="2:97" ht="60" hidden="1" customHeight="1" x14ac:dyDescent="0.4">
      <c r="B285" s="168" t="s">
        <v>152</v>
      </c>
      <c r="C285" s="21" t="s">
        <v>153</v>
      </c>
      <c r="D285" s="187" t="str">
        <f>VLOOKUP(B285,Datos!$B$65:$F$80,3,FALSE)</f>
        <v>Prestar servicios de tecnologías de información y comunicaciones, y geografía y topografía oportunos para la operación y la toma de decisiones de la Agencia</v>
      </c>
      <c r="E285" s="190" t="str">
        <f>VLOOKUP(B285,Datos!$B$65:$F$80,5,FALSE)</f>
        <v>La posibilidad de incumplir con la prestación de servicios de tecnologías de información y comunicación parala toma de decisiones de la entidad</v>
      </c>
      <c r="F285" s="187" t="str">
        <f>VLOOKUP(B285,Datos!$B$65:$F$80,4,FALSE)</f>
        <v>Desde la conceptualización de los servicios de tecnología de información y comunicaciones, y gestión de la información de geografía y topografía de la Entidad hasta el uso, administración y soporte.</v>
      </c>
      <c r="G285" s="238" t="s">
        <v>1412</v>
      </c>
      <c r="H285" s="176"/>
      <c r="I285" s="182">
        <f t="shared" ref="I285" si="1264">IF(K285="",0,1)</f>
        <v>0</v>
      </c>
      <c r="J285" s="176" t="str">
        <f t="shared" ref="J285" si="1265">CONCATENATE(C285," ",K285)</f>
        <v xml:space="preserve">GINFO </v>
      </c>
      <c r="K285" s="165"/>
      <c r="L285" s="197"/>
      <c r="M285" s="198">
        <f ca="1">+TODAY()-L285</f>
        <v>46079</v>
      </c>
      <c r="N285" s="201"/>
      <c r="O285" s="204" t="e">
        <f>VLOOKUP(N285,[1]Datos!$B$21:$D$25,3,FALSE)</f>
        <v>#N/A</v>
      </c>
      <c r="P285" s="201"/>
      <c r="Q285" s="204" t="e">
        <f>VLOOKUP(P285,[1]Datos!$C$20:$D$25,2,FALSE)</f>
        <v>#N/A</v>
      </c>
      <c r="R285" s="204" t="e">
        <f t="shared" ref="R285" si="1266">+IF(O285="",Q285,IF(Q285="",O285,IF(O285&gt;Q285,O285,Q285)))</f>
        <v>#N/A</v>
      </c>
      <c r="S285" s="207"/>
      <c r="T285" s="176"/>
      <c r="U285" s="175"/>
      <c r="V285" s="175"/>
      <c r="W285" s="177" t="str">
        <f t="shared" ref="W285" si="1267">CONCATENATE("Posibilidad de"," ",T285," ",U285," debido ",V285)</f>
        <v xml:space="preserve">Posibilidad de   debido </v>
      </c>
      <c r="X285" s="165"/>
      <c r="Y285" s="165"/>
      <c r="Z285" s="178"/>
      <c r="AA285" s="178"/>
      <c r="AB285" s="178"/>
      <c r="AC285" s="181"/>
      <c r="AD285" s="176" t="str">
        <f t="shared" ref="AD285" si="1268">IF(AC285&lt;=0,"",IF(AC285&lt;=2,"Muy Baja",IF(AC285&lt;=24,"Baja",IF(AC285&lt;=500,"Media",IF(AC285&lt;=5000,"Alta","Muy Alta")))))</f>
        <v/>
      </c>
      <c r="AE285" s="182" t="str">
        <f t="shared" ref="AE285" si="1269">IF(AD285="","",IF(AD285="Muy Baja",0.2,IF(AD285="Baja",0.4,IF(AD285="Media",0.6,IF(AD285="Alta",0.8,IF(AD285="Muy Alta",1,))))))</f>
        <v/>
      </c>
      <c r="AF285" s="176"/>
      <c r="AG285" s="176" t="str">
        <f>IF(OR(AF285=[1]Datos!$C$6,AF285=[1]Datos!$D$6),"Leve",IF(OR(AF285=[1]Datos!$C$7,AF285=[1]Datos!$D$7),"Menor",IF(OR(AF285=[1]Datos!$C$8,AF285=[1]Datos!$D$8),"Moderado",IF(OR(AF285=[1]Datos!$C$9,AF285=[1]Datos!$D$9),"Mayor",IF(OR(AF285=[1]Datos!$C$10,AF285=[1]Datos!$D$10),"Catastrófico","")))))</f>
        <v/>
      </c>
      <c r="AH285" s="182" t="str">
        <f t="shared" ref="AH285" si="1270">IF(AG285="","",IF(AG285="Leve",0.2,IF(AG285="Menor",0.4,IF(AG285="Moderado",0.6,IF(AG285="Mayor",0.8,IF(AG285="Catastrófico",1,))))))</f>
        <v/>
      </c>
      <c r="AI285" s="176" t="str">
        <f t="shared" ref="AI285" si="1271">IF(OR(AND(AD285="Muy Baja",AG285="Leve"),AND(AD285="Muy Baja",AG285="Menor"),AND(AD285="Baja",AG285="Leve")),"Bajo",IF(OR(AND(AD285="Muy baja",AG285="Moderado"),AND(AD285="Baja",AG285="Menor"),AND(AD285="Baja",AG285="Moderado"),AND(AD285="Media",AG285="Leve"),AND(AD285="Media",AG285="Menor"),AND(AD285="Media",AG285="Moderado"),AND(AD285="Alta",AG285="Leve"),AND(AD285="Alta",AG285="Menor")),"Moderado",IF(OR(AND(AD285="Muy Baja",AG285="Mayor"),AND(AD285="Baja",AG285="Mayor"),AND(AD285="Media",AG285="Mayor"),AND(AD285="Alta",AG285="Moderado"),AND(AD285="Alta",AG285="Mayor"),AND(AD285="Muy Alta",AG285="Leve"),AND(AD285="Muy Alta",AG285="Menor"),AND(AD285="Muy Alta",AG285="Moderado"),AND(AD285="Muy Alta",AG285="Mayor")),"Alto",IF(OR(AND(AD285="Muy Baja",AG285="Catastrófico"),AND(AD285="Baja",AG285="Catastrófico"),AND(AD285="Media",AG285="Catastrófico"),AND(AD285="Alta",AG285="Catastrófico"),AND(AD285="Muy Alta",AG285="Catastrófico")),"Extremo",""))))</f>
        <v/>
      </c>
      <c r="AJ285" s="183" t="e" cm="1">
        <f t="array" ref="AJ285">_xlfn.IFS(AI285="Bajo","Aceptar",AI285="Moderado","Reducir",AI285="Alto","Reducir",AI285="Extremo","Reducir")</f>
        <v>#N/A</v>
      </c>
      <c r="AK285" s="21" t="str">
        <f>CONCATENATE(J285," Control"," 1")</f>
        <v>GINFO  Control 1</v>
      </c>
      <c r="AL285" s="23"/>
      <c r="AM285" s="23"/>
      <c r="AN285" s="23"/>
      <c r="AO285" s="23" t="str">
        <f t="shared" ref="AO285:AO288" si="1272">CONCATENATE(AL285," ",AM285," a través de ",AN285)</f>
        <v xml:space="preserve">  a través de </v>
      </c>
      <c r="AP285" s="21"/>
      <c r="AQ285" s="21" t="str">
        <f t="shared" si="1208"/>
        <v/>
      </c>
      <c r="AR285" s="21"/>
      <c r="AS285" s="21" t="str">
        <f t="shared" si="1209"/>
        <v/>
      </c>
      <c r="AT285" s="21"/>
      <c r="AU285" s="21"/>
      <c r="AV285" s="21"/>
      <c r="AW285" s="22" t="str">
        <f t="shared" ref="AW285" si="1273">+IF(AQ285="Probabilidad",AE285-(AE285*AS285),AE285)</f>
        <v/>
      </c>
      <c r="AX285" s="21" t="str">
        <f t="shared" si="1211"/>
        <v/>
      </c>
      <c r="AY285" s="22" t="str">
        <f t="shared" ref="AY285" si="1274">+IF(AQ285="Impacto",AH285-(AH285*AS285),AH285)</f>
        <v/>
      </c>
      <c r="AZ285" s="21" t="str">
        <f t="shared" si="1213"/>
        <v/>
      </c>
      <c r="BA285" s="165" t="str">
        <f t="shared" ref="BA285" si="1275">IF(OR(AND(AX288="Muy Baja",AZ288="Leve"),AND(AX288="Muy Baja",AZ288="Menor"),AND(AX288="Baja",AZ288="Leve")),"Bajo",IF(OR(AND(AX288="Muy baja",AZ288="Moderado"),AND(AX288="Baja",AZ288="Menor"),AND(AX288="Baja",AZ288="Moderado"),AND(AX288="Media",AZ288="Leve"),AND(AX288="Media",AZ288="Menor"),AND(AX288="Media",AZ288="Moderado"),AND(AX288="Alta",AZ288="Leve"),AND(AX288="Alta",AZ288="Menor")),"Moderado",IF(OR(AND(AX288="Muy Baja",AZ288="Mayor"),AND(AX288="Baja",AZ288="Mayor"),AND(AX288="Media",AZ288="Mayor"),AND(AX288="Alta",AZ288="Moderado"),AND(AX288="Alta",AZ288="Mayor"),AND(AX288="Muy Alta",AZ288="Leve"),AND(AX288="Muy Alta",AZ288="Menor"),AND(AX288="Muy Alta",AZ288="Moderado"),AND(AX288="Muy Alta",AZ288="Mayor")),"Alto",IF(OR(AND(AX288="Muy Baja",AZ288="Catastrófico"),AND(AX288="Baja",AZ288="Catastrófico"),AND(AX288="Media",AZ288="Catastrófico"),AND(AX288="Alta",AZ288="Catastrófico"),AND(AX288="Muy Alta",AZ288="Catastrófico")),"Extremo",""))))</f>
        <v/>
      </c>
      <c r="BB285" s="165" t="e" cm="1">
        <f t="array" ref="BB285">_xlfn.IFS(BA285="Bajo","Aceptar",BA285="Moderado","Reducir",BA285="Alto","Reducir",BA285="Extremo","Reducir")</f>
        <v>#N/A</v>
      </c>
      <c r="BC285" s="168" t="e" cm="1">
        <f t="array" ref="BC285">_xlfn.IFS(BB285="Aceptar","No",BB285="Reducir","Si")</f>
        <v>#N/A</v>
      </c>
      <c r="BD285" s="21" t="str">
        <f>CONCATENATE(J285," Acción preventiva"," 1")</f>
        <v>GINFO  Acción preventiva 1</v>
      </c>
      <c r="BE285" s="23"/>
      <c r="BF285" s="23"/>
      <c r="BG285" s="23"/>
      <c r="BH285" s="21">
        <f t="shared" si="1215"/>
        <v>0</v>
      </c>
      <c r="BI285" s="21"/>
      <c r="BJ285" s="21"/>
      <c r="BK285" s="21"/>
      <c r="BL285" s="21"/>
      <c r="BM285" s="21"/>
      <c r="BN285" s="21"/>
      <c r="BO285" s="21"/>
      <c r="BP285" s="21"/>
      <c r="BQ285" s="21"/>
      <c r="BR285" s="21"/>
      <c r="BS285" s="21"/>
      <c r="BT285" s="21"/>
      <c r="BU285" s="171"/>
      <c r="BV285" s="38">
        <v>0</v>
      </c>
      <c r="BW285" s="38">
        <v>0</v>
      </c>
      <c r="BX285" s="38">
        <v>0</v>
      </c>
      <c r="BY285" s="38">
        <v>0</v>
      </c>
      <c r="BZ285" s="38">
        <v>0</v>
      </c>
      <c r="CA285" s="38">
        <v>0</v>
      </c>
      <c r="CB285" s="38">
        <v>0</v>
      </c>
      <c r="CC285" s="38">
        <v>0</v>
      </c>
      <c r="CD285" s="38">
        <v>0</v>
      </c>
      <c r="CE285" s="38">
        <v>1</v>
      </c>
      <c r="CF285" s="38">
        <v>0</v>
      </c>
      <c r="CG285" s="38">
        <v>0</v>
      </c>
      <c r="CH285" s="38">
        <f t="shared" si="1216"/>
        <v>1</v>
      </c>
      <c r="CI285" s="39"/>
      <c r="CJ285" s="24"/>
      <c r="CK285" s="25"/>
      <c r="CL285" s="172">
        <f t="shared" ref="CL285" si="1276">+AC285</f>
        <v>0</v>
      </c>
      <c r="CM285" s="26" t="e">
        <f t="shared" ref="CM285" si="1277">1-(CK285/CL285)</f>
        <v>#DIV/0!</v>
      </c>
      <c r="CN285" s="24" t="e" cm="1">
        <f t="array" ref="CN285">+_xlfn.IFS(CM285&lt;0.8,"Cambio",CM285&lt;0.9,"Revisión de control",CM285&gt;0.89,"Se mantiene")</f>
        <v>#DIV/0!</v>
      </c>
      <c r="CO285" s="80"/>
      <c r="CP285" s="25"/>
      <c r="CQ285" s="25"/>
      <c r="CR285" s="25"/>
      <c r="CS285" s="26">
        <f t="shared" ref="CS285:CS288" si="1278">(_xlfn.IFS(CJ285="",1,CJ285="SI",0)+_xlfn.IFS(CO285="",1,CO285="SI",1,CO285="NO",0)+_xlfn.IFS(CP285="",1,CP285="SI",1,CP285="NO",0)+_xlfn.IFS(CQ285="",1,CQ285="SI",1,CQ285="NO",0)+_xlfn.IFS(CR285="",1,CR285="SI",1,CR285="NO",0))/5</f>
        <v>1</v>
      </c>
    </row>
    <row r="286" spans="2:97" ht="60" hidden="1" customHeight="1" x14ac:dyDescent="0.4">
      <c r="B286" s="169"/>
      <c r="C286" s="21" t="s">
        <v>153</v>
      </c>
      <c r="D286" s="188"/>
      <c r="E286" s="191"/>
      <c r="F286" s="188"/>
      <c r="G286" s="238"/>
      <c r="H286" s="176"/>
      <c r="I286" s="182"/>
      <c r="J286" s="176"/>
      <c r="K286" s="166"/>
      <c r="L286" s="197"/>
      <c r="M286" s="199"/>
      <c r="N286" s="202"/>
      <c r="O286" s="205"/>
      <c r="P286" s="202"/>
      <c r="Q286" s="205"/>
      <c r="R286" s="205"/>
      <c r="S286" s="208"/>
      <c r="T286" s="176"/>
      <c r="U286" s="175"/>
      <c r="V286" s="175"/>
      <c r="W286" s="177"/>
      <c r="X286" s="166"/>
      <c r="Y286" s="166"/>
      <c r="Z286" s="179"/>
      <c r="AA286" s="179"/>
      <c r="AB286" s="179"/>
      <c r="AC286" s="181"/>
      <c r="AD286" s="176"/>
      <c r="AE286" s="182"/>
      <c r="AF286" s="176"/>
      <c r="AG286" s="176"/>
      <c r="AH286" s="182"/>
      <c r="AI286" s="176"/>
      <c r="AJ286" s="183"/>
      <c r="AK286" s="21" t="str">
        <f>CONCATENATE(J285," Control"," 2")</f>
        <v>GINFO  Control 2</v>
      </c>
      <c r="AL286" s="23"/>
      <c r="AM286" s="23"/>
      <c r="AN286" s="23"/>
      <c r="AO286" s="23" t="str">
        <f t="shared" si="1272"/>
        <v xml:space="preserve">  a través de </v>
      </c>
      <c r="AP286" s="21"/>
      <c r="AQ286" s="21" t="str">
        <f t="shared" si="1208"/>
        <v/>
      </c>
      <c r="AR286" s="21"/>
      <c r="AS286" s="21" t="str">
        <f t="shared" si="1209"/>
        <v/>
      </c>
      <c r="AT286" s="21"/>
      <c r="AU286" s="21"/>
      <c r="AV286" s="21"/>
      <c r="AW286" s="22" t="str">
        <f t="shared" ref="AW286:AW288" si="1279">+IF(AQ286="Probabilidad",AW285-(AW285*AS286),AW285)</f>
        <v/>
      </c>
      <c r="AX286" s="21" t="str">
        <f t="shared" si="1211"/>
        <v/>
      </c>
      <c r="AY286" s="22" t="str">
        <f t="shared" ref="AY286:AY288" si="1280">+IF(AQ286="Impacto",AY285-(AY285*AS286),AY285)</f>
        <v/>
      </c>
      <c r="AZ286" s="21" t="str">
        <f t="shared" si="1213"/>
        <v/>
      </c>
      <c r="BA286" s="166"/>
      <c r="BB286" s="166"/>
      <c r="BC286" s="169"/>
      <c r="BD286" s="21" t="str">
        <f>CONCATENATE(J285," Acción preventiva"," 2")</f>
        <v>GINFO  Acción preventiva 2</v>
      </c>
      <c r="BE286" s="23"/>
      <c r="BF286" s="23"/>
      <c r="BG286" s="23"/>
      <c r="BH286" s="21">
        <f t="shared" si="1215"/>
        <v>0</v>
      </c>
      <c r="BI286" s="21"/>
      <c r="BJ286" s="21"/>
      <c r="BK286" s="21"/>
      <c r="BL286" s="21"/>
      <c r="BM286" s="21"/>
      <c r="BN286" s="21"/>
      <c r="BO286" s="21"/>
      <c r="BP286" s="21"/>
      <c r="BQ286" s="21"/>
      <c r="BR286" s="21"/>
      <c r="BS286" s="21"/>
      <c r="BT286" s="21"/>
      <c r="BU286" s="171"/>
      <c r="BV286" s="38">
        <v>0</v>
      </c>
      <c r="BW286" s="38">
        <v>0</v>
      </c>
      <c r="BX286" s="38">
        <v>0</v>
      </c>
      <c r="BY286" s="38">
        <v>0</v>
      </c>
      <c r="BZ286" s="38">
        <v>0</v>
      </c>
      <c r="CA286" s="38">
        <v>0</v>
      </c>
      <c r="CB286" s="38">
        <v>0</v>
      </c>
      <c r="CC286" s="38">
        <v>0</v>
      </c>
      <c r="CD286" s="38">
        <v>0</v>
      </c>
      <c r="CE286" s="38">
        <v>0</v>
      </c>
      <c r="CF286" s="38">
        <v>0</v>
      </c>
      <c r="CG286" s="38">
        <v>0</v>
      </c>
      <c r="CH286" s="38">
        <f t="shared" si="1216"/>
        <v>0</v>
      </c>
      <c r="CI286" s="39"/>
      <c r="CJ286" s="24"/>
      <c r="CK286" s="25"/>
      <c r="CL286" s="173"/>
      <c r="CM286" s="26" t="e">
        <f t="shared" ref="CM286" si="1281">1-(CK286/CL285)</f>
        <v>#DIV/0!</v>
      </c>
      <c r="CN286" s="24" t="e" cm="1">
        <f t="array" ref="CN286">+_xlfn.IFS(CM286&lt;0.8,"Cambio",CM286&lt;0.9,"Revisión de control",CM286&gt;0.89,"Se mantiene")</f>
        <v>#DIV/0!</v>
      </c>
      <c r="CO286" s="80"/>
      <c r="CP286" s="25"/>
      <c r="CQ286" s="25"/>
      <c r="CR286" s="25"/>
      <c r="CS286" s="26">
        <f t="shared" si="1278"/>
        <v>1</v>
      </c>
    </row>
    <row r="287" spans="2:97" ht="60" hidden="1" customHeight="1" x14ac:dyDescent="0.4">
      <c r="B287" s="169"/>
      <c r="C287" s="21" t="s">
        <v>153</v>
      </c>
      <c r="D287" s="188"/>
      <c r="E287" s="191"/>
      <c r="F287" s="188"/>
      <c r="G287" s="238"/>
      <c r="H287" s="176"/>
      <c r="I287" s="182"/>
      <c r="J287" s="176"/>
      <c r="K287" s="166"/>
      <c r="L287" s="197"/>
      <c r="M287" s="199"/>
      <c r="N287" s="202"/>
      <c r="O287" s="205"/>
      <c r="P287" s="202"/>
      <c r="Q287" s="205"/>
      <c r="R287" s="205"/>
      <c r="S287" s="208"/>
      <c r="T287" s="176"/>
      <c r="U287" s="175"/>
      <c r="V287" s="175"/>
      <c r="W287" s="177"/>
      <c r="X287" s="166"/>
      <c r="Y287" s="166"/>
      <c r="Z287" s="179"/>
      <c r="AA287" s="179"/>
      <c r="AB287" s="179"/>
      <c r="AC287" s="181"/>
      <c r="AD287" s="176"/>
      <c r="AE287" s="182"/>
      <c r="AF287" s="176"/>
      <c r="AG287" s="176"/>
      <c r="AH287" s="182"/>
      <c r="AI287" s="176"/>
      <c r="AJ287" s="183"/>
      <c r="AK287" s="21" t="str">
        <f>CONCATENATE(J285," Control"," 3")</f>
        <v>GINFO  Control 3</v>
      </c>
      <c r="AL287" s="23"/>
      <c r="AM287" s="23"/>
      <c r="AN287" s="23"/>
      <c r="AO287" s="23" t="str">
        <f t="shared" si="1272"/>
        <v xml:space="preserve">  a través de </v>
      </c>
      <c r="AP287" s="21"/>
      <c r="AQ287" s="21" t="str">
        <f t="shared" si="1208"/>
        <v/>
      </c>
      <c r="AR287" s="21"/>
      <c r="AS287" s="21" t="str">
        <f t="shared" si="1209"/>
        <v/>
      </c>
      <c r="AT287" s="21"/>
      <c r="AU287" s="21"/>
      <c r="AV287" s="21"/>
      <c r="AW287" s="22" t="str">
        <f t="shared" si="1279"/>
        <v/>
      </c>
      <c r="AX287" s="21" t="str">
        <f t="shared" si="1211"/>
        <v/>
      </c>
      <c r="AY287" s="22" t="str">
        <f t="shared" si="1280"/>
        <v/>
      </c>
      <c r="AZ287" s="21" t="str">
        <f t="shared" si="1213"/>
        <v/>
      </c>
      <c r="BA287" s="166"/>
      <c r="BB287" s="166"/>
      <c r="BC287" s="169"/>
      <c r="BD287" s="21" t="str">
        <f>CONCATENATE(J285," Acción preventiva"," 3")</f>
        <v>GINFO  Acción preventiva 3</v>
      </c>
      <c r="BE287" s="23"/>
      <c r="BF287" s="23"/>
      <c r="BG287" s="23"/>
      <c r="BH287" s="21">
        <f t="shared" si="1215"/>
        <v>0</v>
      </c>
      <c r="BI287" s="21"/>
      <c r="BJ287" s="21"/>
      <c r="BK287" s="21"/>
      <c r="BL287" s="21"/>
      <c r="BM287" s="21"/>
      <c r="BN287" s="21"/>
      <c r="BO287" s="21"/>
      <c r="BP287" s="21"/>
      <c r="BQ287" s="21"/>
      <c r="BR287" s="21"/>
      <c r="BS287" s="21"/>
      <c r="BT287" s="21"/>
      <c r="BU287" s="171"/>
      <c r="BV287" s="38">
        <v>0</v>
      </c>
      <c r="BW287" s="38">
        <v>0</v>
      </c>
      <c r="BX287" s="38">
        <v>0</v>
      </c>
      <c r="BY287" s="38">
        <v>0</v>
      </c>
      <c r="BZ287" s="38">
        <v>0</v>
      </c>
      <c r="CA287" s="38">
        <v>0</v>
      </c>
      <c r="CB287" s="38">
        <v>0</v>
      </c>
      <c r="CC287" s="38">
        <v>0</v>
      </c>
      <c r="CD287" s="38">
        <v>0</v>
      </c>
      <c r="CE287" s="38">
        <v>0</v>
      </c>
      <c r="CF287" s="38">
        <v>0</v>
      </c>
      <c r="CG287" s="38">
        <v>0</v>
      </c>
      <c r="CH287" s="38">
        <f t="shared" si="1216"/>
        <v>0</v>
      </c>
      <c r="CI287" s="39"/>
      <c r="CJ287" s="24"/>
      <c r="CK287" s="25"/>
      <c r="CL287" s="173"/>
      <c r="CM287" s="26" t="e">
        <f t="shared" ref="CM287" si="1282">1-(CK287/CL285)</f>
        <v>#DIV/0!</v>
      </c>
      <c r="CN287" s="24" t="e" cm="1">
        <f t="array" ref="CN287">+_xlfn.IFS(CM287&lt;0.8,"Cambio",CM287&lt;0.9,"Revisión de control",CM287&gt;0.89,"Se mantiene")</f>
        <v>#DIV/0!</v>
      </c>
      <c r="CO287" s="80"/>
      <c r="CP287" s="25"/>
      <c r="CQ287" s="25"/>
      <c r="CR287" s="25"/>
      <c r="CS287" s="26">
        <f t="shared" si="1278"/>
        <v>1</v>
      </c>
    </row>
    <row r="288" spans="2:97" ht="60" hidden="1" customHeight="1" x14ac:dyDescent="0.4">
      <c r="B288" s="170"/>
      <c r="C288" s="21" t="s">
        <v>153</v>
      </c>
      <c r="D288" s="189"/>
      <c r="E288" s="192"/>
      <c r="F288" s="189"/>
      <c r="G288" s="238"/>
      <c r="H288" s="176"/>
      <c r="I288" s="182"/>
      <c r="J288" s="176"/>
      <c r="K288" s="167"/>
      <c r="L288" s="197"/>
      <c r="M288" s="200"/>
      <c r="N288" s="203"/>
      <c r="O288" s="206"/>
      <c r="P288" s="203"/>
      <c r="Q288" s="206"/>
      <c r="R288" s="206"/>
      <c r="S288" s="209"/>
      <c r="T288" s="176"/>
      <c r="U288" s="175"/>
      <c r="V288" s="175"/>
      <c r="W288" s="177"/>
      <c r="X288" s="167"/>
      <c r="Y288" s="167"/>
      <c r="Z288" s="180"/>
      <c r="AA288" s="180"/>
      <c r="AB288" s="180"/>
      <c r="AC288" s="181"/>
      <c r="AD288" s="176"/>
      <c r="AE288" s="182"/>
      <c r="AF288" s="176"/>
      <c r="AG288" s="176"/>
      <c r="AH288" s="182"/>
      <c r="AI288" s="176"/>
      <c r="AJ288" s="183"/>
      <c r="AK288" s="21" t="str">
        <f>CONCATENATE(J285," Control"," 4")</f>
        <v>GINFO  Control 4</v>
      </c>
      <c r="AL288" s="23"/>
      <c r="AM288" s="23"/>
      <c r="AN288" s="23"/>
      <c r="AO288" s="23" t="str">
        <f t="shared" si="1272"/>
        <v xml:space="preserve">  a través de </v>
      </c>
      <c r="AP288" s="21"/>
      <c r="AQ288" s="21" t="str">
        <f t="shared" si="1208"/>
        <v/>
      </c>
      <c r="AR288" s="21"/>
      <c r="AS288" s="21" t="str">
        <f t="shared" si="1209"/>
        <v/>
      </c>
      <c r="AT288" s="21"/>
      <c r="AU288" s="21"/>
      <c r="AV288" s="21"/>
      <c r="AW288" s="22" t="str">
        <f t="shared" si="1279"/>
        <v/>
      </c>
      <c r="AX288" s="21" t="str">
        <f t="shared" si="1211"/>
        <v/>
      </c>
      <c r="AY288" s="22" t="str">
        <f t="shared" si="1280"/>
        <v/>
      </c>
      <c r="AZ288" s="21" t="str">
        <f t="shared" si="1213"/>
        <v/>
      </c>
      <c r="BA288" s="167"/>
      <c r="BB288" s="167"/>
      <c r="BC288" s="170"/>
      <c r="BD288" s="21" t="str">
        <f>CONCATENATE(J285," Acción preventiva"," 4")</f>
        <v>GINFO  Acción preventiva 4</v>
      </c>
      <c r="BE288" s="23"/>
      <c r="BF288" s="23"/>
      <c r="BG288" s="23"/>
      <c r="BH288" s="21">
        <f t="shared" si="1215"/>
        <v>0</v>
      </c>
      <c r="BI288" s="21"/>
      <c r="BJ288" s="21"/>
      <c r="BK288" s="21"/>
      <c r="BL288" s="21"/>
      <c r="BM288" s="21"/>
      <c r="BN288" s="21"/>
      <c r="BO288" s="21"/>
      <c r="BP288" s="21"/>
      <c r="BQ288" s="21"/>
      <c r="BR288" s="21"/>
      <c r="BS288" s="21"/>
      <c r="BT288" s="21"/>
      <c r="BU288" s="171"/>
      <c r="BV288" s="38">
        <v>0</v>
      </c>
      <c r="BW288" s="38">
        <v>0</v>
      </c>
      <c r="BX288" s="38">
        <v>0</v>
      </c>
      <c r="BY288" s="38">
        <v>0</v>
      </c>
      <c r="BZ288" s="38">
        <v>0</v>
      </c>
      <c r="CA288" s="38">
        <v>0</v>
      </c>
      <c r="CB288" s="38">
        <v>0</v>
      </c>
      <c r="CC288" s="38">
        <v>0</v>
      </c>
      <c r="CD288" s="38">
        <v>0</v>
      </c>
      <c r="CE288" s="38">
        <v>0</v>
      </c>
      <c r="CF288" s="38">
        <v>0</v>
      </c>
      <c r="CG288" s="38">
        <v>0</v>
      </c>
      <c r="CH288" s="38">
        <f t="shared" si="1216"/>
        <v>0</v>
      </c>
      <c r="CI288" s="39"/>
      <c r="CJ288" s="24"/>
      <c r="CK288" s="25"/>
      <c r="CL288" s="174"/>
      <c r="CM288" s="26" t="e">
        <f t="shared" ref="CM288" si="1283">1-(CK288/CL285)</f>
        <v>#DIV/0!</v>
      </c>
      <c r="CN288" s="24" t="e" cm="1">
        <f t="array" ref="CN288">+_xlfn.IFS(CM288&lt;0.8,"Cambio",CM288&lt;0.9,"Revisión de control",CM288&gt;0.89,"Se mantiene")</f>
        <v>#DIV/0!</v>
      </c>
      <c r="CO288" s="80"/>
      <c r="CP288" s="25"/>
      <c r="CQ288" s="25"/>
      <c r="CR288" s="25"/>
      <c r="CS288" s="26">
        <f t="shared" si="1278"/>
        <v>1</v>
      </c>
    </row>
    <row r="289" spans="1:97" ht="60" customHeight="1" x14ac:dyDescent="0.4">
      <c r="A289" s="7" t="s">
        <v>457</v>
      </c>
      <c r="B289" s="184" t="s">
        <v>154</v>
      </c>
      <c r="C289" s="145" t="s">
        <v>155</v>
      </c>
      <c r="D289" s="187" t="str">
        <f>VLOOKUP(B289,Datos!$B$65:$F$80,3,FALSE)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289" s="190" t="str">
        <f>VLOOKUP(B289,Datos!$B$65:$F$80,5,FALSE)</f>
        <v>La posibilidad de incumplir con la administración del Talento Humano de la Agencia y promover su desarrollo</v>
      </c>
      <c r="F289" s="187" t="str">
        <f>VLOOKUP(B289,Datos!$B$65:$F$80,4,FALSE)</f>
        <v>Inicia con la planeación, selección y vinculación del personal idóneo, competente y con las habilidades requeridas y, termina con el retiro del servidor público.</v>
      </c>
      <c r="G289" s="176" t="s">
        <v>345</v>
      </c>
      <c r="H289" s="176" t="s">
        <v>423</v>
      </c>
      <c r="I289" s="182">
        <f t="shared" si="956"/>
        <v>1</v>
      </c>
      <c r="J289" s="176" t="str">
        <f t="shared" ref="J289" si="1284">CONCATENATE(C289," ",K289)</f>
        <v>GTHU 50</v>
      </c>
      <c r="K289" s="165">
        <v>50</v>
      </c>
      <c r="L289" s="197">
        <v>45839</v>
      </c>
      <c r="M289" s="198">
        <f ca="1">+TODAY()-L289</f>
        <v>240</v>
      </c>
      <c r="N289" s="201" t="s">
        <v>27</v>
      </c>
      <c r="O289" s="204">
        <f>VLOOKUP(N289,Datos!$B$21:$D$25,3,FALSE)</f>
        <v>0.6</v>
      </c>
      <c r="P289" s="201" t="s">
        <v>32</v>
      </c>
      <c r="Q289" s="204">
        <f>VLOOKUP(P289,Datos!$C$20:$D$25,2,FALSE)</f>
        <v>0.8</v>
      </c>
      <c r="R289" s="204">
        <f t="shared" ref="R289" si="1285">+IF(O289="",Q289,IF(Q289="",O289,IF(O289&gt;Q289,O289,Q289)))</f>
        <v>0.8</v>
      </c>
      <c r="S289" s="207" t="s">
        <v>348</v>
      </c>
      <c r="T289" s="176" t="s">
        <v>4</v>
      </c>
      <c r="U289" s="175" t="s">
        <v>439</v>
      </c>
      <c r="V289" s="175" t="s">
        <v>349</v>
      </c>
      <c r="W289" s="177" t="str">
        <f t="shared" ref="W289" si="1286">CONCATENATE("Posibilidad de"," ",T289," ",U289," debido ",V289)</f>
        <v>Posibilidad de pérdida reputacional en la imagen institucional ante los funcionarios de la entidad debido a la falta de ejecución en las actividades y recursos para el Plan Estratégico de Talento Humano</v>
      </c>
      <c r="X289" s="165" t="s">
        <v>219</v>
      </c>
      <c r="Y289" s="165" t="s">
        <v>228</v>
      </c>
      <c r="Z289" s="178" t="s">
        <v>286</v>
      </c>
      <c r="AA289" s="178" t="s">
        <v>234</v>
      </c>
      <c r="AB289" s="178" t="s">
        <v>351</v>
      </c>
      <c r="AC289" s="181">
        <v>1</v>
      </c>
      <c r="AD289" s="176" t="str">
        <f t="shared" ref="AD289" si="1287">IF(AC289&lt;=0,"",IF(AC289&lt;=2,"Muy Baja",IF(AC289&lt;=24,"Baja",IF(AC289&lt;=500,"Media",IF(AC289&lt;=5000,"Alta","Muy Alta")))))</f>
        <v>Muy Baja</v>
      </c>
      <c r="AE289" s="182">
        <f t="shared" ref="AE289" si="1288">IF(AD289="","",IF(AD289="Muy Baja",0.2,IF(AD289="Baja",0.4,IF(AD289="Media",0.6,IF(AD289="Alta",0.8,IF(AD289="Muy Alta",1,))))))</f>
        <v>0.2</v>
      </c>
      <c r="AF289" s="176" t="s">
        <v>32</v>
      </c>
      <c r="AG289" s="176" t="str">
        <f>IF(OR(AF289=Datos!$C$6,AF289=Datos!$D$6),"Leve",IF(OR(AF289=Datos!$C$7,AF289=Datos!$D$7),"Menor",IF(OR(AF289=Datos!$C$8,AF289=Datos!$D$8),"Moderado",IF(OR(AF289=Datos!$C$9,AF289=Datos!$D$9),"Mayor",IF(OR(AF289=Datos!$C$10,AF289=Datos!$D$10),"Catastrófico","")))))</f>
        <v>Mayor</v>
      </c>
      <c r="AH289" s="182">
        <f t="shared" ref="AH289" si="1289">IF(AG289="","",IF(AG289="Leve",0.2,IF(AG289="Menor",0.4,IF(AG289="Moderado",0.6,IF(AG289="Mayor",0.8,IF(AG289="Catastrófico",1,))))))</f>
        <v>0.8</v>
      </c>
      <c r="AI289" s="176" t="str">
        <f t="shared" ref="AI289" si="1290">IF(OR(AND(AD289="Muy Baja",AG289="Leve"),AND(AD289="Muy Baja",AG289="Menor"),AND(AD289="Baja",AG289="Leve")),"Bajo",IF(OR(AND(AD289="Muy baja",AG289="Moderado"),AND(AD289="Baja",AG289="Menor"),AND(AD289="Baja",AG289="Moderado"),AND(AD289="Media",AG289="Leve"),AND(AD289="Media",AG289="Menor"),AND(AD289="Media",AG289="Moderado"),AND(AD289="Alta",AG289="Leve"),AND(AD289="Alta",AG289="Menor")),"Moderado",IF(OR(AND(AD289="Muy Baja",AG289="Mayor"),AND(AD289="Baja",AG289="Mayor"),AND(AD289="Media",AG289="Mayor"),AND(AD289="Alta",AG289="Moderado"),AND(AD289="Alta",AG289="Mayor"),AND(AD289="Muy Alta",AG289="Leve"),AND(AD289="Muy Alta",AG289="Menor"),AND(AD289="Muy Alta",AG289="Moderado"),AND(AD289="Muy Alta",AG289="Mayor")),"Alto",IF(OR(AND(AD289="Muy Baja",AG289="Catastrófico"),AND(AD289="Baja",AG289="Catastrófico"),AND(AD289="Media",AG289="Catastrófico"),AND(AD289="Alta",AG289="Catastrófico"),AND(AD289="Muy Alta",AG289="Catastrófico")),"Extremo",""))))</f>
        <v>Alto</v>
      </c>
      <c r="AJ289" s="183" t="str" cm="1">
        <f t="array" ref="AJ289">_xlfn.IFS(AI289="Bajo","Aceptar",AI289="Moderado","Reducir",AI289="Alto","Reducir",AI289="Extremo","Reducir")</f>
        <v>Reducir</v>
      </c>
      <c r="AK289" s="21" t="str">
        <f>CONCATENATE(J289," Control"," 1")</f>
        <v>GTHU 50 Control 1</v>
      </c>
      <c r="AL289" s="23" t="s">
        <v>437</v>
      </c>
      <c r="AM289" s="23" t="s">
        <v>443</v>
      </c>
      <c r="AN289" s="23" t="s">
        <v>646</v>
      </c>
      <c r="AO289" s="23" t="str">
        <f t="shared" ref="AO289:AO332" si="1291">CONCATENATE(AL289," ",AM289," a través de ",AN289)</f>
        <v>El COMITÉ INSTITUCIONAL DE GESTIÓN Y DESEMPEÑO valida la propuesta del Plan Estratégico de Talento Humano a través de la primera sesión del CIGYD de la vigencia con la aprobación o no del Plan Estratégico de Talento Humano y queda registrado en el acta del CIGYD realizado por la Oficina de Planeación</v>
      </c>
      <c r="AP289" s="21" t="s">
        <v>53</v>
      </c>
      <c r="AQ289" s="21" t="str">
        <f t="shared" ref="AQ289" si="1292">IF(OR(AP289="Preventivo",AP289="Detectivo"),"Probabilidad",IF(AP289="Correctivo","Impacto",""))</f>
        <v>Probabilidad</v>
      </c>
      <c r="AR289" s="21" t="s">
        <v>56</v>
      </c>
      <c r="AS289" s="21" t="str">
        <f t="shared" ref="AS289" si="1293">IF(AND(AP289="Preventivo",AR289="Automático"),"50%",IF(AND(AP289="Preventivo",AR289="Manual"),"40%",IF(AND(AP289="Detectivo",AR289="Automático"),"40%",IF(AND(AP289="Detectivo",AR289="Manual"),"30%",IF(AND(AP289="Correctivo",AR289="Automático"),"35%",IF(AND(AP289="Correctivo",AR289="Manual"),"25%",""))))))</f>
        <v>40%</v>
      </c>
      <c r="AT289" s="21" t="s">
        <v>5</v>
      </c>
      <c r="AU289" s="21" t="s">
        <v>2</v>
      </c>
      <c r="AV289" s="21" t="s">
        <v>3</v>
      </c>
      <c r="AW289" s="22">
        <f>+IF(AQ289="Probabilidad",AE289-(AE289*AS289),AE289)</f>
        <v>0.12</v>
      </c>
      <c r="AX289" s="21" t="str">
        <f t="shared" ref="AX289:AX292" si="1294">IFERROR(IF(AW289="","",IF(AW289&lt;=20%,"Muy Baja",IF(AW289&lt;=40%,"Baja",IF(AW289&lt;=60%,"Media",IF(AW289&lt;=80%,"Alta","Muy Alta"))))),"")</f>
        <v>Muy Baja</v>
      </c>
      <c r="AY289" s="22">
        <f>+IF(AQ289="Impacto",AH289-(AH289*AS289),AH289)</f>
        <v>0.8</v>
      </c>
      <c r="AZ289" s="21" t="str">
        <f t="shared" ref="AZ289:AZ292" si="1295">IFERROR(IF(AY289="","",IF(AY289&lt;=0.2,"Leve",IF(AY289&lt;=0.4,"Menor",IF(AY289&lt;=0.6,"Moderado",IF(AY289&lt;=0.8,"Mayor","Catastrófico"))))),"")</f>
        <v>Mayor</v>
      </c>
      <c r="BA289" s="165" t="str">
        <f t="shared" ref="BA289" si="1296">IF(OR(AND(AX292="Muy Baja",AZ292="Leve"),AND(AX292="Muy Baja",AZ292="Menor"),AND(AX292="Baja",AZ292="Leve")),"Bajo",IF(OR(AND(AX292="Muy baja",AZ292="Moderado"),AND(AX292="Baja",AZ292="Menor"),AND(AX292="Baja",AZ292="Moderado"),AND(AX292="Media",AZ292="Leve"),AND(AX292="Media",AZ292="Menor"),AND(AX292="Media",AZ292="Moderado"),AND(AX292="Alta",AZ292="Leve"),AND(AX292="Alta",AZ292="Menor")),"Moderado",IF(OR(AND(AX292="Muy Baja",AZ292="Mayor"),AND(AX292="Baja",AZ292="Mayor"),AND(AX292="Media",AZ292="Mayor"),AND(AX292="Alta",AZ292="Moderado"),AND(AX292="Alta",AZ292="Mayor"),AND(AX292="Muy Alta",AZ292="Leve"),AND(AX292="Muy Alta",AZ292="Menor"),AND(AX292="Muy Alta",AZ292="Moderado"),AND(AX292="Muy Alta",AZ292="Mayor")),"Alto",IF(OR(AND(AX292="Muy Baja",AZ292="Catastrófico"),AND(AX292="Baja",AZ292="Catastrófico"),AND(AX292="Media",AZ292="Catastrófico"),AND(AX292="Alta",AZ292="Catastrófico"),AND(AX292="Muy Alta",AZ292="Catastrófico")),"Extremo",""))))</f>
        <v>Moderado</v>
      </c>
      <c r="BB289" s="165" t="str" cm="1">
        <f t="array" ref="BB289">_xlfn.IFS(BA289="Bajo","Aceptar",BA289="Moderado","Reducir",BA289="Alto","Reducir",BA289="Extremo","Reducir")</f>
        <v>Reducir</v>
      </c>
      <c r="BC289" s="168" t="str" cm="1">
        <f t="array" ref="BC289">_xlfn.IFS(BB289="Aceptar","No",BB289="Reducir","Si")</f>
        <v>Si</v>
      </c>
      <c r="BD289" s="21" t="str">
        <f>CONCATENATE(J289," Acción preventiva"," 1")</f>
        <v>GTHU 50 Acción preventiva 1</v>
      </c>
      <c r="BE289" s="23" t="s">
        <v>340</v>
      </c>
      <c r="BF289" s="23" t="s">
        <v>445</v>
      </c>
      <c r="BG289" s="23" t="s">
        <v>444</v>
      </c>
      <c r="BH289" s="21">
        <f t="shared" ref="BH289" si="1297">+SUM(BI289:BT289)</f>
        <v>1</v>
      </c>
      <c r="BI289" s="21">
        <v>1</v>
      </c>
      <c r="BJ289" s="21"/>
      <c r="BK289" s="21"/>
      <c r="BL289" s="21"/>
      <c r="BM289" s="21"/>
      <c r="BN289" s="21"/>
      <c r="BO289" s="21"/>
      <c r="BP289" s="21"/>
      <c r="BQ289" s="21"/>
      <c r="BR289" s="21"/>
      <c r="BS289" s="21"/>
      <c r="BT289" s="21"/>
      <c r="BU289" s="171">
        <f t="shared" ref="BU289" si="1298">+AVERAGE(CH289:CH292)/AVERAGE(BH289:BH292)</f>
        <v>1</v>
      </c>
      <c r="BV289" s="38">
        <v>1</v>
      </c>
      <c r="BW289" s="38">
        <v>0</v>
      </c>
      <c r="BX289" s="38">
        <v>0</v>
      </c>
      <c r="BY289" s="38">
        <v>0</v>
      </c>
      <c r="BZ289" s="38">
        <v>0</v>
      </c>
      <c r="CA289" s="38">
        <v>0</v>
      </c>
      <c r="CB289" s="38">
        <v>0</v>
      </c>
      <c r="CC289" s="38">
        <v>0</v>
      </c>
      <c r="CD289" s="38">
        <v>0</v>
      </c>
      <c r="CE289" s="38">
        <v>0</v>
      </c>
      <c r="CF289" s="38">
        <v>0</v>
      </c>
      <c r="CG289" s="38">
        <v>0</v>
      </c>
      <c r="CH289" s="38">
        <f t="shared" si="1103"/>
        <v>1</v>
      </c>
      <c r="CI289" s="39"/>
      <c r="CJ289" s="24"/>
      <c r="CK289" s="25"/>
      <c r="CL289" s="172">
        <f t="shared" ref="CL289" si="1299">+AC289</f>
        <v>1</v>
      </c>
      <c r="CM289" s="26">
        <f t="shared" ref="CM289" si="1300">1-(CK289/CL289)</f>
        <v>1</v>
      </c>
      <c r="CN289" s="24" t="str" cm="1">
        <f t="array" ref="CN289">+_xlfn.IFS(CM289&lt;0.8,"Cambio",CM289&lt;0.9,"Revisión de control",CM289&gt;0.89,"Se mantiene")</f>
        <v>Se mantiene</v>
      </c>
      <c r="CO289" s="80"/>
      <c r="CP289" s="25"/>
      <c r="CQ289" s="25"/>
      <c r="CR289" s="25"/>
      <c r="CS289" s="26">
        <f t="shared" si="1106"/>
        <v>1</v>
      </c>
    </row>
    <row r="290" spans="1:97" ht="60" customHeight="1" x14ac:dyDescent="0.4">
      <c r="A290" s="7" t="s">
        <v>457</v>
      </c>
      <c r="B290" s="185"/>
      <c r="C290" s="145" t="s">
        <v>155</v>
      </c>
      <c r="D290" s="188"/>
      <c r="E290" s="191"/>
      <c r="F290" s="188"/>
      <c r="G290" s="176"/>
      <c r="H290" s="176"/>
      <c r="I290" s="182"/>
      <c r="J290" s="176"/>
      <c r="K290" s="166"/>
      <c r="L290" s="197"/>
      <c r="M290" s="199"/>
      <c r="N290" s="202"/>
      <c r="O290" s="205"/>
      <c r="P290" s="202"/>
      <c r="Q290" s="205"/>
      <c r="R290" s="205"/>
      <c r="S290" s="208"/>
      <c r="T290" s="176"/>
      <c r="U290" s="175"/>
      <c r="V290" s="175"/>
      <c r="W290" s="177"/>
      <c r="X290" s="166"/>
      <c r="Y290" s="166"/>
      <c r="Z290" s="179"/>
      <c r="AA290" s="179"/>
      <c r="AB290" s="179"/>
      <c r="AC290" s="181"/>
      <c r="AD290" s="176"/>
      <c r="AE290" s="182"/>
      <c r="AF290" s="176"/>
      <c r="AG290" s="176"/>
      <c r="AH290" s="182"/>
      <c r="AI290" s="176"/>
      <c r="AJ290" s="183"/>
      <c r="AK290" s="21" t="str">
        <f>CONCATENATE(J289," Control"," 2")</f>
        <v>GTHU 50 Control 2</v>
      </c>
      <c r="AL290" s="23" t="s">
        <v>432</v>
      </c>
      <c r="AM290" s="23" t="s">
        <v>604</v>
      </c>
      <c r="AN290" s="23" t="s">
        <v>448</v>
      </c>
      <c r="AO290" s="23" t="str">
        <f t="shared" si="1291"/>
        <v>La SUBDIRECCIÓN DE TALENTO HUMANO valida la ejecución de las actividades programadas en el Plan Estratégico de Talento Humano a través de dos informes de seguimiento en la vigencia a las actividades del Plan de Estratégico de la Subdirección de Talento Humano</v>
      </c>
      <c r="AP290" s="21" t="s">
        <v>54</v>
      </c>
      <c r="AQ290" s="21" t="str">
        <f t="shared" ref="AQ290:AQ291" si="1301">IF(OR(AP290="Preventivo",AP290="Detectivo"),"Probabilidad",IF(AP290="Correctivo","Impacto",""))</f>
        <v>Probabilidad</v>
      </c>
      <c r="AR290" s="21" t="s">
        <v>56</v>
      </c>
      <c r="AS290" s="21" t="str">
        <f t="shared" ref="AS290:AS291" si="1302">IF(AND(AP290="Preventivo",AR290="Automático"),"50%",IF(AND(AP290="Preventivo",AR290="Manual"),"40%",IF(AND(AP290="Detectivo",AR290="Automático"),"40%",IF(AND(AP290="Detectivo",AR290="Manual"),"30%",IF(AND(AP290="Correctivo",AR290="Automático"),"35%",IF(AND(AP290="Correctivo",AR290="Manual"),"25%",""))))))</f>
        <v>30%</v>
      </c>
      <c r="AT290" s="21" t="s">
        <v>5</v>
      </c>
      <c r="AU290" s="21" t="s">
        <v>2</v>
      </c>
      <c r="AV290" s="21" t="s">
        <v>3</v>
      </c>
      <c r="AW290" s="22">
        <f>+IF(AQ290="Probabilidad",AW289-(AW289*AS290),AW289)</f>
        <v>8.3999999999999991E-2</v>
      </c>
      <c r="AX290" s="21" t="str">
        <f t="shared" si="1294"/>
        <v>Muy Baja</v>
      </c>
      <c r="AY290" s="22">
        <f>+IF(AQ290="Impacto",AY289-(AY289*AS290),AY289)</f>
        <v>0.8</v>
      </c>
      <c r="AZ290" s="21" t="str">
        <f t="shared" si="1295"/>
        <v>Mayor</v>
      </c>
      <c r="BA290" s="166"/>
      <c r="BB290" s="166"/>
      <c r="BC290" s="169"/>
      <c r="BD290" s="21" t="str">
        <f>CONCATENATE(J289," Acción preventiva"," 2")</f>
        <v>GTHU 50 Acción preventiva 2</v>
      </c>
      <c r="BE290" s="23"/>
      <c r="BF290" s="23"/>
      <c r="BG290" s="23"/>
      <c r="BH290" s="21">
        <f t="shared" ref="BH290:BH304" si="1303">+SUM(BI290:BT290)</f>
        <v>0</v>
      </c>
      <c r="BI290" s="21"/>
      <c r="BJ290" s="21"/>
      <c r="BK290" s="21"/>
      <c r="BL290" s="21"/>
      <c r="BM290" s="21"/>
      <c r="BN290" s="21"/>
      <c r="BO290" s="21"/>
      <c r="BP290" s="21"/>
      <c r="BQ290" s="21"/>
      <c r="BR290" s="21"/>
      <c r="BS290" s="21"/>
      <c r="BT290" s="21"/>
      <c r="BU290" s="171"/>
      <c r="BV290" s="38">
        <v>0</v>
      </c>
      <c r="BW290" s="38">
        <v>0</v>
      </c>
      <c r="BX290" s="38">
        <v>0</v>
      </c>
      <c r="BY290" s="38">
        <v>0</v>
      </c>
      <c r="BZ290" s="38">
        <v>0</v>
      </c>
      <c r="CA290" s="38">
        <v>0</v>
      </c>
      <c r="CB290" s="38">
        <v>0</v>
      </c>
      <c r="CC290" s="38">
        <v>0</v>
      </c>
      <c r="CD290" s="38">
        <v>0</v>
      </c>
      <c r="CE290" s="38">
        <v>0</v>
      </c>
      <c r="CF290" s="38">
        <v>0</v>
      </c>
      <c r="CG290" s="38">
        <v>0</v>
      </c>
      <c r="CH290" s="38">
        <f t="shared" si="1103"/>
        <v>0</v>
      </c>
      <c r="CI290" s="39"/>
      <c r="CJ290" s="24"/>
      <c r="CK290" s="25"/>
      <c r="CL290" s="173"/>
      <c r="CM290" s="26">
        <f t="shared" ref="CM290" si="1304">1-(CK290/CL289)</f>
        <v>1</v>
      </c>
      <c r="CN290" s="24" t="str" cm="1">
        <f t="array" ref="CN290">+_xlfn.IFS(CM290&lt;0.8,"Cambio",CM290&lt;0.9,"Revisión de control",CM290&gt;0.89,"Se mantiene")</f>
        <v>Se mantiene</v>
      </c>
      <c r="CO290" s="80"/>
      <c r="CP290" s="25"/>
      <c r="CQ290" s="25"/>
      <c r="CR290" s="25"/>
      <c r="CS290" s="26">
        <f t="shared" si="1106"/>
        <v>1</v>
      </c>
    </row>
    <row r="291" spans="1:97" ht="60" customHeight="1" x14ac:dyDescent="0.4">
      <c r="A291" s="7" t="s">
        <v>457</v>
      </c>
      <c r="B291" s="185"/>
      <c r="C291" s="145" t="s">
        <v>155</v>
      </c>
      <c r="D291" s="188"/>
      <c r="E291" s="191"/>
      <c r="F291" s="188"/>
      <c r="G291" s="176"/>
      <c r="H291" s="176"/>
      <c r="I291" s="182"/>
      <c r="J291" s="176"/>
      <c r="K291" s="166"/>
      <c r="L291" s="197"/>
      <c r="M291" s="199"/>
      <c r="N291" s="202"/>
      <c r="O291" s="205"/>
      <c r="P291" s="202"/>
      <c r="Q291" s="205"/>
      <c r="R291" s="205"/>
      <c r="S291" s="208"/>
      <c r="T291" s="176"/>
      <c r="U291" s="175"/>
      <c r="V291" s="175"/>
      <c r="W291" s="177"/>
      <c r="X291" s="166"/>
      <c r="Y291" s="166"/>
      <c r="Z291" s="179"/>
      <c r="AA291" s="179"/>
      <c r="AB291" s="179"/>
      <c r="AC291" s="181"/>
      <c r="AD291" s="176"/>
      <c r="AE291" s="182"/>
      <c r="AF291" s="176"/>
      <c r="AG291" s="176"/>
      <c r="AH291" s="182"/>
      <c r="AI291" s="176"/>
      <c r="AJ291" s="183"/>
      <c r="AK291" s="21" t="str">
        <f>CONCATENATE(J289," Control"," 3")</f>
        <v>GTHU 50 Control 3</v>
      </c>
      <c r="AL291" s="23" t="s">
        <v>432</v>
      </c>
      <c r="AM291" s="23" t="s">
        <v>605</v>
      </c>
      <c r="AN291" s="23" t="s">
        <v>606</v>
      </c>
      <c r="AO291" s="23" t="str">
        <f t="shared" si="1291"/>
        <v>La SUBDIRECCIÓN DE TALENTO HUMANO actualiza el Plan Estratégico de Talento Humano a través de los ajustes realizados a las observaciones que se presenten por la no ejecución adecuada del documento y se debe presentar de nuevo para su revisión y aprobación en una nueva sesión del CIGYD</v>
      </c>
      <c r="AP291" s="21" t="s">
        <v>55</v>
      </c>
      <c r="AQ291" s="21" t="str">
        <f t="shared" si="1301"/>
        <v>Impacto</v>
      </c>
      <c r="AR291" s="21" t="s">
        <v>56</v>
      </c>
      <c r="AS291" s="21" t="str">
        <f t="shared" si="1302"/>
        <v>25%</v>
      </c>
      <c r="AT291" s="21" t="s">
        <v>5</v>
      </c>
      <c r="AU291" s="21" t="s">
        <v>2</v>
      </c>
      <c r="AV291" s="21" t="s">
        <v>3</v>
      </c>
      <c r="AW291" s="22">
        <f>+IF(AQ291="Probabilidad",AW290-(AW290*AS291),AW290)</f>
        <v>8.3999999999999991E-2</v>
      </c>
      <c r="AX291" s="21" t="str">
        <f t="shared" si="1294"/>
        <v>Muy Baja</v>
      </c>
      <c r="AY291" s="22">
        <f>+IF(AQ291="Impacto",AY290-(AY290*AS291),AY290)</f>
        <v>0.60000000000000009</v>
      </c>
      <c r="AZ291" s="21" t="str">
        <f t="shared" si="1295"/>
        <v>Moderado</v>
      </c>
      <c r="BA291" s="166"/>
      <c r="BB291" s="166"/>
      <c r="BC291" s="169"/>
      <c r="BD291" s="21" t="str">
        <f>CONCATENATE(J289," Acción preventiva"," 3")</f>
        <v>GTHU 50 Acción preventiva 3</v>
      </c>
      <c r="BE291" s="23"/>
      <c r="BF291" s="23"/>
      <c r="BG291" s="23"/>
      <c r="BH291" s="21">
        <f t="shared" si="1303"/>
        <v>0</v>
      </c>
      <c r="BI291" s="21"/>
      <c r="BJ291" s="21"/>
      <c r="BK291" s="21"/>
      <c r="BL291" s="21"/>
      <c r="BM291" s="21"/>
      <c r="BN291" s="21"/>
      <c r="BO291" s="21"/>
      <c r="BP291" s="21"/>
      <c r="BQ291" s="21"/>
      <c r="BR291" s="21"/>
      <c r="BS291" s="21"/>
      <c r="BT291" s="21"/>
      <c r="BU291" s="171"/>
      <c r="BV291" s="38">
        <v>0</v>
      </c>
      <c r="BW291" s="38">
        <v>0</v>
      </c>
      <c r="BX291" s="38">
        <v>0</v>
      </c>
      <c r="BY291" s="38">
        <v>0</v>
      </c>
      <c r="BZ291" s="38">
        <v>0</v>
      </c>
      <c r="CA291" s="38">
        <v>0</v>
      </c>
      <c r="CB291" s="38">
        <v>0</v>
      </c>
      <c r="CC291" s="38">
        <v>0</v>
      </c>
      <c r="CD291" s="38">
        <v>0</v>
      </c>
      <c r="CE291" s="38">
        <v>0</v>
      </c>
      <c r="CF291" s="38">
        <v>0</v>
      </c>
      <c r="CG291" s="38">
        <v>0</v>
      </c>
      <c r="CH291" s="38">
        <f t="shared" si="1103"/>
        <v>0</v>
      </c>
      <c r="CI291" s="39"/>
      <c r="CJ291" s="24"/>
      <c r="CK291" s="25"/>
      <c r="CL291" s="173"/>
      <c r="CM291" s="26">
        <f t="shared" ref="CM291" si="1305">1-(CK291/CL289)</f>
        <v>1</v>
      </c>
      <c r="CN291" s="24" t="str" cm="1">
        <f t="array" ref="CN291">+_xlfn.IFS(CM291&lt;0.8,"Cambio",CM291&lt;0.9,"Revisión de control",CM291&gt;0.89,"Se mantiene")</f>
        <v>Se mantiene</v>
      </c>
      <c r="CO291" s="80"/>
      <c r="CP291" s="25"/>
      <c r="CQ291" s="25"/>
      <c r="CR291" s="25"/>
      <c r="CS291" s="26">
        <f t="shared" si="1106"/>
        <v>1</v>
      </c>
    </row>
    <row r="292" spans="1:97" ht="60" customHeight="1" x14ac:dyDescent="0.4">
      <c r="A292" s="7" t="s">
        <v>457</v>
      </c>
      <c r="B292" s="186"/>
      <c r="C292" s="145" t="s">
        <v>155</v>
      </c>
      <c r="D292" s="189"/>
      <c r="E292" s="192"/>
      <c r="F292" s="189"/>
      <c r="G292" s="176"/>
      <c r="H292" s="176"/>
      <c r="I292" s="182"/>
      <c r="J292" s="176"/>
      <c r="K292" s="167"/>
      <c r="L292" s="197"/>
      <c r="M292" s="200"/>
      <c r="N292" s="203"/>
      <c r="O292" s="206"/>
      <c r="P292" s="203"/>
      <c r="Q292" s="206"/>
      <c r="R292" s="206"/>
      <c r="S292" s="209"/>
      <c r="T292" s="176"/>
      <c r="U292" s="175"/>
      <c r="V292" s="175"/>
      <c r="W292" s="177"/>
      <c r="X292" s="167"/>
      <c r="Y292" s="167"/>
      <c r="Z292" s="180"/>
      <c r="AA292" s="180"/>
      <c r="AB292" s="180"/>
      <c r="AC292" s="181"/>
      <c r="AD292" s="176"/>
      <c r="AE292" s="182"/>
      <c r="AF292" s="176"/>
      <c r="AG292" s="176"/>
      <c r="AH292" s="182"/>
      <c r="AI292" s="176"/>
      <c r="AJ292" s="183"/>
      <c r="AK292" s="21" t="str">
        <f>CONCATENATE(J289," Control"," 4")</f>
        <v>GTHU 50 Control 4</v>
      </c>
      <c r="AL292" s="23"/>
      <c r="AM292" s="23"/>
      <c r="AN292" s="23"/>
      <c r="AO292" s="23" t="str">
        <f t="shared" si="1291"/>
        <v xml:space="preserve">  a través de </v>
      </c>
      <c r="AP292" s="21"/>
      <c r="AQ292" s="21" t="str">
        <f t="shared" ref="AQ292:AQ293" si="1306">IF(OR(AP292="Preventivo",AP292="Detectivo"),"Probabilidad",IF(AP292="Correctivo","Impacto",""))</f>
        <v/>
      </c>
      <c r="AR292" s="21"/>
      <c r="AS292" s="21" t="str">
        <f t="shared" ref="AS292:AS293" si="1307">IF(AND(AP292="Preventivo",AR292="Automático"),"50%",IF(AND(AP292="Preventivo",AR292="Manual"),"40%",IF(AND(AP292="Detectivo",AR292="Automático"),"40%",IF(AND(AP292="Detectivo",AR292="Manual"),"30%",IF(AND(AP292="Correctivo",AR292="Automático"),"35%",IF(AND(AP292="Correctivo",AR292="Manual"),"25%",""))))))</f>
        <v/>
      </c>
      <c r="AT292" s="21"/>
      <c r="AU292" s="21"/>
      <c r="AV292" s="21"/>
      <c r="AW292" s="22">
        <f>+IF(AQ292="Probabilidad",AW291-(AW291*AS292),AW291)</f>
        <v>8.3999999999999991E-2</v>
      </c>
      <c r="AX292" s="21" t="str">
        <f t="shared" si="1294"/>
        <v>Muy Baja</v>
      </c>
      <c r="AY292" s="22">
        <f>+IF(AQ292="Impacto",AY291-(AY291*AS292),AY291)</f>
        <v>0.60000000000000009</v>
      </c>
      <c r="AZ292" s="21" t="str">
        <f t="shared" si="1295"/>
        <v>Moderado</v>
      </c>
      <c r="BA292" s="167"/>
      <c r="BB292" s="167"/>
      <c r="BC292" s="170"/>
      <c r="BD292" s="21" t="str">
        <f>CONCATENATE(J289," Acción preventiva"," 4")</f>
        <v>GTHU 50 Acción preventiva 4</v>
      </c>
      <c r="BE292" s="23"/>
      <c r="BF292" s="23"/>
      <c r="BG292" s="23"/>
      <c r="BH292" s="21">
        <f t="shared" si="1303"/>
        <v>0</v>
      </c>
      <c r="BI292" s="21"/>
      <c r="BJ292" s="21"/>
      <c r="BK292" s="21"/>
      <c r="BL292" s="21"/>
      <c r="BM292" s="21"/>
      <c r="BN292" s="21"/>
      <c r="BO292" s="21"/>
      <c r="BP292" s="21"/>
      <c r="BQ292" s="21"/>
      <c r="BR292" s="21"/>
      <c r="BS292" s="21"/>
      <c r="BT292" s="21"/>
      <c r="BU292" s="171"/>
      <c r="BV292" s="38">
        <v>0</v>
      </c>
      <c r="BW292" s="38">
        <v>0</v>
      </c>
      <c r="BX292" s="38">
        <v>0</v>
      </c>
      <c r="BY292" s="38">
        <v>0</v>
      </c>
      <c r="BZ292" s="38">
        <v>0</v>
      </c>
      <c r="CA292" s="38">
        <v>0</v>
      </c>
      <c r="CB292" s="38">
        <v>0</v>
      </c>
      <c r="CC292" s="38">
        <v>0</v>
      </c>
      <c r="CD292" s="38">
        <v>0</v>
      </c>
      <c r="CE292" s="38">
        <v>0</v>
      </c>
      <c r="CF292" s="38">
        <v>0</v>
      </c>
      <c r="CG292" s="38">
        <v>0</v>
      </c>
      <c r="CH292" s="38">
        <f t="shared" si="1103"/>
        <v>0</v>
      </c>
      <c r="CI292" s="39"/>
      <c r="CJ292" s="24"/>
      <c r="CK292" s="25"/>
      <c r="CL292" s="174"/>
      <c r="CM292" s="26">
        <f t="shared" ref="CM292" si="1308">1-(CK292/CL289)</f>
        <v>1</v>
      </c>
      <c r="CN292" s="24" t="str" cm="1">
        <f t="array" ref="CN292">+_xlfn.IFS(CM292&lt;0.8,"Cambio",CM292&lt;0.9,"Revisión de control",CM292&gt;0.89,"Se mantiene")</f>
        <v>Se mantiene</v>
      </c>
      <c r="CO292" s="80"/>
      <c r="CP292" s="25"/>
      <c r="CQ292" s="25"/>
      <c r="CR292" s="25"/>
      <c r="CS292" s="26">
        <f t="shared" si="1106"/>
        <v>1</v>
      </c>
    </row>
    <row r="293" spans="1:97" ht="60" customHeight="1" x14ac:dyDescent="0.4">
      <c r="A293" s="7" t="s">
        <v>457</v>
      </c>
      <c r="B293" s="184" t="s">
        <v>154</v>
      </c>
      <c r="C293" s="145" t="s">
        <v>155</v>
      </c>
      <c r="D293" s="187" t="str">
        <f>VLOOKUP(B293,Datos!$B$65:$F$80,3,FALSE)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293" s="190" t="str">
        <f>VLOOKUP(B293,Datos!$B$65:$F$80,5,FALSE)</f>
        <v>La posibilidad de incumplir con la administración del Talento Humano de la Agencia y promover su desarrollo</v>
      </c>
      <c r="F293" s="187" t="str">
        <f>VLOOKUP(B293,Datos!$B$65:$F$80,4,FALSE)</f>
        <v>Inicia con la planeación, selección y vinculación del personal idóneo, competente y con las habilidades requeridas y, termina con el retiro del servidor público.</v>
      </c>
      <c r="G293" s="176" t="s">
        <v>345</v>
      </c>
      <c r="H293" s="176" t="s">
        <v>423</v>
      </c>
      <c r="I293" s="182">
        <f t="shared" si="956"/>
        <v>1</v>
      </c>
      <c r="J293" s="176" t="str">
        <f t="shared" ref="J293" si="1309">CONCATENATE(C293," ",K293)</f>
        <v>GTHU 51</v>
      </c>
      <c r="K293" s="165">
        <v>51</v>
      </c>
      <c r="L293" s="197">
        <v>45839</v>
      </c>
      <c r="M293" s="198">
        <f ca="1">+TODAY()-L293</f>
        <v>240</v>
      </c>
      <c r="N293" s="201" t="s">
        <v>27</v>
      </c>
      <c r="O293" s="204">
        <f>VLOOKUP(N293,Datos!$B$21:$D$25,3,FALSE)</f>
        <v>0.6</v>
      </c>
      <c r="P293" s="201" t="s">
        <v>32</v>
      </c>
      <c r="Q293" s="204">
        <f>VLOOKUP(P293,Datos!$C$20:$D$25,2,FALSE)</f>
        <v>0.8</v>
      </c>
      <c r="R293" s="204">
        <f t="shared" ref="R293" si="1310">+IF(O293="",Q293,IF(Q293="",O293,IF(O293&gt;Q293,O293,Q293)))</f>
        <v>0.8</v>
      </c>
      <c r="S293" s="207" t="s">
        <v>367</v>
      </c>
      <c r="T293" s="176" t="s">
        <v>4</v>
      </c>
      <c r="U293" s="175" t="s">
        <v>439</v>
      </c>
      <c r="V293" s="175" t="s">
        <v>440</v>
      </c>
      <c r="W293" s="177" t="str">
        <f t="shared" ref="W293" si="1311">CONCATENATE("Posibilidad de"," ",T293," ",U293," debido ",V293)</f>
        <v>Posibilidad de pérdida reputacional en la imagen institucional ante los funcionarios de la entidad debido a la falta de ejecución en las actividades y recursos de los Planes Institucionales de la STHU</v>
      </c>
      <c r="X293" s="165" t="s">
        <v>219</v>
      </c>
      <c r="Y293" s="165" t="s">
        <v>228</v>
      </c>
      <c r="Z293" s="178" t="s">
        <v>286</v>
      </c>
      <c r="AA293" s="178" t="s">
        <v>234</v>
      </c>
      <c r="AB293" s="178" t="s">
        <v>351</v>
      </c>
      <c r="AC293" s="181">
        <v>6</v>
      </c>
      <c r="AD293" s="176" t="str">
        <f t="shared" ref="AD293" si="1312">IF(AC293&lt;=0,"",IF(AC293&lt;=2,"Muy Baja",IF(AC293&lt;=24,"Baja",IF(AC293&lt;=500,"Media",IF(AC293&lt;=5000,"Alta","Muy Alta")))))</f>
        <v>Baja</v>
      </c>
      <c r="AE293" s="182">
        <f t="shared" ref="AE293" si="1313">IF(AD293="","",IF(AD293="Muy Baja",0.2,IF(AD293="Baja",0.4,IF(AD293="Media",0.6,IF(AD293="Alta",0.8,IF(AD293="Muy Alta",1,))))))</f>
        <v>0.4</v>
      </c>
      <c r="AF293" s="176" t="s">
        <v>32</v>
      </c>
      <c r="AG293" s="176" t="str">
        <f>IF(OR(AF293=Datos!$C$6,AF293=Datos!$D$6),"Leve",IF(OR(AF293=Datos!$C$7,AF293=Datos!$D$7),"Menor",IF(OR(AF293=Datos!$C$8,AF293=Datos!$D$8),"Moderado",IF(OR(AF293=Datos!$C$9,AF293=Datos!$D$9),"Mayor",IF(OR(AF293=Datos!$C$10,AF293=Datos!$D$10),"Catastrófico","")))))</f>
        <v>Mayor</v>
      </c>
      <c r="AH293" s="182">
        <f t="shared" ref="AH293" si="1314">IF(AG293="","",IF(AG293="Leve",0.2,IF(AG293="Menor",0.4,IF(AG293="Moderado",0.6,IF(AG293="Mayor",0.8,IF(AG293="Catastrófico",1,))))))</f>
        <v>0.8</v>
      </c>
      <c r="AI293" s="176" t="str">
        <f t="shared" ref="AI293" si="1315">IF(OR(AND(AD293="Muy Baja",AG293="Leve"),AND(AD293="Muy Baja",AG293="Menor"),AND(AD293="Baja",AG293="Leve")),"Bajo",IF(OR(AND(AD293="Muy baja",AG293="Moderado"),AND(AD293="Baja",AG293="Menor"),AND(AD293="Baja",AG293="Moderado"),AND(AD293="Media",AG293="Leve"),AND(AD293="Media",AG293="Menor"),AND(AD293="Media",AG293="Moderado"),AND(AD293="Alta",AG293="Leve"),AND(AD293="Alta",AG293="Menor")),"Moderado",IF(OR(AND(AD293="Muy Baja",AG293="Mayor"),AND(AD293="Baja",AG293="Mayor"),AND(AD293="Media",AG293="Mayor"),AND(AD293="Alta",AG293="Moderado"),AND(AD293="Alta",AG293="Mayor"),AND(AD293="Muy Alta",AG293="Leve"),AND(AD293="Muy Alta",AG293="Menor"),AND(AD293="Muy Alta",AG293="Moderado"),AND(AD293="Muy Alta",AG293="Mayor")),"Alto",IF(OR(AND(AD293="Muy Baja",AG293="Catastrófico"),AND(AD293="Baja",AG293="Catastrófico"),AND(AD293="Media",AG293="Catastrófico"),AND(AD293="Alta",AG293="Catastrófico"),AND(AD293="Muy Alta",AG293="Catastrófico")),"Extremo",""))))</f>
        <v>Alto</v>
      </c>
      <c r="AJ293" s="183" t="str" cm="1">
        <f t="array" ref="AJ293">_xlfn.IFS(AI293="Bajo","Aceptar",AI293="Moderado","Reducir",AI293="Alto","Reducir",AI293="Extremo","Reducir")</f>
        <v>Reducir</v>
      </c>
      <c r="AK293" s="21" t="str">
        <f>CONCATENATE(J293," Control"," 1")</f>
        <v>GTHU 51 Control 1</v>
      </c>
      <c r="AL293" s="23" t="s">
        <v>432</v>
      </c>
      <c r="AM293" s="23" t="s">
        <v>352</v>
      </c>
      <c r="AN293" s="23" t="s">
        <v>353</v>
      </c>
      <c r="AO293" s="23" t="str">
        <f t="shared" si="1291"/>
        <v>La SUBDIRECCIÓN DE TALENTO HUMANO valida la formulación de los planes institucionales (Bienestar social, capacitación y seguridad y salud en el trabajo) a través de de un correo electrónico enviado a la Subdirección de Talento Humano, donde informa si se encuentra listo para aprobación o se debe ajustar y actualizar con base a unas observaciones</v>
      </c>
      <c r="AP293" s="21" t="s">
        <v>54</v>
      </c>
      <c r="AQ293" s="21" t="str">
        <f t="shared" si="1306"/>
        <v>Probabilidad</v>
      </c>
      <c r="AR293" s="21" t="s">
        <v>56</v>
      </c>
      <c r="AS293" s="21" t="str">
        <f t="shared" si="1307"/>
        <v>30%</v>
      </c>
      <c r="AT293" s="21" t="s">
        <v>5</v>
      </c>
      <c r="AU293" s="21" t="s">
        <v>2</v>
      </c>
      <c r="AV293" s="21" t="s">
        <v>3</v>
      </c>
      <c r="AW293" s="22">
        <f>+IF(AQ293="Probabilidad",AE293-(AE293*AS293),AE293)</f>
        <v>0.28000000000000003</v>
      </c>
      <c r="AX293" s="21" t="str">
        <f t="shared" ref="AX293:AX296" si="1316">IFERROR(IF(AW293="","",IF(AW293&lt;=20%,"Muy Baja",IF(AW293&lt;=40%,"Baja",IF(AW293&lt;=60%,"Media",IF(AW293&lt;=80%,"Alta","Muy Alta"))))),"")</f>
        <v>Baja</v>
      </c>
      <c r="AY293" s="22">
        <f>+IF(AQ293="Impacto",AH293-(AH293*AS293),AH293)</f>
        <v>0.8</v>
      </c>
      <c r="AZ293" s="21" t="str">
        <f t="shared" ref="AZ293:AZ296" si="1317">IFERROR(IF(AY293="","",IF(AY293&lt;=0.2,"Leve",IF(AY293&lt;=0.4,"Menor",IF(AY293&lt;=0.6,"Moderado",IF(AY293&lt;=0.8,"Mayor","Catastrófico"))))),"")</f>
        <v>Mayor</v>
      </c>
      <c r="BA293" s="165" t="str">
        <f t="shared" ref="BA293" si="1318">IF(OR(AND(AX296="Muy Baja",AZ296="Leve"),AND(AX296="Muy Baja",AZ296="Menor"),AND(AX296="Baja",AZ296="Leve")),"Bajo",IF(OR(AND(AX296="Muy baja",AZ296="Moderado"),AND(AX296="Baja",AZ296="Menor"),AND(AX296="Baja",AZ296="Moderado"),AND(AX296="Media",AZ296="Leve"),AND(AX296="Media",AZ296="Menor"),AND(AX296="Media",AZ296="Moderado"),AND(AX296="Alta",AZ296="Leve"),AND(AX296="Alta",AZ296="Menor")),"Moderado",IF(OR(AND(AX296="Muy Baja",AZ296="Mayor"),AND(AX296="Baja",AZ296="Mayor"),AND(AX296="Media",AZ296="Mayor"),AND(AX296="Alta",AZ296="Moderado"),AND(AX296="Alta",AZ296="Mayor"),AND(AX296="Muy Alta",AZ296="Leve"),AND(AX296="Muy Alta",AZ296="Menor"),AND(AX296="Muy Alta",AZ296="Moderado"),AND(AX296="Muy Alta",AZ296="Mayor")),"Alto",IF(OR(AND(AX296="Muy Baja",AZ296="Catastrófico"),AND(AX296="Baja",AZ296="Catastrófico"),AND(AX296="Media",AZ296="Catastrófico"),AND(AX296="Alta",AZ296="Catastrófico"),AND(AX296="Muy Alta",AZ296="Catastrófico")),"Extremo",""))))</f>
        <v>Moderado</v>
      </c>
      <c r="BB293" s="165" t="str" cm="1">
        <f t="array" ref="BB293">_xlfn.IFS(BA293="Bajo","Aceptar",BA293="Moderado","Reducir",BA293="Alto","Reducir",BA293="Extremo","Reducir")</f>
        <v>Reducir</v>
      </c>
      <c r="BC293" s="168" t="str" cm="1">
        <f t="array" ref="BC293">_xlfn.IFS(BB293="Aceptar","No",BB293="Reducir","Si")</f>
        <v>Si</v>
      </c>
      <c r="BD293" s="21" t="str">
        <f>CONCATENATE(J293," Acción preventiva"," 1")</f>
        <v>GTHU 51 Acción preventiva 1</v>
      </c>
      <c r="BE293" s="23" t="s">
        <v>340</v>
      </c>
      <c r="BF293" s="23" t="s">
        <v>438</v>
      </c>
      <c r="BG293" s="23" t="s">
        <v>607</v>
      </c>
      <c r="BH293" s="21">
        <f t="shared" si="1303"/>
        <v>1</v>
      </c>
      <c r="BI293" s="21"/>
      <c r="BJ293" s="21"/>
      <c r="BK293" s="21"/>
      <c r="BL293" s="21"/>
      <c r="BM293" s="21"/>
      <c r="BN293" s="21">
        <v>1</v>
      </c>
      <c r="BO293" s="21"/>
      <c r="BP293" s="21"/>
      <c r="BQ293" s="21"/>
      <c r="BR293" s="21"/>
      <c r="BS293" s="21"/>
      <c r="BT293" s="21"/>
      <c r="BU293" s="171">
        <f t="shared" ref="BU293" si="1319">+AVERAGE(CH293:CH296)/AVERAGE(BH293:BH296)</f>
        <v>1</v>
      </c>
      <c r="BV293" s="38">
        <v>0</v>
      </c>
      <c r="BW293" s="38">
        <v>0</v>
      </c>
      <c r="BX293" s="38">
        <v>0</v>
      </c>
      <c r="BY293" s="38">
        <v>0</v>
      </c>
      <c r="BZ293" s="38">
        <v>0</v>
      </c>
      <c r="CA293" s="38">
        <v>1</v>
      </c>
      <c r="CB293" s="38">
        <v>0</v>
      </c>
      <c r="CC293" s="38">
        <v>0</v>
      </c>
      <c r="CD293" s="38">
        <v>0</v>
      </c>
      <c r="CE293" s="38">
        <v>0</v>
      </c>
      <c r="CF293" s="38">
        <v>0</v>
      </c>
      <c r="CG293" s="38">
        <v>0</v>
      </c>
      <c r="CH293" s="38">
        <f t="shared" ref="CH293:CH296" si="1320">+SUM(BV293:CG293)</f>
        <v>1</v>
      </c>
      <c r="CI293" s="39"/>
      <c r="CJ293" s="24"/>
      <c r="CK293" s="25"/>
      <c r="CL293" s="172">
        <f t="shared" ref="CL293" si="1321">+AC293</f>
        <v>6</v>
      </c>
      <c r="CM293" s="26">
        <f t="shared" ref="CM293" si="1322">1-(CK293/CL293)</f>
        <v>1</v>
      </c>
      <c r="CN293" s="24" t="str" cm="1">
        <f t="array" ref="CN293">+_xlfn.IFS(CM293&lt;0.8,"Cambio",CM293&lt;0.9,"Revisión de control",CM293&gt;0.89,"Se mantiene")</f>
        <v>Se mantiene</v>
      </c>
      <c r="CO293" s="80"/>
      <c r="CP293" s="25"/>
      <c r="CQ293" s="25"/>
      <c r="CR293" s="25"/>
      <c r="CS293" s="26">
        <f t="shared" ref="CS293:CS296" si="1323">(_xlfn.IFS(CJ293="",1,CJ293="SI",0)+_xlfn.IFS(CO293="",1,CO293="SI",1,CO293="NO",0)+_xlfn.IFS(CP293="",1,CP293="SI",1,CP293="NO",0)+_xlfn.IFS(CQ293="",1,CQ293="SI",1,CQ293="NO",0)+_xlfn.IFS(CR293="",1,CR293="SI",1,CR293="NO",0))/5</f>
        <v>1</v>
      </c>
    </row>
    <row r="294" spans="1:97" ht="60" customHeight="1" x14ac:dyDescent="0.4">
      <c r="A294" s="7" t="s">
        <v>457</v>
      </c>
      <c r="B294" s="185"/>
      <c r="C294" s="145" t="s">
        <v>155</v>
      </c>
      <c r="D294" s="188"/>
      <c r="E294" s="191"/>
      <c r="F294" s="188"/>
      <c r="G294" s="176"/>
      <c r="H294" s="176"/>
      <c r="I294" s="182"/>
      <c r="J294" s="176"/>
      <c r="K294" s="166"/>
      <c r="L294" s="197"/>
      <c r="M294" s="199"/>
      <c r="N294" s="202"/>
      <c r="O294" s="205"/>
      <c r="P294" s="202"/>
      <c r="Q294" s="205"/>
      <c r="R294" s="205"/>
      <c r="S294" s="208"/>
      <c r="T294" s="176"/>
      <c r="U294" s="175"/>
      <c r="V294" s="175"/>
      <c r="W294" s="177"/>
      <c r="X294" s="166"/>
      <c r="Y294" s="166"/>
      <c r="Z294" s="179"/>
      <c r="AA294" s="179"/>
      <c r="AB294" s="179"/>
      <c r="AC294" s="181"/>
      <c r="AD294" s="176"/>
      <c r="AE294" s="182"/>
      <c r="AF294" s="176"/>
      <c r="AG294" s="176"/>
      <c r="AH294" s="182"/>
      <c r="AI294" s="176"/>
      <c r="AJ294" s="183"/>
      <c r="AK294" s="21" t="str">
        <f>CONCATENATE(J293," Control"," 2")</f>
        <v>GTHU 51 Control 2</v>
      </c>
      <c r="AL294" s="23" t="s">
        <v>432</v>
      </c>
      <c r="AM294" s="23" t="s">
        <v>446</v>
      </c>
      <c r="AN294" s="23" t="s">
        <v>447</v>
      </c>
      <c r="AO294" s="23" t="str">
        <f t="shared" si="1291"/>
        <v>La SUBDIRECCIÓN DE TALENTO HUMANO valida la ejecución de las actividades programadas en los Planes Institucionales (Bienestar Social, Capacitación Institucional y Seguridad y Salud en el Trabajo) a través de dos informes de seguimiento en la vigencia a las actividades de los Planes Institucionales (Bienestar Social, Capacitación Institucional y Seguridad y Salud en el Trabajo) de la Subdirección de Talento Humano</v>
      </c>
      <c r="AP294" s="21" t="s">
        <v>54</v>
      </c>
      <c r="AQ294" s="21" t="str">
        <f t="shared" ref="AQ294:AQ295" si="1324">IF(OR(AP294="Preventivo",AP294="Detectivo"),"Probabilidad",IF(AP294="Correctivo","Impacto",""))</f>
        <v>Probabilidad</v>
      </c>
      <c r="AR294" s="21" t="s">
        <v>56</v>
      </c>
      <c r="AS294" s="21" t="str">
        <f t="shared" ref="AS294:AS295" si="1325">IF(AND(AP294="Preventivo",AR294="Automático"),"50%",IF(AND(AP294="Preventivo",AR294="Manual"),"40%",IF(AND(AP294="Detectivo",AR294="Automático"),"40%",IF(AND(AP294="Detectivo",AR294="Manual"),"30%",IF(AND(AP294="Correctivo",AR294="Automático"),"35%",IF(AND(AP294="Correctivo",AR294="Manual"),"25%",""))))))</f>
        <v>30%</v>
      </c>
      <c r="AT294" s="21" t="s">
        <v>5</v>
      </c>
      <c r="AU294" s="21" t="s">
        <v>2</v>
      </c>
      <c r="AV294" s="21" t="s">
        <v>3</v>
      </c>
      <c r="AW294" s="22">
        <f>+IF(AQ294="Probabilidad",AW293-(AW293*AS294),AW293)</f>
        <v>0.19600000000000001</v>
      </c>
      <c r="AX294" s="21" t="str">
        <f t="shared" si="1316"/>
        <v>Muy Baja</v>
      </c>
      <c r="AY294" s="22">
        <f>+IF(AQ294="Impacto",AY293-(AY293*AS294),AY293)</f>
        <v>0.8</v>
      </c>
      <c r="AZ294" s="21" t="str">
        <f t="shared" si="1317"/>
        <v>Mayor</v>
      </c>
      <c r="BA294" s="166"/>
      <c r="BB294" s="166"/>
      <c r="BC294" s="169"/>
      <c r="BD294" s="21" t="str">
        <f>CONCATENATE(J293," Acción preventiva"," 2")</f>
        <v>GTHU 51 Acción preventiva 2</v>
      </c>
      <c r="BE294" s="23" t="s">
        <v>340</v>
      </c>
      <c r="BF294" s="23" t="s">
        <v>360</v>
      </c>
      <c r="BG294" s="23" t="s">
        <v>608</v>
      </c>
      <c r="BH294" s="21">
        <f t="shared" si="1303"/>
        <v>1</v>
      </c>
      <c r="BI294" s="21"/>
      <c r="BJ294" s="21"/>
      <c r="BK294" s="21"/>
      <c r="BL294" s="21"/>
      <c r="BM294" s="21"/>
      <c r="BN294" s="21">
        <v>1</v>
      </c>
      <c r="BO294" s="21"/>
      <c r="BP294" s="21"/>
      <c r="BQ294" s="21"/>
      <c r="BR294" s="21"/>
      <c r="BS294" s="21"/>
      <c r="BT294" s="21"/>
      <c r="BU294" s="171"/>
      <c r="BV294" s="38">
        <v>0</v>
      </c>
      <c r="BW294" s="38">
        <v>0</v>
      </c>
      <c r="BX294" s="38">
        <v>0</v>
      </c>
      <c r="BY294" s="38">
        <v>0</v>
      </c>
      <c r="BZ294" s="38">
        <v>0</v>
      </c>
      <c r="CA294" s="38">
        <v>1</v>
      </c>
      <c r="CB294" s="38">
        <v>0</v>
      </c>
      <c r="CC294" s="38">
        <v>0</v>
      </c>
      <c r="CD294" s="38">
        <v>0</v>
      </c>
      <c r="CE294" s="38">
        <v>0</v>
      </c>
      <c r="CF294" s="38">
        <v>0</v>
      </c>
      <c r="CG294" s="38">
        <v>0</v>
      </c>
      <c r="CH294" s="38">
        <f t="shared" si="1320"/>
        <v>1</v>
      </c>
      <c r="CI294" s="39"/>
      <c r="CJ294" s="24"/>
      <c r="CK294" s="25"/>
      <c r="CL294" s="173"/>
      <c r="CM294" s="26">
        <f t="shared" ref="CM294" si="1326">1-(CK294/CL293)</f>
        <v>1</v>
      </c>
      <c r="CN294" s="24" t="str" cm="1">
        <f t="array" ref="CN294">+_xlfn.IFS(CM294&lt;0.8,"Cambio",CM294&lt;0.9,"Revisión de control",CM294&gt;0.89,"Se mantiene")</f>
        <v>Se mantiene</v>
      </c>
      <c r="CO294" s="80"/>
      <c r="CP294" s="25"/>
      <c r="CQ294" s="25"/>
      <c r="CR294" s="25"/>
      <c r="CS294" s="26">
        <f t="shared" si="1323"/>
        <v>1</v>
      </c>
    </row>
    <row r="295" spans="1:97" ht="60" customHeight="1" x14ac:dyDescent="0.4">
      <c r="A295" s="7" t="s">
        <v>457</v>
      </c>
      <c r="B295" s="185"/>
      <c r="C295" s="145" t="s">
        <v>155</v>
      </c>
      <c r="D295" s="188"/>
      <c r="E295" s="191"/>
      <c r="F295" s="188"/>
      <c r="G295" s="176"/>
      <c r="H295" s="176"/>
      <c r="I295" s="182"/>
      <c r="J295" s="176"/>
      <c r="K295" s="166"/>
      <c r="L295" s="197"/>
      <c r="M295" s="199"/>
      <c r="N295" s="202"/>
      <c r="O295" s="205"/>
      <c r="P295" s="202"/>
      <c r="Q295" s="205"/>
      <c r="R295" s="205"/>
      <c r="S295" s="208"/>
      <c r="T295" s="176"/>
      <c r="U295" s="175"/>
      <c r="V295" s="175"/>
      <c r="W295" s="177"/>
      <c r="X295" s="166"/>
      <c r="Y295" s="166"/>
      <c r="Z295" s="179"/>
      <c r="AA295" s="179"/>
      <c r="AB295" s="179"/>
      <c r="AC295" s="181"/>
      <c r="AD295" s="176"/>
      <c r="AE295" s="182"/>
      <c r="AF295" s="176"/>
      <c r="AG295" s="176"/>
      <c r="AH295" s="182"/>
      <c r="AI295" s="176"/>
      <c r="AJ295" s="183"/>
      <c r="AK295" s="21" t="str">
        <f>CONCATENATE(J293," Control"," 3")</f>
        <v>GTHU 51 Control 3</v>
      </c>
      <c r="AL295" s="23" t="s">
        <v>432</v>
      </c>
      <c r="AM295" s="23" t="s">
        <v>609</v>
      </c>
      <c r="AN295" s="23" t="s">
        <v>610</v>
      </c>
      <c r="AO295" s="23" t="str">
        <f t="shared" si="1291"/>
        <v>La SUBDIRECCIÓN DE TALENTO HUMANO actualiza los planes institucionales de acuerdo a las novedades presentadas de no ejecución a través de de la solicitud por correo electrónico a la Oficina de Planeación para nueva aprobación ante el Comité Institucional de Gestión y Desempeño de los planes institucionales a su cargo y cumplir con el nuevo cronograma de actividades y asignación de los recursos</v>
      </c>
      <c r="AP295" s="21" t="s">
        <v>55</v>
      </c>
      <c r="AQ295" s="21" t="str">
        <f t="shared" si="1324"/>
        <v>Impacto</v>
      </c>
      <c r="AR295" s="21" t="s">
        <v>56</v>
      </c>
      <c r="AS295" s="21" t="str">
        <f t="shared" si="1325"/>
        <v>25%</v>
      </c>
      <c r="AT295" s="21" t="s">
        <v>5</v>
      </c>
      <c r="AU295" s="21" t="s">
        <v>2</v>
      </c>
      <c r="AV295" s="21" t="s">
        <v>3</v>
      </c>
      <c r="AW295" s="22">
        <f>+IF(AQ295="Probabilidad",AW294-(AW294*AS295),AW294)</f>
        <v>0.19600000000000001</v>
      </c>
      <c r="AX295" s="21" t="str">
        <f t="shared" si="1316"/>
        <v>Muy Baja</v>
      </c>
      <c r="AY295" s="22">
        <f>+IF(AQ295="Impacto",AY294-(AY294*AS295),AY294)</f>
        <v>0.60000000000000009</v>
      </c>
      <c r="AZ295" s="21" t="str">
        <f t="shared" si="1317"/>
        <v>Moderado</v>
      </c>
      <c r="BA295" s="166"/>
      <c r="BB295" s="166"/>
      <c r="BC295" s="169"/>
      <c r="BD295" s="21" t="str">
        <f>CONCATENATE(J293," Acción preventiva"," 3")</f>
        <v>GTHU 51 Acción preventiva 3</v>
      </c>
      <c r="BE295" s="23"/>
      <c r="BG295" s="23"/>
      <c r="BH295" s="21">
        <f t="shared" si="1303"/>
        <v>0</v>
      </c>
      <c r="BI295" s="21"/>
      <c r="BJ295" s="21"/>
      <c r="BK295" s="21"/>
      <c r="BL295" s="21"/>
      <c r="BM295" s="21"/>
      <c r="BN295" s="21"/>
      <c r="BO295" s="21"/>
      <c r="BP295" s="21"/>
      <c r="BQ295" s="21"/>
      <c r="BR295" s="21"/>
      <c r="BS295" s="21"/>
      <c r="BT295" s="21"/>
      <c r="BU295" s="171"/>
      <c r="BV295" s="38">
        <v>0</v>
      </c>
      <c r="BW295" s="38">
        <v>0</v>
      </c>
      <c r="BX295" s="38">
        <v>0</v>
      </c>
      <c r="BY295" s="38">
        <v>0</v>
      </c>
      <c r="BZ295" s="38">
        <v>0</v>
      </c>
      <c r="CA295" s="38">
        <v>0</v>
      </c>
      <c r="CB295" s="38">
        <v>0</v>
      </c>
      <c r="CC295" s="38">
        <v>0</v>
      </c>
      <c r="CD295" s="38">
        <v>0</v>
      </c>
      <c r="CE295" s="38">
        <v>0</v>
      </c>
      <c r="CF295" s="38">
        <v>0</v>
      </c>
      <c r="CG295" s="38">
        <v>0</v>
      </c>
      <c r="CH295" s="38">
        <f t="shared" si="1320"/>
        <v>0</v>
      </c>
      <c r="CI295" s="39"/>
      <c r="CJ295" s="24"/>
      <c r="CK295" s="25"/>
      <c r="CL295" s="173"/>
      <c r="CM295" s="26">
        <f t="shared" ref="CM295" si="1327">1-(CK295/CL293)</f>
        <v>1</v>
      </c>
      <c r="CN295" s="24" t="str" cm="1">
        <f t="array" ref="CN295">+_xlfn.IFS(CM295&lt;0.8,"Cambio",CM295&lt;0.9,"Revisión de control",CM295&gt;0.89,"Se mantiene")</f>
        <v>Se mantiene</v>
      </c>
      <c r="CO295" s="80"/>
      <c r="CP295" s="25"/>
      <c r="CQ295" s="25"/>
      <c r="CR295" s="25"/>
      <c r="CS295" s="26">
        <f t="shared" si="1323"/>
        <v>1</v>
      </c>
    </row>
    <row r="296" spans="1:97" ht="60" customHeight="1" x14ac:dyDescent="0.4">
      <c r="A296" s="7" t="s">
        <v>457</v>
      </c>
      <c r="B296" s="186"/>
      <c r="C296" s="145" t="s">
        <v>155</v>
      </c>
      <c r="D296" s="189"/>
      <c r="E296" s="192"/>
      <c r="F296" s="189"/>
      <c r="G296" s="176"/>
      <c r="H296" s="176"/>
      <c r="I296" s="182"/>
      <c r="J296" s="176"/>
      <c r="K296" s="167"/>
      <c r="L296" s="197"/>
      <c r="M296" s="200"/>
      <c r="N296" s="203"/>
      <c r="O296" s="206"/>
      <c r="P296" s="203"/>
      <c r="Q296" s="206"/>
      <c r="R296" s="206"/>
      <c r="S296" s="209"/>
      <c r="T296" s="176"/>
      <c r="U296" s="175"/>
      <c r="V296" s="175"/>
      <c r="W296" s="177"/>
      <c r="X296" s="167"/>
      <c r="Y296" s="167"/>
      <c r="Z296" s="180"/>
      <c r="AA296" s="180"/>
      <c r="AB296" s="180"/>
      <c r="AC296" s="181"/>
      <c r="AD296" s="176"/>
      <c r="AE296" s="182"/>
      <c r="AF296" s="176"/>
      <c r="AG296" s="176"/>
      <c r="AH296" s="182"/>
      <c r="AI296" s="176"/>
      <c r="AJ296" s="183"/>
      <c r="AK296" s="21" t="str">
        <f>CONCATENATE(J293," Control"," 4")</f>
        <v>GTHU 51 Control 4</v>
      </c>
      <c r="AL296" s="23"/>
      <c r="AM296" s="23"/>
      <c r="AN296" s="23"/>
      <c r="AO296" s="23" t="str">
        <f t="shared" si="1291"/>
        <v xml:space="preserve">  a través de </v>
      </c>
      <c r="AP296" s="21"/>
      <c r="AQ296" s="21" t="str">
        <f>IF(OR(AP296="Preventivo",AP296="Detectivo"),"Probabilidad",IF(AP296="Correctivo","Impacto",""))</f>
        <v/>
      </c>
      <c r="AR296" s="21"/>
      <c r="AS296" s="21" t="str">
        <f>IF(AND(AP296="Preventivo",AR296="Automático"),"50%",IF(AND(AP296="Preventivo",AR296="Manual"),"40%",IF(AND(AP296="Detectivo",AR296="Automático"),"40%",IF(AND(AP296="Detectivo",AR296="Manual"),"30%",IF(AND(AP296="Correctivo",AR296="Automático"),"35%",IF(AND(AP296="Correctivo",AR296="Manual"),"25%",""))))))</f>
        <v/>
      </c>
      <c r="AT296" s="21"/>
      <c r="AU296" s="21"/>
      <c r="AV296" s="21"/>
      <c r="AW296" s="22">
        <f>+IF(AQ296="Probabilidad",AW295-(AW295*AS296),AW295)</f>
        <v>0.19600000000000001</v>
      </c>
      <c r="AX296" s="21" t="str">
        <f t="shared" si="1316"/>
        <v>Muy Baja</v>
      </c>
      <c r="AY296" s="22">
        <f>+IF(AQ296="Impacto",AY295-(AY295*AS296),AY295)</f>
        <v>0.60000000000000009</v>
      </c>
      <c r="AZ296" s="21" t="str">
        <f t="shared" si="1317"/>
        <v>Moderado</v>
      </c>
      <c r="BA296" s="167"/>
      <c r="BB296" s="167"/>
      <c r="BC296" s="170"/>
      <c r="BD296" s="21" t="str">
        <f>CONCATENATE(J293," Acción preventiva"," 4")</f>
        <v>GTHU 51 Acción preventiva 4</v>
      </c>
      <c r="BE296" s="23"/>
      <c r="BF296" s="23"/>
      <c r="BG296" s="23"/>
      <c r="BH296" s="21">
        <f t="shared" si="1303"/>
        <v>0</v>
      </c>
      <c r="BI296" s="21"/>
      <c r="BJ296" s="21"/>
      <c r="BK296" s="21"/>
      <c r="BL296" s="21"/>
      <c r="BM296" s="21"/>
      <c r="BN296" s="21"/>
      <c r="BO296" s="21"/>
      <c r="BP296" s="21"/>
      <c r="BQ296" s="21"/>
      <c r="BR296" s="21"/>
      <c r="BS296" s="21"/>
      <c r="BT296" s="21"/>
      <c r="BU296" s="171"/>
      <c r="BV296" s="38">
        <v>0</v>
      </c>
      <c r="BW296" s="38">
        <v>0</v>
      </c>
      <c r="BX296" s="38">
        <v>0</v>
      </c>
      <c r="BY296" s="38">
        <v>0</v>
      </c>
      <c r="BZ296" s="38">
        <v>0</v>
      </c>
      <c r="CA296" s="38">
        <v>0</v>
      </c>
      <c r="CB296" s="38">
        <v>0</v>
      </c>
      <c r="CC296" s="38">
        <v>0</v>
      </c>
      <c r="CD296" s="38">
        <v>0</v>
      </c>
      <c r="CE296" s="38">
        <v>0</v>
      </c>
      <c r="CF296" s="38">
        <v>0</v>
      </c>
      <c r="CG296" s="38">
        <v>0</v>
      </c>
      <c r="CH296" s="38">
        <f t="shared" si="1320"/>
        <v>0</v>
      </c>
      <c r="CI296" s="39"/>
      <c r="CJ296" s="24"/>
      <c r="CK296" s="25"/>
      <c r="CL296" s="174"/>
      <c r="CM296" s="26">
        <f t="shared" ref="CM296" si="1328">1-(CK296/CL293)</f>
        <v>1</v>
      </c>
      <c r="CN296" s="24" t="str" cm="1">
        <f t="array" ref="CN296">+_xlfn.IFS(CM296&lt;0.8,"Cambio",CM296&lt;0.9,"Revisión de control",CM296&gt;0.89,"Se mantiene")</f>
        <v>Se mantiene</v>
      </c>
      <c r="CO296" s="80"/>
      <c r="CP296" s="25"/>
      <c r="CQ296" s="25"/>
      <c r="CR296" s="25"/>
      <c r="CS296" s="26">
        <f t="shared" si="1323"/>
        <v>1</v>
      </c>
    </row>
    <row r="297" spans="1:97" ht="60" customHeight="1" x14ac:dyDescent="0.4">
      <c r="A297" s="7" t="s">
        <v>457</v>
      </c>
      <c r="B297" s="184" t="s">
        <v>154</v>
      </c>
      <c r="C297" s="145" t="s">
        <v>155</v>
      </c>
      <c r="D297" s="187" t="str">
        <f>VLOOKUP(B297,Datos!$B$65:$F$80,3,FALSE)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297" s="190" t="str">
        <f>VLOOKUP(B297,Datos!$B$65:$F$80,5,FALSE)</f>
        <v>La posibilidad de incumplir con la administración del Talento Humano de la Agencia y promover su desarrollo</v>
      </c>
      <c r="F297" s="187" t="str">
        <f>VLOOKUP(B297,Datos!$B$65:$F$80,4,FALSE)</f>
        <v>Inicia con la planeación, selección y vinculación del personal idóneo, competente y con las habilidades requeridas y, termina con el retiro del servidor público.</v>
      </c>
      <c r="G297" s="176" t="s">
        <v>346</v>
      </c>
      <c r="H297" s="176" t="s">
        <v>423</v>
      </c>
      <c r="I297" s="182">
        <f t="shared" si="956"/>
        <v>1</v>
      </c>
      <c r="J297" s="176" t="str">
        <f t="shared" ref="J297" si="1329">CONCATENATE(C297," ",K297)</f>
        <v>GTHU 52</v>
      </c>
      <c r="K297" s="165">
        <v>52</v>
      </c>
      <c r="L297" s="197">
        <v>45839</v>
      </c>
      <c r="M297" s="198">
        <f ca="1">+TODAY()-L297</f>
        <v>240</v>
      </c>
      <c r="N297" s="201" t="s">
        <v>27</v>
      </c>
      <c r="O297" s="204">
        <f>VLOOKUP(N297,Datos!$B$21:$D$25,3,FALSE)</f>
        <v>0.6</v>
      </c>
      <c r="P297" s="201" t="s">
        <v>32</v>
      </c>
      <c r="Q297" s="204">
        <f>VLOOKUP(P297,Datos!$C$20:$D$25,2,FALSE)</f>
        <v>0.8</v>
      </c>
      <c r="R297" s="204">
        <f t="shared" ref="R297" si="1330">+IF(O297="",Q297,IF(Q297="",O297,IF(O297&gt;Q297,O297,Q297)))</f>
        <v>0.8</v>
      </c>
      <c r="S297" s="207" t="s">
        <v>369</v>
      </c>
      <c r="T297" s="176" t="s">
        <v>4</v>
      </c>
      <c r="U297" s="187" t="s">
        <v>441</v>
      </c>
      <c r="V297" s="175" t="s">
        <v>611</v>
      </c>
      <c r="W297" s="177" t="str">
        <f t="shared" ref="W297" si="1331">CONCATENATE("Posibilidad de"," ",T297," ",U297," debido ",V297)</f>
        <v>Posibilidad de pérdida reputacional en la imagen institucional ante los diferentes grupos de interés debido a la vinculación de funcionarios de la entidad sin el cumplimiento de requisitos mínimos de ley</v>
      </c>
      <c r="X297" s="165" t="s">
        <v>221</v>
      </c>
      <c r="Y297" s="165" t="s">
        <v>228</v>
      </c>
      <c r="Z297" s="178" t="s">
        <v>286</v>
      </c>
      <c r="AA297" s="178" t="s">
        <v>350</v>
      </c>
      <c r="AB297" s="178" t="s">
        <v>351</v>
      </c>
      <c r="AC297" s="181">
        <v>20</v>
      </c>
      <c r="AD297" s="176" t="str">
        <f t="shared" ref="AD297" si="1332">IF(AC297&lt;=0,"",IF(AC297&lt;=2,"Muy Baja",IF(AC297&lt;=24,"Baja",IF(AC297&lt;=500,"Media",IF(AC297&lt;=5000,"Alta","Muy Alta")))))</f>
        <v>Baja</v>
      </c>
      <c r="AE297" s="182">
        <f t="shared" ref="AE297" si="1333">IF(AD297="","",IF(AD297="Muy Baja",0.2,IF(AD297="Baja",0.4,IF(AD297="Media",0.6,IF(AD297="Alta",0.8,IF(AD297="Muy Alta",1,))))))</f>
        <v>0.4</v>
      </c>
      <c r="AF297" s="176" t="s">
        <v>32</v>
      </c>
      <c r="AG297" s="176" t="str">
        <f>IF(OR(AF297=Datos!$C$6,AF297=Datos!$D$6),"Leve",IF(OR(AF297=Datos!$C$7,AF297=Datos!$D$7),"Menor",IF(OR(AF297=Datos!$C$8,AF297=Datos!$D$8),"Moderado",IF(OR(AF297=Datos!$C$9,AF297=Datos!$D$9),"Mayor",IF(OR(AF297=Datos!$C$10,AF297=Datos!$D$10),"Catastrófico","")))))</f>
        <v>Mayor</v>
      </c>
      <c r="AH297" s="182">
        <f t="shared" ref="AH297" si="1334">IF(AG297="","",IF(AG297="Leve",0.2,IF(AG297="Menor",0.4,IF(AG297="Moderado",0.6,IF(AG297="Mayor",0.8,IF(AG297="Catastrófico",1,))))))</f>
        <v>0.8</v>
      </c>
      <c r="AI297" s="176" t="str">
        <f t="shared" ref="AI297" si="1335">IF(OR(AND(AD297="Muy Baja",AG297="Leve"),AND(AD297="Muy Baja",AG297="Menor"),AND(AD297="Baja",AG297="Leve")),"Bajo",IF(OR(AND(AD297="Muy baja",AG297="Moderado"),AND(AD297="Baja",AG297="Menor"),AND(AD297="Baja",AG297="Moderado"),AND(AD297="Media",AG297="Leve"),AND(AD297="Media",AG297="Menor"),AND(AD297="Media",AG297="Moderado"),AND(AD297="Alta",AG297="Leve"),AND(AD297="Alta",AG297="Menor")),"Moderado",IF(OR(AND(AD297="Muy Baja",AG297="Mayor"),AND(AD297="Baja",AG297="Mayor"),AND(AD297="Media",AG297="Mayor"),AND(AD297="Alta",AG297="Moderado"),AND(AD297="Alta",AG297="Mayor"),AND(AD297="Muy Alta",AG297="Leve"),AND(AD297="Muy Alta",AG297="Menor"),AND(AD297="Muy Alta",AG297="Moderado"),AND(AD297="Muy Alta",AG297="Mayor")),"Alto",IF(OR(AND(AD297="Muy Baja",AG297="Catastrófico"),AND(AD297="Baja",AG297="Catastrófico"),AND(AD297="Media",AG297="Catastrófico"),AND(AD297="Alta",AG297="Catastrófico"),AND(AD297="Muy Alta",AG297="Catastrófico")),"Extremo",""))))</f>
        <v>Alto</v>
      </c>
      <c r="AJ297" s="183" t="str" cm="1">
        <f t="array" ref="AJ297">_xlfn.IFS(AI297="Bajo","Aceptar",AI297="Moderado","Reducir",AI297="Alto","Reducir",AI297="Extremo","Reducir")</f>
        <v>Reducir</v>
      </c>
      <c r="AK297" s="21" t="str">
        <f>CONCATENATE(J297," Control"," 1")</f>
        <v>GTHU 52 Control 1</v>
      </c>
      <c r="AL297" s="23" t="s">
        <v>432</v>
      </c>
      <c r="AM297" s="23" t="s">
        <v>354</v>
      </c>
      <c r="AN297" s="23" t="s">
        <v>355</v>
      </c>
      <c r="AO297" s="23" t="str">
        <f t="shared" si="1291"/>
        <v>La SUBDIRECCIÓN DE TALENTO HUMANO verifica el cumplimiento de los requisitos exigidos por el empleo a proveer, de acuerdo con los requisitos de Ley y los contemplados en el Manual Especifico de Funciones y de Competencias Laborales de la Agencia a través de del formato cumplimiento Requisitos Mínimos GTHU-F-010</v>
      </c>
      <c r="AP297" s="21" t="s">
        <v>53</v>
      </c>
      <c r="AQ297" s="21" t="str">
        <f t="shared" ref="AQ297:AQ302" si="1336">IF(OR(AP297="Preventivo",AP297="Detectivo"),"Probabilidad",IF(AP297="Correctivo","Impacto",""))</f>
        <v>Probabilidad</v>
      </c>
      <c r="AR297" s="21" t="s">
        <v>56</v>
      </c>
      <c r="AS297" s="21" t="str">
        <f t="shared" ref="AS297:AS302" si="1337">IF(AND(AP297="Preventivo",AR297="Automático"),"50%",IF(AND(AP297="Preventivo",AR297="Manual"),"40%",IF(AND(AP297="Detectivo",AR297="Automático"),"40%",IF(AND(AP297="Detectivo",AR297="Manual"),"30%",IF(AND(AP297="Correctivo",AR297="Automático"),"35%",IF(AND(AP297="Correctivo",AR297="Manual"),"25%",""))))))</f>
        <v>40%</v>
      </c>
      <c r="AT297" s="21" t="s">
        <v>1</v>
      </c>
      <c r="AU297" s="21" t="s">
        <v>2</v>
      </c>
      <c r="AV297" s="21" t="s">
        <v>3</v>
      </c>
      <c r="AW297" s="22">
        <f>+IF(AQ297="Probabilidad",AE297-(AE297*AS297),AE297)</f>
        <v>0.24</v>
      </c>
      <c r="AX297" s="21" t="str">
        <f t="shared" ref="AX297:AX304" si="1338">IFERROR(IF(AW297="","",IF(AW297&lt;=20%,"Muy Baja",IF(AW297&lt;=40%,"Baja",IF(AW297&lt;=60%,"Media",IF(AW297&lt;=80%,"Alta","Muy Alta"))))),"")</f>
        <v>Baja</v>
      </c>
      <c r="AY297" s="22">
        <f>+IF(AQ297="Impacto",AH297-(AH297*AS297),AH297)</f>
        <v>0.8</v>
      </c>
      <c r="AZ297" s="21" t="str">
        <f t="shared" ref="AZ297:AZ304" si="1339">IFERROR(IF(AY297="","",IF(AY297&lt;=0.2,"Leve",IF(AY297&lt;=0.4,"Menor",IF(AY297&lt;=0.6,"Moderado",IF(AY297&lt;=0.8,"Mayor","Catastrófico"))))),"")</f>
        <v>Mayor</v>
      </c>
      <c r="BA297" s="165" t="str">
        <f t="shared" ref="BA297" si="1340">IF(OR(AND(AX300="Muy Baja",AZ300="Leve"),AND(AX300="Muy Baja",AZ300="Menor"),AND(AX300="Baja",AZ300="Leve")),"Bajo",IF(OR(AND(AX300="Muy baja",AZ300="Moderado"),AND(AX300="Baja",AZ300="Menor"),AND(AX300="Baja",AZ300="Moderado"),AND(AX300="Media",AZ300="Leve"),AND(AX300="Media",AZ300="Menor"),AND(AX300="Media",AZ300="Moderado"),AND(AX300="Alta",AZ300="Leve"),AND(AX300="Alta",AZ300="Menor")),"Moderado",IF(OR(AND(AX300="Muy Baja",AZ300="Mayor"),AND(AX300="Baja",AZ300="Mayor"),AND(AX300="Media",AZ300="Mayor"),AND(AX300="Alta",AZ300="Moderado"),AND(AX300="Alta",AZ300="Mayor"),AND(AX300="Muy Alta",AZ300="Leve"),AND(AX300="Muy Alta",AZ300="Menor"),AND(AX300="Muy Alta",AZ300="Moderado"),AND(AX300="Muy Alta",AZ300="Mayor")),"Alto",IF(OR(AND(AX300="Muy Baja",AZ300="Catastrófico"),AND(AX300="Baja",AZ300="Catastrófico"),AND(AX300="Media",AZ300="Catastrófico"),AND(AX300="Alta",AZ300="Catastrófico"),AND(AX300="Muy Alta",AZ300="Catastrófico")),"Extremo",""))))</f>
        <v>Moderado</v>
      </c>
      <c r="BB297" s="165" t="str" cm="1">
        <f t="array" ref="BB297">_xlfn.IFS(BA297="Bajo","Aceptar",BA297="Moderado","Reducir",BA297="Alto","Reducir",BA297="Extremo","Reducir")</f>
        <v>Reducir</v>
      </c>
      <c r="BC297" s="168" t="str" cm="1">
        <f t="array" ref="BC297">_xlfn.IFS(BB297="Aceptar","No",BB297="Reducir","Si")</f>
        <v>Si</v>
      </c>
      <c r="BD297" s="21" t="str">
        <f>CONCATENATE(J297," Acción preventiva"," 1")</f>
        <v>GTHU 52 Acción preventiva 1</v>
      </c>
      <c r="BE297" s="23" t="s">
        <v>340</v>
      </c>
      <c r="BF297" s="23" t="s">
        <v>361</v>
      </c>
      <c r="BG297" s="23" t="s">
        <v>362</v>
      </c>
      <c r="BH297" s="21">
        <f t="shared" si="1303"/>
        <v>1</v>
      </c>
      <c r="BI297" s="21"/>
      <c r="BJ297" s="21"/>
      <c r="BK297" s="21"/>
      <c r="BL297" s="21"/>
      <c r="BM297" s="21"/>
      <c r="BN297" s="21"/>
      <c r="BO297" s="21"/>
      <c r="BP297" s="21"/>
      <c r="BQ297" s="21"/>
      <c r="BR297" s="21"/>
      <c r="BS297" s="21">
        <v>1</v>
      </c>
      <c r="BT297" s="21"/>
      <c r="BU297" s="171">
        <f t="shared" ref="BU297" si="1341">+AVERAGE(CH297:CH300)/AVERAGE(BH297:BH300)</f>
        <v>1</v>
      </c>
      <c r="BV297" s="38">
        <v>0</v>
      </c>
      <c r="BW297" s="38">
        <v>0</v>
      </c>
      <c r="BX297" s="38">
        <v>0</v>
      </c>
      <c r="BY297" s="38">
        <v>0</v>
      </c>
      <c r="BZ297" s="38">
        <v>0</v>
      </c>
      <c r="CA297" s="38">
        <v>0</v>
      </c>
      <c r="CB297" s="38">
        <v>0</v>
      </c>
      <c r="CC297" s="38">
        <v>0</v>
      </c>
      <c r="CD297" s="38">
        <v>0</v>
      </c>
      <c r="CE297" s="38">
        <v>0</v>
      </c>
      <c r="CF297" s="38">
        <v>1</v>
      </c>
      <c r="CG297" s="38">
        <v>0</v>
      </c>
      <c r="CH297" s="38">
        <f t="shared" ref="CH297:CH312" si="1342">+SUM(BV297:CG297)</f>
        <v>1</v>
      </c>
      <c r="CI297" s="39"/>
      <c r="CJ297" s="24"/>
      <c r="CK297" s="25"/>
      <c r="CL297" s="172">
        <f t="shared" ref="CL297" si="1343">+AC297</f>
        <v>20</v>
      </c>
      <c r="CM297" s="26">
        <f t="shared" ref="CM297" si="1344">1-(CK297/CL297)</f>
        <v>1</v>
      </c>
      <c r="CN297" s="24" t="str" cm="1">
        <f t="array" ref="CN297">+_xlfn.IFS(CM297&lt;0.8,"Cambio",CM297&lt;0.9,"Revisión de control",CM297&gt;0.89,"Se mantiene")</f>
        <v>Se mantiene</v>
      </c>
      <c r="CO297" s="80"/>
      <c r="CP297" s="25"/>
      <c r="CQ297" s="25"/>
      <c r="CR297" s="25"/>
      <c r="CS297" s="26">
        <f t="shared" ref="CS297:CS316" si="1345">(_xlfn.IFS(CJ297="",1,CJ297="SI",0)+_xlfn.IFS(CO297="",1,CO297="SI",1,CO297="NO",0)+_xlfn.IFS(CP297="",1,CP297="SI",1,CP297="NO",0)+_xlfn.IFS(CQ297="",1,CQ297="SI",1,CQ297="NO",0)+_xlfn.IFS(CR297="",1,CR297="SI",1,CR297="NO",0))/5</f>
        <v>1</v>
      </c>
    </row>
    <row r="298" spans="1:97" ht="60" customHeight="1" x14ac:dyDescent="0.4">
      <c r="A298" s="7" t="s">
        <v>457</v>
      </c>
      <c r="B298" s="185"/>
      <c r="C298" s="145" t="s">
        <v>155</v>
      </c>
      <c r="D298" s="188"/>
      <c r="E298" s="191"/>
      <c r="F298" s="188"/>
      <c r="G298" s="176"/>
      <c r="H298" s="176"/>
      <c r="I298" s="182"/>
      <c r="J298" s="176"/>
      <c r="K298" s="166"/>
      <c r="L298" s="197"/>
      <c r="M298" s="199"/>
      <c r="N298" s="202"/>
      <c r="O298" s="205"/>
      <c r="P298" s="202"/>
      <c r="Q298" s="205"/>
      <c r="R298" s="205"/>
      <c r="S298" s="208"/>
      <c r="T298" s="176"/>
      <c r="U298" s="188"/>
      <c r="V298" s="175"/>
      <c r="W298" s="177"/>
      <c r="X298" s="166"/>
      <c r="Y298" s="166"/>
      <c r="Z298" s="179"/>
      <c r="AA298" s="179"/>
      <c r="AB298" s="179"/>
      <c r="AC298" s="181"/>
      <c r="AD298" s="176"/>
      <c r="AE298" s="182"/>
      <c r="AF298" s="176"/>
      <c r="AG298" s="176"/>
      <c r="AH298" s="182"/>
      <c r="AI298" s="176"/>
      <c r="AJ298" s="183"/>
      <c r="AK298" s="21" t="str">
        <f>CONCATENATE(J297," Control"," 2")</f>
        <v>GTHU 52 Control 2</v>
      </c>
      <c r="AL298" s="23" t="s">
        <v>432</v>
      </c>
      <c r="AM298" s="23" t="s">
        <v>356</v>
      </c>
      <c r="AN298" s="23" t="s">
        <v>454</v>
      </c>
      <c r="AO298" s="23" t="str">
        <f t="shared" si="1291"/>
        <v>La SUBDIRECCIÓN DE TALENTO HUMANO deroga nombramiento a través de de un acto administrativo donde constan que no cumple los requisitos de ley</v>
      </c>
      <c r="AP298" s="21" t="s">
        <v>55</v>
      </c>
      <c r="AQ298" s="21" t="str">
        <f t="shared" si="1336"/>
        <v>Impacto</v>
      </c>
      <c r="AR298" s="21" t="s">
        <v>56</v>
      </c>
      <c r="AS298" s="21" t="str">
        <f t="shared" si="1337"/>
        <v>25%</v>
      </c>
      <c r="AT298" s="21" t="s">
        <v>5</v>
      </c>
      <c r="AU298" s="21" t="s">
        <v>2</v>
      </c>
      <c r="AV298" s="21" t="s">
        <v>3</v>
      </c>
      <c r="AW298" s="22">
        <f>+IF(AQ298="Probabilidad",AW297-(AW297*AS298),AW297)</f>
        <v>0.24</v>
      </c>
      <c r="AX298" s="21" t="str">
        <f t="shared" si="1338"/>
        <v>Baja</v>
      </c>
      <c r="AY298" s="22">
        <f>+IF(AQ298="Impacto",AY297-(AY297*AS298),AY297)</f>
        <v>0.60000000000000009</v>
      </c>
      <c r="AZ298" s="21" t="str">
        <f t="shared" si="1339"/>
        <v>Moderado</v>
      </c>
      <c r="BA298" s="166"/>
      <c r="BB298" s="166"/>
      <c r="BC298" s="169"/>
      <c r="BD298" s="21" t="str">
        <f>CONCATENATE(J297," Acción preventiva"," 2")</f>
        <v>GTHU 52 Acción preventiva 2</v>
      </c>
      <c r="BE298" s="23"/>
      <c r="BF298" s="23"/>
      <c r="BG298" s="23"/>
      <c r="BH298" s="21">
        <f t="shared" si="1303"/>
        <v>0</v>
      </c>
      <c r="BI298" s="21"/>
      <c r="BJ298" s="21"/>
      <c r="BK298" s="21"/>
      <c r="BL298" s="21"/>
      <c r="BM298" s="21"/>
      <c r="BN298" s="21"/>
      <c r="BO298" s="21"/>
      <c r="BP298" s="21"/>
      <c r="BQ298" s="21"/>
      <c r="BR298" s="21"/>
      <c r="BS298" s="21"/>
      <c r="BT298" s="21"/>
      <c r="BU298" s="171"/>
      <c r="BV298" s="38">
        <v>0</v>
      </c>
      <c r="BW298" s="38">
        <v>0</v>
      </c>
      <c r="BX298" s="38">
        <v>0</v>
      </c>
      <c r="BY298" s="38">
        <v>0</v>
      </c>
      <c r="BZ298" s="38">
        <v>0</v>
      </c>
      <c r="CA298" s="38">
        <v>0</v>
      </c>
      <c r="CB298" s="38">
        <v>0</v>
      </c>
      <c r="CC298" s="38">
        <v>0</v>
      </c>
      <c r="CD298" s="38">
        <v>0</v>
      </c>
      <c r="CE298" s="38">
        <v>0</v>
      </c>
      <c r="CF298" s="38">
        <v>0</v>
      </c>
      <c r="CG298" s="38">
        <v>0</v>
      </c>
      <c r="CH298" s="38">
        <f t="shared" si="1342"/>
        <v>0</v>
      </c>
      <c r="CI298" s="39"/>
      <c r="CJ298" s="24"/>
      <c r="CK298" s="25"/>
      <c r="CL298" s="173"/>
      <c r="CM298" s="26">
        <f t="shared" ref="CM298" si="1346">1-(CK298/CL297)</f>
        <v>1</v>
      </c>
      <c r="CN298" s="24" t="str" cm="1">
        <f t="array" ref="CN298">+_xlfn.IFS(CM298&lt;0.8,"Cambio",CM298&lt;0.9,"Revisión de control",CM298&gt;0.89,"Se mantiene")</f>
        <v>Se mantiene</v>
      </c>
      <c r="CO298" s="80"/>
      <c r="CP298" s="25"/>
      <c r="CQ298" s="25"/>
      <c r="CR298" s="25"/>
      <c r="CS298" s="26">
        <f t="shared" si="1345"/>
        <v>1</v>
      </c>
    </row>
    <row r="299" spans="1:97" ht="60" customHeight="1" x14ac:dyDescent="0.4">
      <c r="A299" s="7" t="s">
        <v>457</v>
      </c>
      <c r="B299" s="185"/>
      <c r="C299" s="145" t="s">
        <v>155</v>
      </c>
      <c r="D299" s="188"/>
      <c r="E299" s="191"/>
      <c r="F299" s="188"/>
      <c r="G299" s="176"/>
      <c r="H299" s="176"/>
      <c r="I299" s="182"/>
      <c r="J299" s="176"/>
      <c r="K299" s="166"/>
      <c r="L299" s="197"/>
      <c r="M299" s="199"/>
      <c r="N299" s="202"/>
      <c r="O299" s="205"/>
      <c r="P299" s="202"/>
      <c r="Q299" s="205"/>
      <c r="R299" s="205"/>
      <c r="S299" s="208"/>
      <c r="T299" s="176"/>
      <c r="U299" s="188"/>
      <c r="V299" s="175"/>
      <c r="W299" s="177"/>
      <c r="X299" s="166"/>
      <c r="Y299" s="166"/>
      <c r="Z299" s="179"/>
      <c r="AA299" s="179"/>
      <c r="AB299" s="179"/>
      <c r="AC299" s="181"/>
      <c r="AD299" s="176"/>
      <c r="AE299" s="182"/>
      <c r="AF299" s="176"/>
      <c r="AG299" s="176"/>
      <c r="AH299" s="182"/>
      <c r="AI299" s="176"/>
      <c r="AJ299" s="183"/>
      <c r="AK299" s="21" t="str">
        <f>CONCATENATE(J297," Control"," 3")</f>
        <v>GTHU 52 Control 3</v>
      </c>
      <c r="AL299" s="23"/>
      <c r="AM299" s="23"/>
      <c r="AN299" s="23"/>
      <c r="AO299" s="23" t="str">
        <f t="shared" si="1291"/>
        <v xml:space="preserve">  a través de </v>
      </c>
      <c r="AP299" s="21"/>
      <c r="AQ299" s="21" t="str">
        <f t="shared" si="1336"/>
        <v/>
      </c>
      <c r="AR299" s="21"/>
      <c r="AS299" s="21" t="str">
        <f t="shared" si="1337"/>
        <v/>
      </c>
      <c r="AT299" s="21"/>
      <c r="AU299" s="21"/>
      <c r="AV299" s="21"/>
      <c r="AW299" s="22">
        <f>+IF(AQ299="Probabilidad",AW298-(AW298*AS299),AW298)</f>
        <v>0.24</v>
      </c>
      <c r="AX299" s="21" t="str">
        <f t="shared" si="1338"/>
        <v>Baja</v>
      </c>
      <c r="AY299" s="22">
        <f>+IF(AQ299="Impacto",AY298-(AY298*AS299),AY298)</f>
        <v>0.60000000000000009</v>
      </c>
      <c r="AZ299" s="21" t="str">
        <f t="shared" si="1339"/>
        <v>Moderado</v>
      </c>
      <c r="BA299" s="166"/>
      <c r="BB299" s="166"/>
      <c r="BC299" s="169"/>
      <c r="BD299" s="21" t="str">
        <f>CONCATENATE(J297," Acción preventiva"," 3")</f>
        <v>GTHU 52 Acción preventiva 3</v>
      </c>
      <c r="BE299" s="23"/>
      <c r="BF299" s="23"/>
      <c r="BG299" s="23"/>
      <c r="BH299" s="21">
        <f t="shared" si="1303"/>
        <v>0</v>
      </c>
      <c r="BI299" s="21"/>
      <c r="BJ299" s="21"/>
      <c r="BK299" s="21"/>
      <c r="BL299" s="21"/>
      <c r="BM299" s="21"/>
      <c r="BN299" s="21"/>
      <c r="BO299" s="21"/>
      <c r="BP299" s="21"/>
      <c r="BQ299" s="21"/>
      <c r="BR299" s="21"/>
      <c r="BS299" s="21"/>
      <c r="BT299" s="21"/>
      <c r="BU299" s="171"/>
      <c r="BV299" s="38">
        <v>0</v>
      </c>
      <c r="BW299" s="38">
        <v>0</v>
      </c>
      <c r="BX299" s="38">
        <v>0</v>
      </c>
      <c r="BY299" s="38">
        <v>0</v>
      </c>
      <c r="BZ299" s="38">
        <v>0</v>
      </c>
      <c r="CA299" s="38">
        <v>0</v>
      </c>
      <c r="CB299" s="38">
        <v>0</v>
      </c>
      <c r="CC299" s="38">
        <v>0</v>
      </c>
      <c r="CD299" s="38">
        <v>0</v>
      </c>
      <c r="CE299" s="38">
        <v>0</v>
      </c>
      <c r="CF299" s="38">
        <v>0</v>
      </c>
      <c r="CG299" s="38">
        <v>0</v>
      </c>
      <c r="CH299" s="38">
        <f t="shared" si="1342"/>
        <v>0</v>
      </c>
      <c r="CI299" s="39"/>
      <c r="CJ299" s="24"/>
      <c r="CK299" s="25"/>
      <c r="CL299" s="173"/>
      <c r="CM299" s="26">
        <f t="shared" ref="CM299" si="1347">1-(CK299/CL297)</f>
        <v>1</v>
      </c>
      <c r="CN299" s="24" t="str" cm="1">
        <f t="array" ref="CN299">+_xlfn.IFS(CM299&lt;0.8,"Cambio",CM299&lt;0.9,"Revisión de control",CM299&gt;0.89,"Se mantiene")</f>
        <v>Se mantiene</v>
      </c>
      <c r="CO299" s="80"/>
      <c r="CP299" s="25"/>
      <c r="CQ299" s="25"/>
      <c r="CR299" s="25"/>
      <c r="CS299" s="26">
        <f t="shared" si="1345"/>
        <v>1</v>
      </c>
    </row>
    <row r="300" spans="1:97" ht="60" customHeight="1" x14ac:dyDescent="0.4">
      <c r="A300" s="7" t="s">
        <v>457</v>
      </c>
      <c r="B300" s="186"/>
      <c r="C300" s="145" t="s">
        <v>155</v>
      </c>
      <c r="D300" s="189"/>
      <c r="E300" s="192"/>
      <c r="F300" s="189"/>
      <c r="G300" s="176"/>
      <c r="H300" s="176"/>
      <c r="I300" s="182"/>
      <c r="J300" s="176"/>
      <c r="K300" s="167"/>
      <c r="L300" s="197"/>
      <c r="M300" s="200"/>
      <c r="N300" s="203"/>
      <c r="O300" s="206"/>
      <c r="P300" s="203"/>
      <c r="Q300" s="206"/>
      <c r="R300" s="206"/>
      <c r="S300" s="209"/>
      <c r="T300" s="176"/>
      <c r="U300" s="189"/>
      <c r="V300" s="175"/>
      <c r="W300" s="177"/>
      <c r="X300" s="167"/>
      <c r="Y300" s="167"/>
      <c r="Z300" s="180"/>
      <c r="AA300" s="180"/>
      <c r="AB300" s="180"/>
      <c r="AC300" s="181"/>
      <c r="AD300" s="176"/>
      <c r="AE300" s="182"/>
      <c r="AF300" s="176"/>
      <c r="AG300" s="176"/>
      <c r="AH300" s="182"/>
      <c r="AI300" s="176"/>
      <c r="AJ300" s="183"/>
      <c r="AK300" s="21" t="str">
        <f>CONCATENATE(J297," Control"," 4")</f>
        <v>GTHU 52 Control 4</v>
      </c>
      <c r="AL300" s="23"/>
      <c r="AM300" s="23"/>
      <c r="AN300" s="23"/>
      <c r="AO300" s="23" t="str">
        <f t="shared" si="1291"/>
        <v xml:space="preserve">  a través de </v>
      </c>
      <c r="AP300" s="21"/>
      <c r="AQ300" s="21" t="str">
        <f t="shared" si="1336"/>
        <v/>
      </c>
      <c r="AR300" s="21"/>
      <c r="AS300" s="21" t="str">
        <f t="shared" si="1337"/>
        <v/>
      </c>
      <c r="AT300" s="21"/>
      <c r="AU300" s="21"/>
      <c r="AV300" s="21"/>
      <c r="AW300" s="22">
        <f>+IF(AQ300="Probabilidad",AW299-(AW299*AS300),AW299)</f>
        <v>0.24</v>
      </c>
      <c r="AX300" s="21" t="str">
        <f t="shared" si="1338"/>
        <v>Baja</v>
      </c>
      <c r="AY300" s="22">
        <f>+IF(AQ300="Impacto",AY299-(AY299*AS300),AY299)</f>
        <v>0.60000000000000009</v>
      </c>
      <c r="AZ300" s="21" t="str">
        <f t="shared" si="1339"/>
        <v>Moderado</v>
      </c>
      <c r="BA300" s="167"/>
      <c r="BB300" s="167"/>
      <c r="BC300" s="170"/>
      <c r="BD300" s="21" t="str">
        <f>CONCATENATE(J297," Acción preventiva"," 4")</f>
        <v>GTHU 52 Acción preventiva 4</v>
      </c>
      <c r="BE300" s="23"/>
      <c r="BF300" s="23"/>
      <c r="BG300" s="23"/>
      <c r="BH300" s="21">
        <f t="shared" si="1303"/>
        <v>0</v>
      </c>
      <c r="BI300" s="21"/>
      <c r="BJ300" s="21"/>
      <c r="BK300" s="21"/>
      <c r="BL300" s="21"/>
      <c r="BM300" s="21"/>
      <c r="BN300" s="21"/>
      <c r="BO300" s="21"/>
      <c r="BP300" s="21"/>
      <c r="BQ300" s="21"/>
      <c r="BR300" s="21"/>
      <c r="BS300" s="21"/>
      <c r="BT300" s="21"/>
      <c r="BU300" s="171"/>
      <c r="BV300" s="38">
        <v>0</v>
      </c>
      <c r="BW300" s="38">
        <v>0</v>
      </c>
      <c r="BX300" s="38">
        <v>0</v>
      </c>
      <c r="BY300" s="38">
        <v>0</v>
      </c>
      <c r="BZ300" s="38">
        <v>0</v>
      </c>
      <c r="CA300" s="38">
        <v>0</v>
      </c>
      <c r="CB300" s="38">
        <v>0</v>
      </c>
      <c r="CC300" s="38">
        <v>0</v>
      </c>
      <c r="CD300" s="38">
        <v>0</v>
      </c>
      <c r="CE300" s="38">
        <v>0</v>
      </c>
      <c r="CF300" s="38">
        <v>0</v>
      </c>
      <c r="CG300" s="38">
        <v>0</v>
      </c>
      <c r="CH300" s="38">
        <f t="shared" si="1342"/>
        <v>0</v>
      </c>
      <c r="CI300" s="39"/>
      <c r="CJ300" s="24"/>
      <c r="CK300" s="25"/>
      <c r="CL300" s="174"/>
      <c r="CM300" s="26">
        <f t="shared" ref="CM300" si="1348">1-(CK300/CL297)</f>
        <v>1</v>
      </c>
      <c r="CN300" s="24" t="str" cm="1">
        <f t="array" ref="CN300">+_xlfn.IFS(CM300&lt;0.8,"Cambio",CM300&lt;0.9,"Revisión de control",CM300&gt;0.89,"Se mantiene")</f>
        <v>Se mantiene</v>
      </c>
      <c r="CO300" s="80"/>
      <c r="CP300" s="25"/>
      <c r="CQ300" s="25"/>
      <c r="CR300" s="25"/>
      <c r="CS300" s="26">
        <f t="shared" si="1345"/>
        <v>1</v>
      </c>
    </row>
    <row r="301" spans="1:97" ht="60" customHeight="1" x14ac:dyDescent="0.4">
      <c r="A301" s="7" t="s">
        <v>457</v>
      </c>
      <c r="B301" s="184" t="s">
        <v>154</v>
      </c>
      <c r="C301" s="145" t="s">
        <v>155</v>
      </c>
      <c r="D301" s="187" t="str">
        <f>VLOOKUP(B301,Datos!$B$65:$F$80,3,FALSE)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301" s="190" t="str">
        <f>VLOOKUP(B301,Datos!$B$65:$F$80,5,FALSE)</f>
        <v>La posibilidad de incumplir con la administración del Talento Humano de la Agencia y promover su desarrollo</v>
      </c>
      <c r="F301" s="187" t="str">
        <f>VLOOKUP(B301,Datos!$B$65:$F$80,4,FALSE)</f>
        <v>Inicia con la planeación, selección y vinculación del personal idóneo, competente y con las habilidades requeridas y, termina con el retiro del servidor público.</v>
      </c>
      <c r="G301" s="176" t="s">
        <v>347</v>
      </c>
      <c r="H301" s="176" t="s">
        <v>423</v>
      </c>
      <c r="I301" s="182">
        <f t="shared" si="956"/>
        <v>1</v>
      </c>
      <c r="J301" s="176" t="str">
        <f t="shared" ref="J301" si="1349">CONCATENATE(C301," ",K301)</f>
        <v>GTHU 53</v>
      </c>
      <c r="K301" s="165">
        <v>53</v>
      </c>
      <c r="L301" s="197">
        <v>45839</v>
      </c>
      <c r="M301" s="198">
        <f ca="1">+TODAY()-L301</f>
        <v>240</v>
      </c>
      <c r="N301" s="201" t="s">
        <v>27</v>
      </c>
      <c r="O301" s="204">
        <f>VLOOKUP(N301,Datos!$B$21:$D$25,3,FALSE)</f>
        <v>0.6</v>
      </c>
      <c r="P301" s="201" t="s">
        <v>24</v>
      </c>
      <c r="Q301" s="204">
        <f>VLOOKUP(P301,Datos!$C$20:$D$25,2,FALSE)</f>
        <v>0.4</v>
      </c>
      <c r="R301" s="204">
        <f t="shared" ref="R301" si="1350">+IF(O301="",Q301,IF(Q301="",O301,IF(O301&gt;Q301,O301,Q301)))</f>
        <v>0.6</v>
      </c>
      <c r="S301" s="207" t="s">
        <v>368</v>
      </c>
      <c r="T301" s="176" t="s">
        <v>0</v>
      </c>
      <c r="U301" s="175" t="s">
        <v>449</v>
      </c>
      <c r="V301" s="175" t="s">
        <v>442</v>
      </c>
      <c r="W301" s="177" t="str">
        <f t="shared" ref="W301" si="1351">CONCATENATE("Posibilidad de"," ",T301," ",U301," debido ",V301)</f>
        <v>Posibilidad de afectación económica o presupuestal en el presupuesto de gastos de personal de la ANT debido al desconocimiento del reporte de novedades del personal de la ANT por errores en la liquidación de la nomina y presentando fallas en el pago</v>
      </c>
      <c r="X301" s="165" t="s">
        <v>221</v>
      </c>
      <c r="Y301" s="165" t="s">
        <v>227</v>
      </c>
      <c r="Z301" s="178" t="s">
        <v>286</v>
      </c>
      <c r="AA301" s="178" t="s">
        <v>234</v>
      </c>
      <c r="AB301" s="178" t="s">
        <v>351</v>
      </c>
      <c r="AC301" s="181">
        <v>198</v>
      </c>
      <c r="AD301" s="176" t="str">
        <f t="shared" ref="AD301" si="1352">IF(AC301&lt;=0,"",IF(AC301&lt;=2,"Muy Baja",IF(AC301&lt;=24,"Baja",IF(AC301&lt;=500,"Media",IF(AC301&lt;=5000,"Alta","Muy Alta")))))</f>
        <v>Media</v>
      </c>
      <c r="AE301" s="182">
        <f t="shared" ref="AE301" si="1353">IF(AD301="","",IF(AD301="Muy Baja",0.2,IF(AD301="Baja",0.4,IF(AD301="Media",0.6,IF(AD301="Alta",0.8,IF(AD301="Muy Alta",1,))))))</f>
        <v>0.6</v>
      </c>
      <c r="AF301" s="176" t="s">
        <v>32</v>
      </c>
      <c r="AG301" s="176" t="str">
        <f>IF(OR(AF301=Datos!$C$6,AF301=Datos!$D$6),"Leve",IF(OR(AF301=Datos!$C$7,AF301=Datos!$D$7),"Menor",IF(OR(AF301=Datos!$C$8,AF301=Datos!$D$8),"Moderado",IF(OR(AF301=Datos!$C$9,AF301=Datos!$D$9),"Mayor",IF(OR(AF301=Datos!$C$10,AF301=Datos!$D$10),"Catastrófico","")))))</f>
        <v>Mayor</v>
      </c>
      <c r="AH301" s="182">
        <f t="shared" ref="AH301" si="1354">IF(AG301="","",IF(AG301="Leve",0.2,IF(AG301="Menor",0.4,IF(AG301="Moderado",0.6,IF(AG301="Mayor",0.8,IF(AG301="Catastrófico",1,))))))</f>
        <v>0.8</v>
      </c>
      <c r="AI301" s="176" t="str">
        <f t="shared" ref="AI301" si="1355">IF(OR(AND(AD301="Muy Baja",AG301="Leve"),AND(AD301="Muy Baja",AG301="Menor"),AND(AD301="Baja",AG301="Leve")),"Bajo",IF(OR(AND(AD301="Muy baja",AG301="Moderado"),AND(AD301="Baja",AG301="Menor"),AND(AD301="Baja",AG301="Moderado"),AND(AD301="Media",AG301="Leve"),AND(AD301="Media",AG301="Menor"),AND(AD301="Media",AG301="Moderado"),AND(AD301="Alta",AG301="Leve"),AND(AD301="Alta",AG301="Menor")),"Moderado",IF(OR(AND(AD301="Muy Baja",AG301="Mayor"),AND(AD301="Baja",AG301="Mayor"),AND(AD301="Media",AG301="Mayor"),AND(AD301="Alta",AG301="Moderado"),AND(AD301="Alta",AG301="Mayor"),AND(AD301="Muy Alta",AG301="Leve"),AND(AD301="Muy Alta",AG301="Menor"),AND(AD301="Muy Alta",AG301="Moderado"),AND(AD301="Muy Alta",AG301="Mayor")),"Alto",IF(OR(AND(AD301="Muy Baja",AG301="Catastrófico"),AND(AD301="Baja",AG301="Catastrófico"),AND(AD301="Media",AG301="Catastrófico"),AND(AD301="Alta",AG301="Catastrófico"),AND(AD301="Muy Alta",AG301="Catastrófico")),"Extremo",""))))</f>
        <v>Alto</v>
      </c>
      <c r="AJ301" s="183" t="str" cm="1">
        <f t="array" ref="AJ301">_xlfn.IFS(AI301="Bajo","Aceptar",AI301="Moderado","Reducir",AI301="Alto","Reducir",AI301="Extremo","Reducir")</f>
        <v>Reducir</v>
      </c>
      <c r="AK301" s="21" t="str">
        <f>CONCATENATE(J301," Control"," 1")</f>
        <v>GTHU 53 Control 1</v>
      </c>
      <c r="AL301" s="23" t="s">
        <v>432</v>
      </c>
      <c r="AM301" s="23" t="s">
        <v>357</v>
      </c>
      <c r="AN301" s="23" t="s">
        <v>358</v>
      </c>
      <c r="AO301" s="23" t="str">
        <f t="shared" si="1291"/>
        <v>La SUBDIRECCIÓN DE TALENTO HUMANO revisa el soporte y mantenimiento del aplicativo Meta4 - SIGEP Nómina a través de del Informe de supervisión que presenta los ajustes en el presupuesto, las notificaciones a los interesados con inconsistencias y correcciones a que haya lugar</v>
      </c>
      <c r="AP301" s="21" t="s">
        <v>54</v>
      </c>
      <c r="AQ301" s="21" t="str">
        <f t="shared" si="1336"/>
        <v>Probabilidad</v>
      </c>
      <c r="AR301" s="21" t="s">
        <v>56</v>
      </c>
      <c r="AS301" s="21" t="str">
        <f t="shared" si="1337"/>
        <v>30%</v>
      </c>
      <c r="AT301" s="21" t="s">
        <v>1</v>
      </c>
      <c r="AU301" s="21" t="s">
        <v>2</v>
      </c>
      <c r="AV301" s="21" t="s">
        <v>3</v>
      </c>
      <c r="AW301" s="22">
        <f>+IF(AQ301="Probabilidad",AE301-(AE301*AS301),AE301)</f>
        <v>0.42</v>
      </c>
      <c r="AX301" s="21" t="str">
        <f t="shared" si="1338"/>
        <v>Media</v>
      </c>
      <c r="AY301" s="22">
        <f>+IF(AQ301="Impacto",AH301-(AH301*AS301),AH301)</f>
        <v>0.8</v>
      </c>
      <c r="AZ301" s="21" t="str">
        <f t="shared" si="1339"/>
        <v>Mayor</v>
      </c>
      <c r="BA301" s="165" t="str">
        <f t="shared" ref="BA301" si="1356">IF(OR(AND(AX304="Muy Baja",AZ304="Leve"),AND(AX304="Muy Baja",AZ304="Menor"),AND(AX304="Baja",AZ304="Leve")),"Bajo",IF(OR(AND(AX304="Muy baja",AZ304="Moderado"),AND(AX304="Baja",AZ304="Menor"),AND(AX304="Baja",AZ304="Moderado"),AND(AX304="Media",AZ304="Leve"),AND(AX304="Media",AZ304="Menor"),AND(AX304="Media",AZ304="Moderado"),AND(AX304="Alta",AZ304="Leve"),AND(AX304="Alta",AZ304="Menor")),"Moderado",IF(OR(AND(AX304="Muy Baja",AZ304="Mayor"),AND(AX304="Baja",AZ304="Mayor"),AND(AX304="Media",AZ304="Mayor"),AND(AX304="Alta",AZ304="Moderado"),AND(AX304="Alta",AZ304="Mayor"),AND(AX304="Muy Alta",AZ304="Leve"),AND(AX304="Muy Alta",AZ304="Menor"),AND(AX304="Muy Alta",AZ304="Moderado"),AND(AX304="Muy Alta",AZ304="Mayor")),"Alto",IF(OR(AND(AX304="Muy Baja",AZ304="Catastrófico"),AND(AX304="Baja",AZ304="Catastrófico"),AND(AX304="Media",AZ304="Catastrófico"),AND(AX304="Alta",AZ304="Catastrófico"),AND(AX304="Muy Alta",AZ304="Catastrófico")),"Extremo",""))))</f>
        <v>Moderado</v>
      </c>
      <c r="BB301" s="165" t="str" cm="1">
        <f t="array" ref="BB301">_xlfn.IFS(BA301="Bajo","Aceptar",BA301="Moderado","Reducir",BA301="Alto","Reducir",BA301="Extremo","Reducir")</f>
        <v>Reducir</v>
      </c>
      <c r="BC301" s="168" t="str" cm="1">
        <f t="array" ref="BC301">_xlfn.IFS(BB301="Aceptar","No",BB301="Reducir","Si")</f>
        <v>Si</v>
      </c>
      <c r="BD301" s="21" t="str">
        <f>CONCATENATE(J301," Acción preventiva"," 1")</f>
        <v>GTHU 53 Acción preventiva 1</v>
      </c>
      <c r="BE301" s="23" t="s">
        <v>340</v>
      </c>
      <c r="BF301" s="23" t="s">
        <v>363</v>
      </c>
      <c r="BG301" s="23" t="s">
        <v>364</v>
      </c>
      <c r="BH301" s="21">
        <f t="shared" si="1303"/>
        <v>4</v>
      </c>
      <c r="BI301" s="21"/>
      <c r="BJ301" s="21"/>
      <c r="BK301" s="21">
        <v>1</v>
      </c>
      <c r="BL301" s="21"/>
      <c r="BM301" s="21"/>
      <c r="BN301" s="21">
        <v>1</v>
      </c>
      <c r="BO301" s="21"/>
      <c r="BP301" s="21"/>
      <c r="BQ301" s="21">
        <v>1</v>
      </c>
      <c r="BR301" s="21"/>
      <c r="BS301" s="21"/>
      <c r="BT301" s="21">
        <v>1</v>
      </c>
      <c r="BU301" s="171">
        <f t="shared" ref="BU301" si="1357">+AVERAGE(CH301:CH304)/AVERAGE(BH301:BH304)</f>
        <v>1</v>
      </c>
      <c r="BV301" s="38">
        <v>0</v>
      </c>
      <c r="BW301" s="38">
        <v>0</v>
      </c>
      <c r="BX301" s="38">
        <v>1</v>
      </c>
      <c r="BY301" s="38">
        <v>0</v>
      </c>
      <c r="BZ301" s="38">
        <v>0</v>
      </c>
      <c r="CA301" s="38">
        <v>1</v>
      </c>
      <c r="CB301" s="38">
        <v>0</v>
      </c>
      <c r="CC301" s="38">
        <v>0</v>
      </c>
      <c r="CD301" s="38">
        <v>1</v>
      </c>
      <c r="CE301" s="38">
        <v>0</v>
      </c>
      <c r="CF301" s="38">
        <v>0</v>
      </c>
      <c r="CG301" s="38">
        <v>1</v>
      </c>
      <c r="CH301" s="38">
        <f t="shared" si="1342"/>
        <v>4</v>
      </c>
      <c r="CI301" s="39"/>
      <c r="CJ301" s="24"/>
      <c r="CK301" s="25"/>
      <c r="CL301" s="172">
        <f t="shared" ref="CL301" si="1358">+AC301</f>
        <v>198</v>
      </c>
      <c r="CM301" s="26">
        <f t="shared" ref="CM301" si="1359">1-(CK301/CL301)</f>
        <v>1</v>
      </c>
      <c r="CN301" s="24" t="str" cm="1">
        <f t="array" ref="CN301">+_xlfn.IFS(CM301&lt;0.8,"Cambio",CM301&lt;0.9,"Revisión de control",CM301&gt;0.89,"Se mantiene")</f>
        <v>Se mantiene</v>
      </c>
      <c r="CO301" s="80"/>
      <c r="CP301" s="25"/>
      <c r="CQ301" s="25"/>
      <c r="CR301" s="25"/>
      <c r="CS301" s="26">
        <f t="shared" si="1345"/>
        <v>1</v>
      </c>
    </row>
    <row r="302" spans="1:97" ht="60" customHeight="1" x14ac:dyDescent="0.4">
      <c r="A302" s="7" t="s">
        <v>457</v>
      </c>
      <c r="B302" s="185"/>
      <c r="C302" s="145" t="s">
        <v>155</v>
      </c>
      <c r="D302" s="188"/>
      <c r="E302" s="191"/>
      <c r="F302" s="188"/>
      <c r="G302" s="176"/>
      <c r="H302" s="176"/>
      <c r="I302" s="182"/>
      <c r="J302" s="176"/>
      <c r="K302" s="166"/>
      <c r="L302" s="197"/>
      <c r="M302" s="199"/>
      <c r="N302" s="202"/>
      <c r="O302" s="205"/>
      <c r="P302" s="202"/>
      <c r="Q302" s="205"/>
      <c r="R302" s="205"/>
      <c r="S302" s="208"/>
      <c r="T302" s="176"/>
      <c r="U302" s="175"/>
      <c r="V302" s="175"/>
      <c r="W302" s="177"/>
      <c r="X302" s="166"/>
      <c r="Y302" s="166"/>
      <c r="Z302" s="179"/>
      <c r="AA302" s="179"/>
      <c r="AB302" s="179"/>
      <c r="AC302" s="181"/>
      <c r="AD302" s="176"/>
      <c r="AE302" s="182"/>
      <c r="AF302" s="176"/>
      <c r="AG302" s="176"/>
      <c r="AH302" s="182"/>
      <c r="AI302" s="176"/>
      <c r="AJ302" s="183"/>
      <c r="AK302" s="21" t="str">
        <f>CONCATENATE(J301," Control"," 2")</f>
        <v>GTHU 53 Control 2</v>
      </c>
      <c r="AL302" s="23" t="s">
        <v>432</v>
      </c>
      <c r="AM302" s="23" t="s">
        <v>359</v>
      </c>
      <c r="AN302" s="23" t="s">
        <v>612</v>
      </c>
      <c r="AO302" s="23" t="str">
        <f t="shared" si="1291"/>
        <v>La SUBDIRECCIÓN DE TALENTO HUMANO se realiza en el próximo pago un ajuste de la liquidación adicional realizada en el salario a través de del aplicativo SIGEP NOMINA y las disposiciones de ley para realizar la actualización del pago</v>
      </c>
      <c r="AP302" s="21" t="s">
        <v>55</v>
      </c>
      <c r="AQ302" s="21" t="str">
        <f t="shared" si="1336"/>
        <v>Impacto</v>
      </c>
      <c r="AR302" s="21" t="s">
        <v>56</v>
      </c>
      <c r="AS302" s="21" t="str">
        <f t="shared" si="1337"/>
        <v>25%</v>
      </c>
      <c r="AT302" s="21" t="s">
        <v>5</v>
      </c>
      <c r="AU302" s="21" t="s">
        <v>2</v>
      </c>
      <c r="AV302" s="21" t="s">
        <v>3</v>
      </c>
      <c r="AW302" s="22">
        <f>+IF(AQ302="Probabilidad",AW301-(AW301*AS302),AW301)</f>
        <v>0.42</v>
      </c>
      <c r="AX302" s="21" t="str">
        <f t="shared" si="1338"/>
        <v>Media</v>
      </c>
      <c r="AY302" s="22">
        <f>+IF(AQ302="Impacto",AY301-(AY301*AS302),AY301)</f>
        <v>0.60000000000000009</v>
      </c>
      <c r="AZ302" s="21" t="str">
        <f t="shared" si="1339"/>
        <v>Moderado</v>
      </c>
      <c r="BA302" s="166"/>
      <c r="BB302" s="166"/>
      <c r="BC302" s="169"/>
      <c r="BD302" s="21" t="str">
        <f>CONCATENATE(J301," Acción preventiva"," 2")</f>
        <v>GTHU 53 Acción preventiva 2</v>
      </c>
      <c r="BE302" s="23"/>
      <c r="BF302" s="23"/>
      <c r="BG302" s="23"/>
      <c r="BH302" s="21">
        <f t="shared" si="1303"/>
        <v>0</v>
      </c>
      <c r="BI302" s="21"/>
      <c r="BJ302" s="21"/>
      <c r="BK302" s="21"/>
      <c r="BL302" s="21"/>
      <c r="BM302" s="21"/>
      <c r="BN302" s="21"/>
      <c r="BO302" s="21"/>
      <c r="BP302" s="21"/>
      <c r="BQ302" s="21"/>
      <c r="BR302" s="21"/>
      <c r="BS302" s="21"/>
      <c r="BT302" s="21"/>
      <c r="BU302" s="171"/>
      <c r="BV302" s="38">
        <v>0</v>
      </c>
      <c r="BW302" s="38">
        <v>0</v>
      </c>
      <c r="BX302" s="38">
        <v>0</v>
      </c>
      <c r="BY302" s="38">
        <v>0</v>
      </c>
      <c r="BZ302" s="38">
        <v>0</v>
      </c>
      <c r="CA302" s="38">
        <v>0</v>
      </c>
      <c r="CB302" s="38">
        <v>0</v>
      </c>
      <c r="CC302" s="38">
        <v>0</v>
      </c>
      <c r="CD302" s="38">
        <v>0</v>
      </c>
      <c r="CE302" s="38">
        <v>0</v>
      </c>
      <c r="CF302" s="38">
        <v>0</v>
      </c>
      <c r="CG302" s="38">
        <v>0</v>
      </c>
      <c r="CH302" s="38">
        <f t="shared" si="1342"/>
        <v>0</v>
      </c>
      <c r="CI302" s="39"/>
      <c r="CJ302" s="24"/>
      <c r="CK302" s="25"/>
      <c r="CL302" s="173"/>
      <c r="CM302" s="26">
        <f t="shared" ref="CM302" si="1360">1-(CK302/CL301)</f>
        <v>1</v>
      </c>
      <c r="CN302" s="24" t="str" cm="1">
        <f t="array" ref="CN302">+_xlfn.IFS(CM302&lt;0.8,"Cambio",CM302&lt;0.9,"Revisión de control",CM302&gt;0.89,"Se mantiene")</f>
        <v>Se mantiene</v>
      </c>
      <c r="CO302" s="80"/>
      <c r="CP302" s="25"/>
      <c r="CQ302" s="25"/>
      <c r="CR302" s="25"/>
      <c r="CS302" s="26">
        <f t="shared" si="1345"/>
        <v>1</v>
      </c>
    </row>
    <row r="303" spans="1:97" ht="60" customHeight="1" x14ac:dyDescent="0.4">
      <c r="A303" s="7" t="s">
        <v>457</v>
      </c>
      <c r="B303" s="185"/>
      <c r="C303" s="145" t="s">
        <v>155</v>
      </c>
      <c r="D303" s="188"/>
      <c r="E303" s="191"/>
      <c r="F303" s="188"/>
      <c r="G303" s="176"/>
      <c r="H303" s="176"/>
      <c r="I303" s="182"/>
      <c r="J303" s="176"/>
      <c r="K303" s="166"/>
      <c r="L303" s="197"/>
      <c r="M303" s="199"/>
      <c r="N303" s="202"/>
      <c r="O303" s="205"/>
      <c r="P303" s="202"/>
      <c r="Q303" s="205"/>
      <c r="R303" s="205"/>
      <c r="S303" s="208"/>
      <c r="T303" s="176"/>
      <c r="U303" s="175"/>
      <c r="V303" s="175"/>
      <c r="W303" s="177"/>
      <c r="X303" s="166"/>
      <c r="Y303" s="166"/>
      <c r="Z303" s="179"/>
      <c r="AA303" s="179"/>
      <c r="AB303" s="179"/>
      <c r="AC303" s="181"/>
      <c r="AD303" s="176"/>
      <c r="AE303" s="182"/>
      <c r="AF303" s="176"/>
      <c r="AG303" s="176"/>
      <c r="AH303" s="182"/>
      <c r="AI303" s="176"/>
      <c r="AJ303" s="183"/>
      <c r="AK303" s="21" t="str">
        <f>CONCATENATE(J301," Control"," 3")</f>
        <v>GTHU 53 Control 3</v>
      </c>
      <c r="AL303" s="23"/>
      <c r="AM303" s="23"/>
      <c r="AN303" s="23"/>
      <c r="AO303" s="23" t="str">
        <f t="shared" si="1291"/>
        <v xml:space="preserve">  a través de </v>
      </c>
      <c r="AP303" s="21"/>
      <c r="AQ303" s="21" t="str">
        <f t="shared" ref="AQ303:AQ312" si="1361">IF(OR(AP303="Preventivo",AP303="Detectivo"),"Probabilidad",IF(AP303="Correctivo","Impacto",""))</f>
        <v/>
      </c>
      <c r="AR303" s="21"/>
      <c r="AS303" s="21" t="str">
        <f t="shared" ref="AS303:AS312" si="1362">IF(AND(AP303="Preventivo",AR303="Automático"),"50%",IF(AND(AP303="Preventivo",AR303="Manual"),"40%",IF(AND(AP303="Detectivo",AR303="Automático"),"40%",IF(AND(AP303="Detectivo",AR303="Manual"),"30%",IF(AND(AP303="Correctivo",AR303="Automático"),"35%",IF(AND(AP303="Correctivo",AR303="Manual"),"25%",""))))))</f>
        <v/>
      </c>
      <c r="AT303" s="21"/>
      <c r="AU303" s="21"/>
      <c r="AV303" s="21"/>
      <c r="AW303" s="22">
        <f>+IF(AQ303="Probabilidad",AW302-(AW302*AS303),AW302)</f>
        <v>0.42</v>
      </c>
      <c r="AX303" s="21" t="str">
        <f t="shared" si="1338"/>
        <v>Media</v>
      </c>
      <c r="AY303" s="22">
        <f>+IF(AQ303="Impacto",AY302-(AY302*AS303),AY302)</f>
        <v>0.60000000000000009</v>
      </c>
      <c r="AZ303" s="21" t="str">
        <f t="shared" si="1339"/>
        <v>Moderado</v>
      </c>
      <c r="BA303" s="166"/>
      <c r="BB303" s="166"/>
      <c r="BC303" s="169"/>
      <c r="BD303" s="21" t="str">
        <f>CONCATENATE(J301," Acción preventiva"," 3")</f>
        <v>GTHU 53 Acción preventiva 3</v>
      </c>
      <c r="BE303" s="23"/>
      <c r="BF303" s="23"/>
      <c r="BG303" s="23"/>
      <c r="BH303" s="21">
        <f t="shared" si="1303"/>
        <v>0</v>
      </c>
      <c r="BI303" s="21"/>
      <c r="BJ303" s="21"/>
      <c r="BK303" s="21"/>
      <c r="BL303" s="21"/>
      <c r="BM303" s="21"/>
      <c r="BN303" s="21"/>
      <c r="BO303" s="21"/>
      <c r="BP303" s="21"/>
      <c r="BQ303" s="21"/>
      <c r="BR303" s="21"/>
      <c r="BS303" s="21"/>
      <c r="BT303" s="21"/>
      <c r="BU303" s="171"/>
      <c r="BV303" s="38">
        <v>0</v>
      </c>
      <c r="BW303" s="38">
        <v>0</v>
      </c>
      <c r="BX303" s="38">
        <v>0</v>
      </c>
      <c r="BY303" s="38">
        <v>0</v>
      </c>
      <c r="BZ303" s="38">
        <v>0</v>
      </c>
      <c r="CA303" s="38">
        <v>0</v>
      </c>
      <c r="CB303" s="38">
        <v>0</v>
      </c>
      <c r="CC303" s="38">
        <v>0</v>
      </c>
      <c r="CD303" s="38">
        <v>0</v>
      </c>
      <c r="CE303" s="38">
        <v>0</v>
      </c>
      <c r="CF303" s="38">
        <v>0</v>
      </c>
      <c r="CG303" s="38">
        <v>0</v>
      </c>
      <c r="CH303" s="38">
        <f t="shared" si="1342"/>
        <v>0</v>
      </c>
      <c r="CI303" s="39"/>
      <c r="CJ303" s="24"/>
      <c r="CK303" s="25"/>
      <c r="CL303" s="173"/>
      <c r="CM303" s="26">
        <f t="shared" ref="CM303" si="1363">1-(CK303/CL301)</f>
        <v>1</v>
      </c>
      <c r="CN303" s="24" t="str" cm="1">
        <f t="array" ref="CN303">+_xlfn.IFS(CM303&lt;0.8,"Cambio",CM303&lt;0.9,"Revisión de control",CM303&gt;0.89,"Se mantiene")</f>
        <v>Se mantiene</v>
      </c>
      <c r="CO303" s="80"/>
      <c r="CP303" s="25"/>
      <c r="CQ303" s="25"/>
      <c r="CR303" s="25"/>
      <c r="CS303" s="26">
        <f t="shared" si="1345"/>
        <v>1</v>
      </c>
    </row>
    <row r="304" spans="1:97" ht="60" customHeight="1" x14ac:dyDescent="0.4">
      <c r="A304" s="7" t="s">
        <v>457</v>
      </c>
      <c r="B304" s="186"/>
      <c r="C304" s="145" t="s">
        <v>155</v>
      </c>
      <c r="D304" s="189"/>
      <c r="E304" s="192"/>
      <c r="F304" s="189"/>
      <c r="G304" s="176"/>
      <c r="H304" s="176"/>
      <c r="I304" s="182"/>
      <c r="J304" s="176"/>
      <c r="K304" s="167"/>
      <c r="L304" s="197"/>
      <c r="M304" s="200"/>
      <c r="N304" s="203"/>
      <c r="O304" s="206"/>
      <c r="P304" s="203"/>
      <c r="Q304" s="206"/>
      <c r="R304" s="206"/>
      <c r="S304" s="209"/>
      <c r="T304" s="176"/>
      <c r="U304" s="175"/>
      <c r="V304" s="175"/>
      <c r="W304" s="177"/>
      <c r="X304" s="167"/>
      <c r="Y304" s="167"/>
      <c r="Z304" s="180"/>
      <c r="AA304" s="180"/>
      <c r="AB304" s="180"/>
      <c r="AC304" s="181"/>
      <c r="AD304" s="176"/>
      <c r="AE304" s="182"/>
      <c r="AF304" s="176"/>
      <c r="AG304" s="176"/>
      <c r="AH304" s="182"/>
      <c r="AI304" s="176"/>
      <c r="AJ304" s="183"/>
      <c r="AK304" s="21" t="str">
        <f>CONCATENATE(J301," Control"," 4")</f>
        <v>GTHU 53 Control 4</v>
      </c>
      <c r="AL304" s="23"/>
      <c r="AM304" s="23"/>
      <c r="AN304" s="23"/>
      <c r="AO304" s="23" t="str">
        <f t="shared" si="1291"/>
        <v xml:space="preserve">  a través de </v>
      </c>
      <c r="AP304" s="21"/>
      <c r="AQ304" s="21" t="str">
        <f t="shared" si="1361"/>
        <v/>
      </c>
      <c r="AR304" s="21"/>
      <c r="AS304" s="21" t="str">
        <f t="shared" si="1362"/>
        <v/>
      </c>
      <c r="AT304" s="21"/>
      <c r="AU304" s="21"/>
      <c r="AV304" s="21"/>
      <c r="AW304" s="22">
        <f>+IF(AQ304="Probabilidad",AW303-(AW303*AS304),AW303)</f>
        <v>0.42</v>
      </c>
      <c r="AX304" s="21" t="str">
        <f t="shared" si="1338"/>
        <v>Media</v>
      </c>
      <c r="AY304" s="22">
        <f>+IF(AQ304="Impacto",AY303-(AY303*AS304),AY303)</f>
        <v>0.60000000000000009</v>
      </c>
      <c r="AZ304" s="21" t="str">
        <f t="shared" si="1339"/>
        <v>Moderado</v>
      </c>
      <c r="BA304" s="167"/>
      <c r="BB304" s="167"/>
      <c r="BC304" s="170"/>
      <c r="BD304" s="21" t="str">
        <f>CONCATENATE(J301," Acción preventiva"," 4")</f>
        <v>GTHU 53 Acción preventiva 4</v>
      </c>
      <c r="BE304" s="23"/>
      <c r="BF304" s="23"/>
      <c r="BG304" s="23"/>
      <c r="BH304" s="21">
        <f t="shared" si="1303"/>
        <v>0</v>
      </c>
      <c r="BI304" s="21"/>
      <c r="BJ304" s="21"/>
      <c r="BK304" s="21"/>
      <c r="BL304" s="21"/>
      <c r="BM304" s="21"/>
      <c r="BN304" s="21"/>
      <c r="BO304" s="21"/>
      <c r="BP304" s="21"/>
      <c r="BQ304" s="21"/>
      <c r="BR304" s="21"/>
      <c r="BS304" s="21"/>
      <c r="BT304" s="21"/>
      <c r="BU304" s="171"/>
      <c r="BV304" s="38">
        <v>0</v>
      </c>
      <c r="BW304" s="38">
        <v>0</v>
      </c>
      <c r="BX304" s="38">
        <v>0</v>
      </c>
      <c r="BY304" s="38">
        <v>0</v>
      </c>
      <c r="BZ304" s="38">
        <v>0</v>
      </c>
      <c r="CA304" s="38">
        <v>0</v>
      </c>
      <c r="CB304" s="38">
        <v>0</v>
      </c>
      <c r="CC304" s="38">
        <v>0</v>
      </c>
      <c r="CD304" s="38">
        <v>0</v>
      </c>
      <c r="CE304" s="38">
        <v>0</v>
      </c>
      <c r="CF304" s="38">
        <v>0</v>
      </c>
      <c r="CG304" s="38">
        <v>0</v>
      </c>
      <c r="CH304" s="38">
        <f t="shared" si="1342"/>
        <v>0</v>
      </c>
      <c r="CI304" s="39"/>
      <c r="CJ304" s="24"/>
      <c r="CK304" s="25"/>
      <c r="CL304" s="174"/>
      <c r="CM304" s="26">
        <f t="shared" ref="CM304" si="1364">1-(CK304/CL301)</f>
        <v>1</v>
      </c>
      <c r="CN304" s="24" t="str" cm="1">
        <f t="array" ref="CN304">+_xlfn.IFS(CM304&lt;0.8,"Cambio",CM304&lt;0.9,"Revisión de control",CM304&gt;0.89,"Se mantiene")</f>
        <v>Se mantiene</v>
      </c>
      <c r="CO304" s="80"/>
      <c r="CP304" s="25"/>
      <c r="CQ304" s="25"/>
      <c r="CR304" s="25"/>
      <c r="CS304" s="26">
        <f t="shared" si="1345"/>
        <v>1</v>
      </c>
    </row>
    <row r="305" spans="1:97" ht="60" customHeight="1" x14ac:dyDescent="0.4">
      <c r="A305" s="7" t="s">
        <v>891</v>
      </c>
      <c r="B305" s="235" t="s">
        <v>154</v>
      </c>
      <c r="C305" s="21" t="s">
        <v>155</v>
      </c>
      <c r="D305" s="187" t="str">
        <f>VLOOKUP(B305,Datos!$B$65:$F$80,3,FALSE)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305" s="190" t="str">
        <f>VLOOKUP(B305,Datos!$B$65:$F$80,5,FALSE)</f>
        <v>La posibilidad de incumplir con la administración del Talento Humano de la Agencia y promover su desarrollo</v>
      </c>
      <c r="F305" s="187" t="str">
        <f>VLOOKUP(B305,Datos!$B$65:$F$80,4,FALSE)</f>
        <v>Inicia con la planeación, selección y vinculación del personal idóneo, competente y con las habilidades requeridas y, termina con el retiro del servidor público.</v>
      </c>
      <c r="G305" s="196" t="s">
        <v>892</v>
      </c>
      <c r="H305" s="176" t="s">
        <v>893</v>
      </c>
      <c r="I305" s="182">
        <f t="shared" si="956"/>
        <v>1</v>
      </c>
      <c r="J305" s="176" t="str">
        <f t="shared" ref="J305" si="1365">CONCATENATE(C305," ",K305)</f>
        <v>GTHU 54</v>
      </c>
      <c r="K305" s="165">
        <v>54</v>
      </c>
      <c r="L305" s="197">
        <v>45839</v>
      </c>
      <c r="M305" s="198">
        <f ca="1">+TODAY()-L305</f>
        <v>240</v>
      </c>
      <c r="N305" s="201" t="s">
        <v>19</v>
      </c>
      <c r="O305" s="204">
        <f>VLOOKUP(N305,[9]Datos!$B$21:$D$25,3,FALSE)</f>
        <v>0.2</v>
      </c>
      <c r="P305" s="201" t="s">
        <v>32</v>
      </c>
      <c r="Q305" s="204">
        <f>VLOOKUP(P305,[9]Datos!$C$20:$D$25,2,FALSE)</f>
        <v>0.8</v>
      </c>
      <c r="R305" s="204">
        <f t="shared" ref="R305" si="1366">+IF(O305="",Q305,IF(Q305="",O305,IF(O305&gt;Q305,O305,Q305)))</f>
        <v>0.8</v>
      </c>
      <c r="S305" s="207" t="s">
        <v>894</v>
      </c>
      <c r="T305" s="176" t="s">
        <v>4</v>
      </c>
      <c r="U305" s="175" t="s">
        <v>895</v>
      </c>
      <c r="V305" s="175" t="s">
        <v>896</v>
      </c>
      <c r="W305" s="177" t="str">
        <f t="shared" ref="W305" si="1367">CONCATENATE("Posibilidad de"," ",T305," ",U305," debido ",V305)</f>
        <v>Posibilidad de pérdida reputacional en la imagen interna de Control Interno Disciplinario de la Oficina Jurídica  debido a la falta de impulso procesal en los expedientes a prescribir</v>
      </c>
      <c r="X305" s="165" t="s">
        <v>224</v>
      </c>
      <c r="Y305" s="165" t="s">
        <v>227</v>
      </c>
      <c r="Z305" s="178" t="s">
        <v>286</v>
      </c>
      <c r="AA305" s="178" t="s">
        <v>412</v>
      </c>
      <c r="AB305" s="178" t="s">
        <v>287</v>
      </c>
      <c r="AC305" s="181">
        <v>216</v>
      </c>
      <c r="AD305" s="176" t="str">
        <f t="shared" ref="AD305" si="1368">IF(AC305&lt;=0,"",IF(AC305&lt;=2,"Muy Baja",IF(AC305&lt;=24,"Baja",IF(AC305&lt;=500,"Media",IF(AC305&lt;=5000,"Alta","Muy Alta")))))</f>
        <v>Media</v>
      </c>
      <c r="AE305" s="182">
        <f t="shared" ref="AE305" si="1369">IF(AD305="","",IF(AD305="Muy Baja",0.2,IF(AD305="Baja",0.4,IF(AD305="Media",0.6,IF(AD305="Alta",0.8,IF(AD305="Muy Alta",1,))))))</f>
        <v>0.6</v>
      </c>
      <c r="AF305" s="176" t="s">
        <v>32</v>
      </c>
      <c r="AG305" s="176" t="str">
        <f>IF(OR(AF305=[9]Datos!$C$6,AF305=[9]Datos!$D$6),"Leve",IF(OR(AF305=[9]Datos!$C$7,AF305=[9]Datos!$D$7),"Menor",IF(OR(AF305=[9]Datos!$C$8,AF305=[9]Datos!$D$8),"Moderado",IF(OR(AF305=[9]Datos!$C$9,AF305=[9]Datos!$D$9),"Mayor",IF(OR(AF305=[9]Datos!$C$10,AF305=[9]Datos!$D$10),"Catastrófico","")))))</f>
        <v>Mayor</v>
      </c>
      <c r="AH305" s="182">
        <f t="shared" ref="AH305" si="1370">IF(AG305="","",IF(AG305="Leve",0.2,IF(AG305="Menor",0.4,IF(AG305="Moderado",0.6,IF(AG305="Mayor",0.8,IF(AG305="Catastrófico",1,))))))</f>
        <v>0.8</v>
      </c>
      <c r="AI305" s="176" t="str">
        <f t="shared" ref="AI305" si="1371">IF(OR(AND(AD305="Muy Baja",AG305="Leve"),AND(AD305="Muy Baja",AG305="Menor"),AND(AD305="Baja",AG305="Leve")),"Bajo",IF(OR(AND(AD305="Muy baja",AG305="Moderado"),AND(AD305="Baja",AG305="Menor"),AND(AD305="Baja",AG305="Moderado"),AND(AD305="Media",AG305="Leve"),AND(AD305="Media",AG305="Menor"),AND(AD305="Media",AG305="Moderado"),AND(AD305="Alta",AG305="Leve"),AND(AD305="Alta",AG305="Menor")),"Moderado",IF(OR(AND(AD305="Muy Baja",AG305="Mayor"),AND(AD305="Baja",AG305="Mayor"),AND(AD305="Media",AG305="Mayor"),AND(AD305="Alta",AG305="Moderado"),AND(AD305="Alta",AG305="Mayor"),AND(AD305="Muy Alta",AG305="Leve"),AND(AD305="Muy Alta",AG305="Menor"),AND(AD305="Muy Alta",AG305="Moderado"),AND(AD305="Muy Alta",AG305="Mayor")),"Alto",IF(OR(AND(AD305="Muy Baja",AG305="Catastrófico"),AND(AD305="Baja",AG305="Catastrófico"),AND(AD305="Media",AG305="Catastrófico"),AND(AD305="Alta",AG305="Catastrófico"),AND(AD305="Muy Alta",AG305="Catastrófico")),"Extremo",""))))</f>
        <v>Alto</v>
      </c>
      <c r="AJ305" s="183" t="str" cm="1">
        <f t="array" ref="AJ305">_xlfn.IFS(AI305="Bajo","Aceptar",AI305="Moderado","Reducir",AI305="Alto","Reducir",AI305="Extremo","Reducir")</f>
        <v>Reducir</v>
      </c>
      <c r="AK305" s="21" t="str">
        <f>CONCATENATE(J305," Control"," 1")</f>
        <v>GTHU 54 Control 1</v>
      </c>
      <c r="AL305" s="23" t="s">
        <v>897</v>
      </c>
      <c r="AM305" s="23" t="s">
        <v>898</v>
      </c>
      <c r="AN305" s="23" t="s">
        <v>899</v>
      </c>
      <c r="AO305" s="23" t="str">
        <f>CONCATENATE(AL305," ",AM305," a través del ",AN305)</f>
        <v xml:space="preserve">La OFICINA JURÍDICA - CONTROL INTERNO DISCIPLINARIO verifica el cumplimiento de términos procesales para evitar la prescripción del proceso a través del seguimiento mensual de la matriz de monitoreo de procesos disciplinarios </v>
      </c>
      <c r="AP305" s="21" t="s">
        <v>54</v>
      </c>
      <c r="AQ305" s="21" t="str">
        <f t="shared" si="1361"/>
        <v>Probabilidad</v>
      </c>
      <c r="AR305" s="21" t="s">
        <v>56</v>
      </c>
      <c r="AS305" s="21" t="str">
        <f t="shared" si="1362"/>
        <v>30%</v>
      </c>
      <c r="AT305" s="21" t="s">
        <v>5</v>
      </c>
      <c r="AU305" s="21" t="s">
        <v>2</v>
      </c>
      <c r="AV305" s="21" t="s">
        <v>3</v>
      </c>
      <c r="AW305" s="22">
        <f>+IF(AQ305="Probabilidad",AE305-(AE305*AS305),AE305)</f>
        <v>0.42</v>
      </c>
      <c r="AX305" s="21" t="str">
        <f t="shared" ref="AX305:AX312" si="1372">IFERROR(IF(AW305="","",IF(AW305&lt;=20%,"Muy Baja",IF(AW305&lt;=40%,"Baja",IF(AW305&lt;=60%,"Media",IF(AW305&lt;=80%,"Alta","Muy Alta"))))),"")</f>
        <v>Media</v>
      </c>
      <c r="AY305" s="22">
        <f>+IF(AQ305="Impacto",AH305-(AH305*AS305),AH305)</f>
        <v>0.8</v>
      </c>
      <c r="AZ305" s="21" t="str">
        <f t="shared" ref="AZ305:AZ312" si="1373">IFERROR(IF(AY305="","",IF(AY305&lt;=0.2,"Leve",IF(AY305&lt;=0.4,"Menor",IF(AY305&lt;=0.6,"Moderado",IF(AY305&lt;=0.8,"Mayor","Catastrófico"))))),"")</f>
        <v>Mayor</v>
      </c>
      <c r="BA305" s="165" t="str">
        <f t="shared" ref="BA305" si="1374">IF(OR(AND(AX308="Muy Baja",AZ308="Leve"),AND(AX308="Muy Baja",AZ308="Menor"),AND(AX308="Baja",AZ308="Leve")),"Bajo",IF(OR(AND(AX308="Muy baja",AZ308="Moderado"),AND(AX308="Baja",AZ308="Menor"),AND(AX308="Baja",AZ308="Moderado"),AND(AX308="Media",AZ308="Leve"),AND(AX308="Media",AZ308="Menor"),AND(AX308="Media",AZ308="Moderado"),AND(AX308="Alta",AZ308="Leve"),AND(AX308="Alta",AZ308="Menor")),"Moderado",IF(OR(AND(AX308="Muy Baja",AZ308="Mayor"),AND(AX308="Baja",AZ308="Mayor"),AND(AX308="Media",AZ308="Mayor"),AND(AX308="Alta",AZ308="Moderado"),AND(AX308="Alta",AZ308="Mayor"),AND(AX308="Muy Alta",AZ308="Leve"),AND(AX308="Muy Alta",AZ308="Menor"),AND(AX308="Muy Alta",AZ308="Moderado"),AND(AX308="Muy Alta",AZ308="Mayor")),"Alto",IF(OR(AND(AX308="Muy Baja",AZ308="Catastrófico"),AND(AX308="Baja",AZ308="Catastrófico"),AND(AX308="Media",AZ308="Catastrófico"),AND(AX308="Alta",AZ308="Catastrófico"),AND(AX308="Muy Alta",AZ308="Catastrófico")),"Extremo",""))))</f>
        <v>Moderado</v>
      </c>
      <c r="BB305" s="165" t="str" cm="1">
        <f t="array" ref="BB305">_xlfn.IFS(BA305="Bajo","Aceptar",BA305="Moderado","Reducir",BA305="Alto","Reducir",BA305="Extremo","Reducir")</f>
        <v>Reducir</v>
      </c>
      <c r="BC305" s="168" t="str" cm="1">
        <f t="array" ref="BC305">_xlfn.IFS(BB305="Aceptar","No",BB305="Reducir","Si")</f>
        <v>Si</v>
      </c>
      <c r="BD305" s="21" t="str">
        <f>CONCATENATE(J305," Acción preventiva"," 1")</f>
        <v>GTHU 54 Acción preventiva 1</v>
      </c>
      <c r="BE305" s="23" t="s">
        <v>900</v>
      </c>
      <c r="BF305" s="23" t="s">
        <v>901</v>
      </c>
      <c r="BG305" s="23" t="s">
        <v>902</v>
      </c>
      <c r="BH305" s="21">
        <f t="shared" ref="BH305:BH312" si="1375">+SUM(BI305:BT305)</f>
        <v>1</v>
      </c>
      <c r="BI305" s="21"/>
      <c r="BJ305" s="21"/>
      <c r="BK305" s="21"/>
      <c r="BL305" s="21"/>
      <c r="BM305" s="21"/>
      <c r="BN305" s="21"/>
      <c r="BO305" s="21"/>
      <c r="BP305" s="21"/>
      <c r="BQ305" s="21"/>
      <c r="BR305" s="21"/>
      <c r="BS305" s="21">
        <v>1</v>
      </c>
      <c r="BT305" s="21"/>
      <c r="BU305" s="171">
        <f t="shared" ref="BU305" si="1376">+AVERAGE(CH305:CH308)/AVERAGE(BH305:BH308)</f>
        <v>1</v>
      </c>
      <c r="BV305" s="38">
        <v>0</v>
      </c>
      <c r="BW305" s="38">
        <v>0</v>
      </c>
      <c r="BX305" s="38">
        <v>0</v>
      </c>
      <c r="BY305" s="38">
        <v>0</v>
      </c>
      <c r="BZ305" s="38">
        <v>0</v>
      </c>
      <c r="CA305" s="38">
        <v>0</v>
      </c>
      <c r="CB305" s="38">
        <v>0</v>
      </c>
      <c r="CC305" s="38">
        <v>0</v>
      </c>
      <c r="CD305" s="38">
        <v>0</v>
      </c>
      <c r="CE305" s="38">
        <v>0</v>
      </c>
      <c r="CF305" s="38">
        <v>1</v>
      </c>
      <c r="CG305" s="38">
        <v>0</v>
      </c>
      <c r="CH305" s="38">
        <f t="shared" si="1342"/>
        <v>1</v>
      </c>
      <c r="CI305" s="39"/>
      <c r="CJ305" s="24"/>
      <c r="CK305" s="25"/>
      <c r="CL305" s="172">
        <f t="shared" ref="CL305" si="1377">+AC305</f>
        <v>216</v>
      </c>
      <c r="CM305" s="26">
        <f t="shared" ref="CM305" si="1378">1-(CK305/CL305)</f>
        <v>1</v>
      </c>
      <c r="CN305" s="24" t="str" cm="1">
        <f t="array" ref="CN305">+_xlfn.IFS(CM305&lt;0.8,"Cambio",CM305&lt;0.9,"Revisión de control",CM305&gt;0.89,"Se mantiene")</f>
        <v>Se mantiene</v>
      </c>
      <c r="CO305" s="80"/>
      <c r="CP305" s="25"/>
      <c r="CQ305" s="25"/>
      <c r="CR305" s="25"/>
      <c r="CS305" s="26">
        <f t="shared" si="1345"/>
        <v>1</v>
      </c>
    </row>
    <row r="306" spans="1:97" ht="60" customHeight="1" x14ac:dyDescent="0.4">
      <c r="A306" s="7" t="s">
        <v>891</v>
      </c>
      <c r="B306" s="236"/>
      <c r="C306" s="21" t="s">
        <v>155</v>
      </c>
      <c r="D306" s="188"/>
      <c r="E306" s="191"/>
      <c r="F306" s="188"/>
      <c r="G306" s="196"/>
      <c r="H306" s="176"/>
      <c r="I306" s="182"/>
      <c r="J306" s="176"/>
      <c r="K306" s="166"/>
      <c r="L306" s="197"/>
      <c r="M306" s="199"/>
      <c r="N306" s="202"/>
      <c r="O306" s="205"/>
      <c r="P306" s="202"/>
      <c r="Q306" s="205"/>
      <c r="R306" s="205"/>
      <c r="S306" s="208"/>
      <c r="T306" s="176"/>
      <c r="U306" s="175"/>
      <c r="V306" s="175"/>
      <c r="W306" s="177"/>
      <c r="X306" s="166"/>
      <c r="Y306" s="166"/>
      <c r="Z306" s="179"/>
      <c r="AA306" s="179"/>
      <c r="AB306" s="179"/>
      <c r="AC306" s="181"/>
      <c r="AD306" s="176"/>
      <c r="AE306" s="182"/>
      <c r="AF306" s="176"/>
      <c r="AG306" s="176"/>
      <c r="AH306" s="182"/>
      <c r="AI306" s="176"/>
      <c r="AJ306" s="183"/>
      <c r="AK306" s="21" t="str">
        <f>CONCATENATE(J305," Control"," 2")</f>
        <v>GTHU 54 Control 2</v>
      </c>
      <c r="AL306" s="23" t="s">
        <v>897</v>
      </c>
      <c r="AM306" s="23" t="s">
        <v>903</v>
      </c>
      <c r="AN306" s="23" t="s">
        <v>904</v>
      </c>
      <c r="AO306" s="23" t="str">
        <f>CONCATENATE(AL306," ",AM306," a través del ",AN306)</f>
        <v>La OFICINA JURÍDICA - CONTROL INTERNO DISCIPLINARIO archiva el proceso por prescripción a través del auto de notificación donde se comunica al interesado la decisión de fondo en el proceso</v>
      </c>
      <c r="AP306" s="21" t="s">
        <v>55</v>
      </c>
      <c r="AQ306" s="21" t="str">
        <f t="shared" si="1361"/>
        <v>Impacto</v>
      </c>
      <c r="AR306" s="21" t="s">
        <v>56</v>
      </c>
      <c r="AS306" s="21" t="str">
        <f t="shared" si="1362"/>
        <v>25%</v>
      </c>
      <c r="AT306" s="21" t="s">
        <v>5</v>
      </c>
      <c r="AU306" s="21" t="s">
        <v>2</v>
      </c>
      <c r="AV306" s="21" t="s">
        <v>3</v>
      </c>
      <c r="AW306" s="22">
        <f>+IF(AQ306="Probabilidad",AW305-(AW305*AS306),AW305)</f>
        <v>0.42</v>
      </c>
      <c r="AX306" s="21" t="str">
        <f t="shared" si="1372"/>
        <v>Media</v>
      </c>
      <c r="AY306" s="22">
        <f>+IF(AQ306="Impacto",AY305-(AY305*AS306),AY305)</f>
        <v>0.60000000000000009</v>
      </c>
      <c r="AZ306" s="21" t="str">
        <f t="shared" si="1373"/>
        <v>Moderado</v>
      </c>
      <c r="BA306" s="166"/>
      <c r="BB306" s="166"/>
      <c r="BC306" s="169"/>
      <c r="BD306" s="21" t="str">
        <f>CONCATENATE(J305," Acción preventiva"," 2")</f>
        <v>GTHU 54 Acción preventiva 2</v>
      </c>
      <c r="BE306" s="23"/>
      <c r="BF306" s="23"/>
      <c r="BG306" s="23"/>
      <c r="BH306" s="21">
        <f t="shared" si="1375"/>
        <v>0</v>
      </c>
      <c r="BI306" s="21"/>
      <c r="BJ306" s="21"/>
      <c r="BK306" s="21"/>
      <c r="BL306" s="21"/>
      <c r="BM306" s="21"/>
      <c r="BN306" s="21"/>
      <c r="BO306" s="21"/>
      <c r="BP306" s="21"/>
      <c r="BQ306" s="21"/>
      <c r="BR306" s="21"/>
      <c r="BS306" s="21"/>
      <c r="BT306" s="21"/>
      <c r="BU306" s="171"/>
      <c r="BV306" s="38">
        <v>0</v>
      </c>
      <c r="BW306" s="38">
        <v>0</v>
      </c>
      <c r="BX306" s="38">
        <v>0</v>
      </c>
      <c r="BY306" s="38">
        <v>0</v>
      </c>
      <c r="BZ306" s="38">
        <v>0</v>
      </c>
      <c r="CA306" s="38">
        <v>0</v>
      </c>
      <c r="CB306" s="38">
        <v>0</v>
      </c>
      <c r="CC306" s="38">
        <v>0</v>
      </c>
      <c r="CD306" s="38">
        <v>0</v>
      </c>
      <c r="CE306" s="38">
        <v>0</v>
      </c>
      <c r="CF306" s="38">
        <v>0</v>
      </c>
      <c r="CG306" s="38">
        <v>0</v>
      </c>
      <c r="CH306" s="38">
        <f t="shared" si="1342"/>
        <v>0</v>
      </c>
      <c r="CI306" s="39"/>
      <c r="CJ306" s="24"/>
      <c r="CK306" s="25"/>
      <c r="CL306" s="173"/>
      <c r="CM306" s="26">
        <f t="shared" ref="CM306" si="1379">1-(CK306/CL305)</f>
        <v>1</v>
      </c>
      <c r="CN306" s="24" t="str" cm="1">
        <f t="array" ref="CN306">+_xlfn.IFS(CM306&lt;0.8,"Cambio",CM306&lt;0.9,"Revisión de control",CM306&gt;0.89,"Se mantiene")</f>
        <v>Se mantiene</v>
      </c>
      <c r="CO306" s="80"/>
      <c r="CP306" s="25"/>
      <c r="CQ306" s="25"/>
      <c r="CR306" s="25"/>
      <c r="CS306" s="26">
        <f t="shared" si="1345"/>
        <v>1</v>
      </c>
    </row>
    <row r="307" spans="1:97" ht="60" customHeight="1" x14ac:dyDescent="0.4">
      <c r="A307" s="7" t="s">
        <v>891</v>
      </c>
      <c r="B307" s="236"/>
      <c r="C307" s="21" t="s">
        <v>155</v>
      </c>
      <c r="D307" s="188"/>
      <c r="E307" s="191"/>
      <c r="F307" s="188"/>
      <c r="G307" s="196"/>
      <c r="H307" s="176"/>
      <c r="I307" s="182"/>
      <c r="J307" s="176"/>
      <c r="K307" s="166"/>
      <c r="L307" s="197"/>
      <c r="M307" s="199"/>
      <c r="N307" s="202"/>
      <c r="O307" s="205"/>
      <c r="P307" s="202"/>
      <c r="Q307" s="205"/>
      <c r="R307" s="205"/>
      <c r="S307" s="208"/>
      <c r="T307" s="176"/>
      <c r="U307" s="175"/>
      <c r="V307" s="175"/>
      <c r="W307" s="177"/>
      <c r="X307" s="166"/>
      <c r="Y307" s="166"/>
      <c r="Z307" s="179"/>
      <c r="AA307" s="179"/>
      <c r="AB307" s="179"/>
      <c r="AC307" s="181"/>
      <c r="AD307" s="176"/>
      <c r="AE307" s="182"/>
      <c r="AF307" s="176"/>
      <c r="AG307" s="176"/>
      <c r="AH307" s="182"/>
      <c r="AI307" s="176"/>
      <c r="AJ307" s="183"/>
      <c r="AK307" s="21" t="str">
        <f>CONCATENATE(J305," Control"," 3")</f>
        <v>GTHU 54 Control 3</v>
      </c>
      <c r="AL307" s="23"/>
      <c r="AM307" s="23"/>
      <c r="AN307" s="23"/>
      <c r="AO307" s="23" t="str">
        <f t="shared" ref="AO307:AO309" si="1380">CONCATENATE(AL307," ",AM307," a través de ",AN307)</f>
        <v xml:space="preserve">  a través de </v>
      </c>
      <c r="AP307" s="21"/>
      <c r="AQ307" s="21" t="str">
        <f t="shared" si="1361"/>
        <v/>
      </c>
      <c r="AR307" s="21"/>
      <c r="AS307" s="21" t="str">
        <f t="shared" si="1362"/>
        <v/>
      </c>
      <c r="AT307" s="21"/>
      <c r="AU307" s="21"/>
      <c r="AV307" s="21"/>
      <c r="AW307" s="22">
        <f>+IF(AQ307="Probabilidad",AW306-(AW306*AS307),AW306)</f>
        <v>0.42</v>
      </c>
      <c r="AX307" s="21" t="str">
        <f t="shared" si="1372"/>
        <v>Media</v>
      </c>
      <c r="AY307" s="22">
        <f>+IF(AQ307="Impacto",AY306-(AY306*AS307),AY306)</f>
        <v>0.60000000000000009</v>
      </c>
      <c r="AZ307" s="21" t="str">
        <f t="shared" si="1373"/>
        <v>Moderado</v>
      </c>
      <c r="BA307" s="166"/>
      <c r="BB307" s="166"/>
      <c r="BC307" s="169"/>
      <c r="BD307" s="21" t="str">
        <f>CONCATENATE(J305," Acción preventiva"," 3")</f>
        <v>GTHU 54 Acción preventiva 3</v>
      </c>
      <c r="BE307" s="23"/>
      <c r="BF307" s="23"/>
      <c r="BG307" s="23"/>
      <c r="BH307" s="21">
        <f t="shared" si="1375"/>
        <v>0</v>
      </c>
      <c r="BI307" s="21"/>
      <c r="BJ307" s="21"/>
      <c r="BK307" s="21"/>
      <c r="BL307" s="21"/>
      <c r="BM307" s="21"/>
      <c r="BN307" s="21"/>
      <c r="BO307" s="21"/>
      <c r="BP307" s="21"/>
      <c r="BQ307" s="21"/>
      <c r="BR307" s="21"/>
      <c r="BS307" s="21"/>
      <c r="BT307" s="21"/>
      <c r="BU307" s="171"/>
      <c r="BV307" s="38">
        <v>0</v>
      </c>
      <c r="BW307" s="38">
        <v>0</v>
      </c>
      <c r="BX307" s="38">
        <v>0</v>
      </c>
      <c r="BY307" s="38">
        <v>0</v>
      </c>
      <c r="BZ307" s="38">
        <v>0</v>
      </c>
      <c r="CA307" s="38">
        <v>0</v>
      </c>
      <c r="CB307" s="38">
        <v>0</v>
      </c>
      <c r="CC307" s="38">
        <v>0</v>
      </c>
      <c r="CD307" s="38">
        <v>0</v>
      </c>
      <c r="CE307" s="38">
        <v>0</v>
      </c>
      <c r="CF307" s="38">
        <v>0</v>
      </c>
      <c r="CG307" s="38">
        <v>0</v>
      </c>
      <c r="CH307" s="38">
        <f t="shared" si="1342"/>
        <v>0</v>
      </c>
      <c r="CI307" s="39"/>
      <c r="CJ307" s="24"/>
      <c r="CK307" s="25"/>
      <c r="CL307" s="173"/>
      <c r="CM307" s="26">
        <f t="shared" ref="CM307" si="1381">1-(CK307/CL305)</f>
        <v>1</v>
      </c>
      <c r="CN307" s="24" t="str" cm="1">
        <f t="array" ref="CN307">+_xlfn.IFS(CM307&lt;0.8,"Cambio",CM307&lt;0.9,"Revisión de control",CM307&gt;0.89,"Se mantiene")</f>
        <v>Se mantiene</v>
      </c>
      <c r="CO307" s="80"/>
      <c r="CP307" s="25"/>
      <c r="CQ307" s="25"/>
      <c r="CR307" s="25"/>
      <c r="CS307" s="26">
        <f t="shared" si="1345"/>
        <v>1</v>
      </c>
    </row>
    <row r="308" spans="1:97" ht="60" customHeight="1" x14ac:dyDescent="0.4">
      <c r="A308" s="7" t="s">
        <v>891</v>
      </c>
      <c r="B308" s="237"/>
      <c r="C308" s="21" t="s">
        <v>155</v>
      </c>
      <c r="D308" s="189"/>
      <c r="E308" s="192"/>
      <c r="F308" s="189"/>
      <c r="G308" s="196"/>
      <c r="H308" s="176"/>
      <c r="I308" s="182"/>
      <c r="J308" s="176"/>
      <c r="K308" s="167"/>
      <c r="L308" s="197"/>
      <c r="M308" s="200"/>
      <c r="N308" s="203"/>
      <c r="O308" s="206"/>
      <c r="P308" s="203"/>
      <c r="Q308" s="206"/>
      <c r="R308" s="206"/>
      <c r="S308" s="209"/>
      <c r="T308" s="176"/>
      <c r="U308" s="175"/>
      <c r="V308" s="175"/>
      <c r="W308" s="177"/>
      <c r="X308" s="167"/>
      <c r="Y308" s="167"/>
      <c r="Z308" s="180"/>
      <c r="AA308" s="180"/>
      <c r="AB308" s="180"/>
      <c r="AC308" s="181"/>
      <c r="AD308" s="176"/>
      <c r="AE308" s="182"/>
      <c r="AF308" s="176"/>
      <c r="AG308" s="176"/>
      <c r="AH308" s="182"/>
      <c r="AI308" s="176"/>
      <c r="AJ308" s="183"/>
      <c r="AK308" s="21" t="str">
        <f>CONCATENATE(J305," Control"," 4")</f>
        <v>GTHU 54 Control 4</v>
      </c>
      <c r="AL308" s="23"/>
      <c r="AM308" s="23"/>
      <c r="AN308" s="23"/>
      <c r="AO308" s="23" t="str">
        <f t="shared" si="1380"/>
        <v xml:space="preserve">  a través de </v>
      </c>
      <c r="AP308" s="21"/>
      <c r="AQ308" s="21" t="str">
        <f t="shared" si="1361"/>
        <v/>
      </c>
      <c r="AR308" s="21"/>
      <c r="AS308" s="21" t="str">
        <f t="shared" si="1362"/>
        <v/>
      </c>
      <c r="AT308" s="21"/>
      <c r="AU308" s="21"/>
      <c r="AV308" s="21"/>
      <c r="AW308" s="22">
        <f>+IF(AQ308="Probabilidad",AW307-(AW307*AS308),AW307)</f>
        <v>0.42</v>
      </c>
      <c r="AX308" s="21" t="str">
        <f t="shared" si="1372"/>
        <v>Media</v>
      </c>
      <c r="AY308" s="22">
        <f>+IF(AQ308="Impacto",AY307-(AY307*AS308),AY307)</f>
        <v>0.60000000000000009</v>
      </c>
      <c r="AZ308" s="21" t="str">
        <f t="shared" si="1373"/>
        <v>Moderado</v>
      </c>
      <c r="BA308" s="167"/>
      <c r="BB308" s="167"/>
      <c r="BC308" s="170"/>
      <c r="BD308" s="21" t="str">
        <f>CONCATENATE(J305," Acción preventiva"," 4")</f>
        <v>GTHU 54 Acción preventiva 4</v>
      </c>
      <c r="BE308" s="23"/>
      <c r="BF308" s="23"/>
      <c r="BG308" s="23"/>
      <c r="BH308" s="21">
        <f t="shared" si="1375"/>
        <v>0</v>
      </c>
      <c r="BI308" s="21"/>
      <c r="BJ308" s="21"/>
      <c r="BK308" s="21"/>
      <c r="BL308" s="21"/>
      <c r="BM308" s="21"/>
      <c r="BN308" s="21"/>
      <c r="BO308" s="21"/>
      <c r="BP308" s="21"/>
      <c r="BQ308" s="21"/>
      <c r="BR308" s="21"/>
      <c r="BS308" s="21"/>
      <c r="BT308" s="21"/>
      <c r="BU308" s="171"/>
      <c r="BV308" s="38">
        <v>0</v>
      </c>
      <c r="BW308" s="38">
        <v>0</v>
      </c>
      <c r="BX308" s="38">
        <v>0</v>
      </c>
      <c r="BY308" s="38">
        <v>0</v>
      </c>
      <c r="BZ308" s="38">
        <v>0</v>
      </c>
      <c r="CA308" s="38">
        <v>0</v>
      </c>
      <c r="CB308" s="38">
        <v>0</v>
      </c>
      <c r="CC308" s="38">
        <v>0</v>
      </c>
      <c r="CD308" s="38">
        <v>0</v>
      </c>
      <c r="CE308" s="38">
        <v>0</v>
      </c>
      <c r="CF308" s="38">
        <v>0</v>
      </c>
      <c r="CG308" s="38">
        <v>0</v>
      </c>
      <c r="CH308" s="38">
        <f t="shared" si="1342"/>
        <v>0</v>
      </c>
      <c r="CI308" s="39"/>
      <c r="CJ308" s="24"/>
      <c r="CK308" s="25"/>
      <c r="CL308" s="174"/>
      <c r="CM308" s="26">
        <f t="shared" ref="CM308" si="1382">1-(CK308/CL305)</f>
        <v>1</v>
      </c>
      <c r="CN308" s="24" t="str" cm="1">
        <f t="array" ref="CN308">+_xlfn.IFS(CM308&lt;0.8,"Cambio",CM308&lt;0.9,"Revisión de control",CM308&gt;0.89,"Se mantiene")</f>
        <v>Se mantiene</v>
      </c>
      <c r="CO308" s="80"/>
      <c r="CP308" s="25"/>
      <c r="CQ308" s="25"/>
      <c r="CR308" s="25"/>
      <c r="CS308" s="26">
        <f t="shared" si="1345"/>
        <v>1</v>
      </c>
    </row>
    <row r="309" spans="1:97" ht="60" customHeight="1" x14ac:dyDescent="0.4">
      <c r="A309" s="7" t="s">
        <v>891</v>
      </c>
      <c r="B309" s="235" t="s">
        <v>154</v>
      </c>
      <c r="C309" s="21" t="s">
        <v>155</v>
      </c>
      <c r="D309" s="187" t="str">
        <f>VLOOKUP(B309,Datos!$B$65:$F$80,3,FALSE)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309" s="190" t="str">
        <f>VLOOKUP(B309,Datos!$B$65:$F$80,5,FALSE)</f>
        <v>La posibilidad de incumplir con la administración del Talento Humano de la Agencia y promover su desarrollo</v>
      </c>
      <c r="F309" s="187" t="str">
        <f>VLOOKUP(B309,Datos!$B$65:$F$80,4,FALSE)</f>
        <v>Inicia con la planeación, selección y vinculación del personal idóneo, competente y con las habilidades requeridas y, termina con el retiro del servidor público.</v>
      </c>
      <c r="G309" s="196" t="s">
        <v>892</v>
      </c>
      <c r="H309" s="176" t="s">
        <v>893</v>
      </c>
      <c r="I309" s="182">
        <f t="shared" si="956"/>
        <v>1</v>
      </c>
      <c r="J309" s="176" t="str">
        <f t="shared" ref="J309" si="1383">CONCATENATE(C309," ",K309)</f>
        <v>GTHU 55</v>
      </c>
      <c r="K309" s="165">
        <v>55</v>
      </c>
      <c r="L309" s="197">
        <v>45839</v>
      </c>
      <c r="M309" s="198">
        <f ca="1">+TODAY()-L309</f>
        <v>240</v>
      </c>
      <c r="N309" s="201" t="s">
        <v>19</v>
      </c>
      <c r="O309" s="204">
        <f>VLOOKUP(N309,[9]Datos!$B$21:$D$25,3,FALSE)</f>
        <v>0.2</v>
      </c>
      <c r="P309" s="201" t="s">
        <v>32</v>
      </c>
      <c r="Q309" s="204">
        <f>VLOOKUP(P309,[9]Datos!$C$20:$D$25,2,FALSE)</f>
        <v>0.8</v>
      </c>
      <c r="R309" s="204">
        <f t="shared" ref="R309" si="1384">+IF(O309="",Q309,IF(Q309="",O309,IF(O309&gt;Q309,O309,Q309)))</f>
        <v>0.8</v>
      </c>
      <c r="S309" s="207" t="s">
        <v>905</v>
      </c>
      <c r="T309" s="176" t="s">
        <v>4</v>
      </c>
      <c r="U309" s="175" t="s">
        <v>906</v>
      </c>
      <c r="V309" s="175" t="s">
        <v>907</v>
      </c>
      <c r="W309" s="177" t="str">
        <f t="shared" ref="W309" si="1385">CONCATENATE("Posibilidad de"," ",T309," ",U309," debido ",V309)</f>
        <v>Posibilidad de pérdida reputacional en la imagen interna de Control Interno Disciplinario de la Oficina Jurídica debido a la acción inoportuna del trámite de los expedientes en gestión documental</v>
      </c>
      <c r="X309" s="165" t="s">
        <v>224</v>
      </c>
      <c r="Y309" s="165" t="s">
        <v>227</v>
      </c>
      <c r="Z309" s="178" t="s">
        <v>286</v>
      </c>
      <c r="AA309" s="178" t="s">
        <v>412</v>
      </c>
      <c r="AB309" s="178" t="s">
        <v>287</v>
      </c>
      <c r="AC309" s="181">
        <v>216</v>
      </c>
      <c r="AD309" s="176" t="str">
        <f t="shared" ref="AD309" si="1386">IF(AC309&lt;=0,"",IF(AC309&lt;=2,"Muy Baja",IF(AC309&lt;=24,"Baja",IF(AC309&lt;=500,"Media",IF(AC309&lt;=5000,"Alta","Muy Alta")))))</f>
        <v>Media</v>
      </c>
      <c r="AE309" s="182">
        <f t="shared" ref="AE309" si="1387">IF(AD309="","",IF(AD309="Muy Baja",0.2,IF(AD309="Baja",0.4,IF(AD309="Media",0.6,IF(AD309="Alta",0.8,IF(AD309="Muy Alta",1,))))))</f>
        <v>0.6</v>
      </c>
      <c r="AF309" s="176" t="s">
        <v>32</v>
      </c>
      <c r="AG309" s="176" t="str">
        <f>IF(OR(AF309=[9]Datos!$C$6,AF309=[9]Datos!$D$6),"Leve",IF(OR(AF309=[9]Datos!$C$7,AF309=[9]Datos!$D$7),"Menor",IF(OR(AF309=[9]Datos!$C$8,AF309=[9]Datos!$D$8),"Moderado",IF(OR(AF309=[9]Datos!$C$9,AF309=[9]Datos!$D$9),"Mayor",IF(OR(AF309=[9]Datos!$C$10,AF309=[9]Datos!$D$10),"Catastrófico","")))))</f>
        <v>Mayor</v>
      </c>
      <c r="AH309" s="182">
        <f t="shared" ref="AH309" si="1388">IF(AG309="","",IF(AG309="Leve",0.2,IF(AG309="Menor",0.4,IF(AG309="Moderado",0.6,IF(AG309="Mayor",0.8,IF(AG309="Catastrófico",1,))))))</f>
        <v>0.8</v>
      </c>
      <c r="AI309" s="176" t="str">
        <f t="shared" ref="AI309" si="1389">IF(OR(AND(AD309="Muy Baja",AG309="Leve"),AND(AD309="Muy Baja",AG309="Menor"),AND(AD309="Baja",AG309="Leve")),"Bajo",IF(OR(AND(AD309="Muy baja",AG309="Moderado"),AND(AD309="Baja",AG309="Menor"),AND(AD309="Baja",AG309="Moderado"),AND(AD309="Media",AG309="Leve"),AND(AD309="Media",AG309="Menor"),AND(AD309="Media",AG309="Moderado"),AND(AD309="Alta",AG309="Leve"),AND(AD309="Alta",AG309="Menor")),"Moderado",IF(OR(AND(AD309="Muy Baja",AG309="Mayor"),AND(AD309="Baja",AG309="Mayor"),AND(AD309="Media",AG309="Mayor"),AND(AD309="Alta",AG309="Moderado"),AND(AD309="Alta",AG309="Mayor"),AND(AD309="Muy Alta",AG309="Leve"),AND(AD309="Muy Alta",AG309="Menor"),AND(AD309="Muy Alta",AG309="Moderado"),AND(AD309="Muy Alta",AG309="Mayor")),"Alto",IF(OR(AND(AD309="Muy Baja",AG309="Catastrófico"),AND(AD309="Baja",AG309="Catastrófico"),AND(AD309="Media",AG309="Catastrófico"),AND(AD309="Alta",AG309="Catastrófico"),AND(AD309="Muy Alta",AG309="Catastrófico")),"Extremo",""))))</f>
        <v>Alto</v>
      </c>
      <c r="AJ309" s="183" t="str" cm="1">
        <f t="array" ref="AJ309">_xlfn.IFS(AI309="Bajo","Aceptar",AI309="Moderado","Reducir",AI309="Alto","Reducir",AI309="Extremo","Reducir")</f>
        <v>Reducir</v>
      </c>
      <c r="AK309" s="21" t="str">
        <f>CONCATENATE(J309," Control"," 1")</f>
        <v>GTHU 55 Control 1</v>
      </c>
      <c r="AL309" s="23" t="s">
        <v>897</v>
      </c>
      <c r="AM309" s="23" t="s">
        <v>908</v>
      </c>
      <c r="AN309" s="23" t="s">
        <v>909</v>
      </c>
      <c r="AO309" s="23" t="str">
        <f t="shared" si="1380"/>
        <v>La OFICINA JURÍDICA - CONTROL INTERNO DISCIPLINARIO valida el inventario de expedientes disciplinarios físicos entregados a través de la base de datos de expedientes entregados y la plantilla física de registro donde cruzan la información para determinar si hay alguna novedad</v>
      </c>
      <c r="AP309" s="21" t="s">
        <v>54</v>
      </c>
      <c r="AQ309" s="21" t="str">
        <f t="shared" si="1361"/>
        <v>Probabilidad</v>
      </c>
      <c r="AR309" s="21" t="s">
        <v>56</v>
      </c>
      <c r="AS309" s="21" t="str">
        <f t="shared" si="1362"/>
        <v>30%</v>
      </c>
      <c r="AT309" s="21" t="s">
        <v>5</v>
      </c>
      <c r="AU309" s="21" t="s">
        <v>2</v>
      </c>
      <c r="AV309" s="21" t="s">
        <v>3</v>
      </c>
      <c r="AW309" s="22">
        <f>+IF(AQ309="Probabilidad",AE309-(AE309*AS309),AE309)</f>
        <v>0.42</v>
      </c>
      <c r="AX309" s="21" t="str">
        <f t="shared" si="1372"/>
        <v>Media</v>
      </c>
      <c r="AY309" s="22">
        <f>+IF(AQ309="Impacto",AH309-(AH309*AS309),AH309)</f>
        <v>0.8</v>
      </c>
      <c r="AZ309" s="21" t="str">
        <f t="shared" si="1373"/>
        <v>Mayor</v>
      </c>
      <c r="BA309" s="165" t="str">
        <f t="shared" ref="BA309" si="1390">IF(OR(AND(AX312="Muy Baja",AZ312="Leve"),AND(AX312="Muy Baja",AZ312="Menor"),AND(AX312="Baja",AZ312="Leve")),"Bajo",IF(OR(AND(AX312="Muy baja",AZ312="Moderado"),AND(AX312="Baja",AZ312="Menor"),AND(AX312="Baja",AZ312="Moderado"),AND(AX312="Media",AZ312="Leve"),AND(AX312="Media",AZ312="Menor"),AND(AX312="Media",AZ312="Moderado"),AND(AX312="Alta",AZ312="Leve"),AND(AX312="Alta",AZ312="Menor")),"Moderado",IF(OR(AND(AX312="Muy Baja",AZ312="Mayor"),AND(AX312="Baja",AZ312="Mayor"),AND(AX312="Media",AZ312="Mayor"),AND(AX312="Alta",AZ312="Moderado"),AND(AX312="Alta",AZ312="Mayor"),AND(AX312="Muy Alta",AZ312="Leve"),AND(AX312="Muy Alta",AZ312="Menor"),AND(AX312="Muy Alta",AZ312="Moderado"),AND(AX312="Muy Alta",AZ312="Mayor")),"Alto",IF(OR(AND(AX312="Muy Baja",AZ312="Catastrófico"),AND(AX312="Baja",AZ312="Catastrófico"),AND(AX312="Media",AZ312="Catastrófico"),AND(AX312="Alta",AZ312="Catastrófico"),AND(AX312="Muy Alta",AZ312="Catastrófico")),"Extremo",""))))</f>
        <v>Moderado</v>
      </c>
      <c r="BB309" s="165" t="str" cm="1">
        <f t="array" ref="BB309">_xlfn.IFS(BA309="Bajo","Aceptar",BA309="Moderado","Reducir",BA309="Alto","Reducir",BA309="Extremo","Reducir")</f>
        <v>Reducir</v>
      </c>
      <c r="BC309" s="168" t="str" cm="1">
        <f t="array" ref="BC309">_xlfn.IFS(BB309="Aceptar","No",BB309="Reducir","Si")</f>
        <v>Si</v>
      </c>
      <c r="BD309" s="21" t="str">
        <f>CONCATENATE(J309," Acción preventiva"," 1")</f>
        <v>GTHU 55 Acción preventiva 1</v>
      </c>
      <c r="BE309" s="23" t="s">
        <v>900</v>
      </c>
      <c r="BF309" s="23" t="s">
        <v>910</v>
      </c>
      <c r="BG309" s="23" t="s">
        <v>911</v>
      </c>
      <c r="BH309" s="21">
        <f t="shared" si="1375"/>
        <v>6</v>
      </c>
      <c r="BI309" s="21"/>
      <c r="BJ309" s="21"/>
      <c r="BK309" s="21"/>
      <c r="BL309" s="21"/>
      <c r="BM309" s="21"/>
      <c r="BN309" s="21">
        <v>1</v>
      </c>
      <c r="BO309" s="21">
        <v>1</v>
      </c>
      <c r="BP309" s="21">
        <v>1</v>
      </c>
      <c r="BQ309" s="21">
        <v>1</v>
      </c>
      <c r="BR309" s="21">
        <v>1</v>
      </c>
      <c r="BS309" s="21">
        <v>1</v>
      </c>
      <c r="BT309" s="21"/>
      <c r="BU309" s="171">
        <f t="shared" ref="BU309" si="1391">+AVERAGE(CH309:CH312)/AVERAGE(BH309:BH312)</f>
        <v>1</v>
      </c>
      <c r="BV309" s="38">
        <v>0</v>
      </c>
      <c r="BW309" s="38">
        <v>0</v>
      </c>
      <c r="BX309" s="38">
        <v>0</v>
      </c>
      <c r="BY309" s="38">
        <v>0</v>
      </c>
      <c r="BZ309" s="38">
        <v>0</v>
      </c>
      <c r="CA309" s="38">
        <v>1</v>
      </c>
      <c r="CB309" s="38">
        <v>1</v>
      </c>
      <c r="CC309" s="38">
        <v>1</v>
      </c>
      <c r="CD309" s="38">
        <v>1</v>
      </c>
      <c r="CE309" s="38">
        <v>1</v>
      </c>
      <c r="CF309" s="38">
        <v>1</v>
      </c>
      <c r="CG309" s="38">
        <v>0</v>
      </c>
      <c r="CH309" s="38">
        <f t="shared" si="1342"/>
        <v>6</v>
      </c>
      <c r="CI309" s="39"/>
      <c r="CJ309" s="24"/>
      <c r="CK309" s="25"/>
      <c r="CL309" s="172">
        <f t="shared" ref="CL309" si="1392">+AC309</f>
        <v>216</v>
      </c>
      <c r="CM309" s="26">
        <f t="shared" ref="CM309" si="1393">1-(CK309/CL309)</f>
        <v>1</v>
      </c>
      <c r="CN309" s="24" t="str" cm="1">
        <f t="array" ref="CN309">+_xlfn.IFS(CM309&lt;0.8,"Cambio",CM309&lt;0.9,"Revisión de control",CM309&gt;0.89,"Se mantiene")</f>
        <v>Se mantiene</v>
      </c>
      <c r="CO309" s="80"/>
      <c r="CP309" s="25"/>
      <c r="CQ309" s="25"/>
      <c r="CR309" s="25"/>
      <c r="CS309" s="26">
        <f t="shared" si="1345"/>
        <v>1</v>
      </c>
    </row>
    <row r="310" spans="1:97" ht="60" customHeight="1" x14ac:dyDescent="0.4">
      <c r="A310" s="7" t="s">
        <v>891</v>
      </c>
      <c r="B310" s="236"/>
      <c r="C310" s="21" t="s">
        <v>155</v>
      </c>
      <c r="D310" s="188"/>
      <c r="E310" s="191"/>
      <c r="F310" s="188"/>
      <c r="G310" s="196"/>
      <c r="H310" s="176"/>
      <c r="I310" s="182"/>
      <c r="J310" s="176"/>
      <c r="K310" s="166"/>
      <c r="L310" s="197"/>
      <c r="M310" s="199"/>
      <c r="N310" s="202"/>
      <c r="O310" s="205"/>
      <c r="P310" s="202"/>
      <c r="Q310" s="205"/>
      <c r="R310" s="205"/>
      <c r="S310" s="208"/>
      <c r="T310" s="176"/>
      <c r="U310" s="175"/>
      <c r="V310" s="175"/>
      <c r="W310" s="177"/>
      <c r="X310" s="166"/>
      <c r="Y310" s="166"/>
      <c r="Z310" s="179"/>
      <c r="AA310" s="179"/>
      <c r="AB310" s="179"/>
      <c r="AC310" s="181"/>
      <c r="AD310" s="176"/>
      <c r="AE310" s="182"/>
      <c r="AF310" s="176"/>
      <c r="AG310" s="176"/>
      <c r="AH310" s="182"/>
      <c r="AI310" s="176"/>
      <c r="AJ310" s="183"/>
      <c r="AK310" s="21" t="str">
        <f>CONCATENATE(J309," Control"," 2")</f>
        <v>GTHU 55 Control 2</v>
      </c>
      <c r="AL310" s="23" t="s">
        <v>897</v>
      </c>
      <c r="AM310" s="23" t="s">
        <v>912</v>
      </c>
      <c r="AN310" s="23" t="s">
        <v>913</v>
      </c>
      <c r="AO310" s="23" t="str">
        <f>CONCATENATE(AL310," ",AM310," a través del ",AN310)</f>
        <v>La OFICINA JURÍDICA - CONTROL INTERNO DISCIPLINARIO reconstruye el expediente disciplinario que tenga novedad en su contenido o se haya perdido a través del procedimiento RECONSTRUCCIÓN del acuerdo 7 del 2014 emitido por el Archivo General de la Nación, donde se elabora de nuevo el expediente disciplinario</v>
      </c>
      <c r="AP310" s="21" t="s">
        <v>55</v>
      </c>
      <c r="AQ310" s="21" t="str">
        <f t="shared" si="1361"/>
        <v>Impacto</v>
      </c>
      <c r="AR310" s="21" t="s">
        <v>56</v>
      </c>
      <c r="AS310" s="21" t="str">
        <f t="shared" si="1362"/>
        <v>25%</v>
      </c>
      <c r="AT310" s="21" t="s">
        <v>5</v>
      </c>
      <c r="AU310" s="21" t="s">
        <v>2</v>
      </c>
      <c r="AV310" s="21" t="s">
        <v>3</v>
      </c>
      <c r="AW310" s="22">
        <f>+IF(AQ310="Probabilidad",AW309-(AW309*AS310),AW309)</f>
        <v>0.42</v>
      </c>
      <c r="AX310" s="21" t="str">
        <f t="shared" si="1372"/>
        <v>Media</v>
      </c>
      <c r="AY310" s="22">
        <f>+IF(AQ310="Impacto",AY309-(AY309*AS310),AY309)</f>
        <v>0.60000000000000009</v>
      </c>
      <c r="AZ310" s="21" t="str">
        <f t="shared" si="1373"/>
        <v>Moderado</v>
      </c>
      <c r="BA310" s="166"/>
      <c r="BB310" s="166"/>
      <c r="BC310" s="169"/>
      <c r="BD310" s="21" t="str">
        <f>CONCATENATE(J309," Acción preventiva"," 2")</f>
        <v>GTHU 55 Acción preventiva 2</v>
      </c>
      <c r="BE310" s="23"/>
      <c r="BF310" s="23"/>
      <c r="BG310" s="23"/>
      <c r="BH310" s="21">
        <f t="shared" si="1375"/>
        <v>0</v>
      </c>
      <c r="BI310" s="21"/>
      <c r="BJ310" s="21"/>
      <c r="BK310" s="21"/>
      <c r="BL310" s="21"/>
      <c r="BM310" s="21"/>
      <c r="BN310" s="21"/>
      <c r="BO310" s="21"/>
      <c r="BP310" s="21"/>
      <c r="BQ310" s="21"/>
      <c r="BR310" s="21"/>
      <c r="BS310" s="21"/>
      <c r="BT310" s="21"/>
      <c r="BU310" s="171"/>
      <c r="BV310" s="38">
        <v>0</v>
      </c>
      <c r="BW310" s="38">
        <v>0</v>
      </c>
      <c r="BX310" s="38">
        <v>0</v>
      </c>
      <c r="BY310" s="38">
        <v>0</v>
      </c>
      <c r="BZ310" s="38">
        <v>0</v>
      </c>
      <c r="CA310" s="38">
        <v>0</v>
      </c>
      <c r="CB310" s="38">
        <v>0</v>
      </c>
      <c r="CC310" s="38">
        <v>0</v>
      </c>
      <c r="CD310" s="38">
        <v>0</v>
      </c>
      <c r="CE310" s="38">
        <v>0</v>
      </c>
      <c r="CF310" s="38">
        <v>0</v>
      </c>
      <c r="CG310" s="38">
        <v>0</v>
      </c>
      <c r="CH310" s="38">
        <f t="shared" si="1342"/>
        <v>0</v>
      </c>
      <c r="CI310" s="39"/>
      <c r="CJ310" s="24"/>
      <c r="CK310" s="25"/>
      <c r="CL310" s="173"/>
      <c r="CM310" s="26">
        <f t="shared" ref="CM310" si="1394">1-(CK310/CL309)</f>
        <v>1</v>
      </c>
      <c r="CN310" s="24" t="str" cm="1">
        <f t="array" ref="CN310">+_xlfn.IFS(CM310&lt;0.8,"Cambio",CM310&lt;0.9,"Revisión de control",CM310&gt;0.89,"Se mantiene")</f>
        <v>Se mantiene</v>
      </c>
      <c r="CO310" s="80"/>
      <c r="CP310" s="25"/>
      <c r="CQ310" s="25"/>
      <c r="CR310" s="25"/>
      <c r="CS310" s="26">
        <f t="shared" si="1345"/>
        <v>1</v>
      </c>
    </row>
    <row r="311" spans="1:97" ht="60" customHeight="1" x14ac:dyDescent="0.4">
      <c r="A311" s="7" t="s">
        <v>891</v>
      </c>
      <c r="B311" s="236"/>
      <c r="C311" s="21" t="s">
        <v>155</v>
      </c>
      <c r="D311" s="188"/>
      <c r="E311" s="191"/>
      <c r="F311" s="188"/>
      <c r="G311" s="196"/>
      <c r="H311" s="176"/>
      <c r="I311" s="182"/>
      <c r="J311" s="176"/>
      <c r="K311" s="166"/>
      <c r="L311" s="197"/>
      <c r="M311" s="199"/>
      <c r="N311" s="202"/>
      <c r="O311" s="205"/>
      <c r="P311" s="202"/>
      <c r="Q311" s="205"/>
      <c r="R311" s="205"/>
      <c r="S311" s="208"/>
      <c r="T311" s="176"/>
      <c r="U311" s="175"/>
      <c r="V311" s="175"/>
      <c r="W311" s="177"/>
      <c r="X311" s="166"/>
      <c r="Y311" s="166"/>
      <c r="Z311" s="179"/>
      <c r="AA311" s="179"/>
      <c r="AB311" s="179"/>
      <c r="AC311" s="181"/>
      <c r="AD311" s="176"/>
      <c r="AE311" s="182"/>
      <c r="AF311" s="176"/>
      <c r="AG311" s="176"/>
      <c r="AH311" s="182"/>
      <c r="AI311" s="176"/>
      <c r="AJ311" s="183"/>
      <c r="AK311" s="21" t="str">
        <f>CONCATENATE(J309," Control"," 3")</f>
        <v>GTHU 55 Control 3</v>
      </c>
      <c r="AL311" s="23"/>
      <c r="AM311" s="23"/>
      <c r="AN311" s="23"/>
      <c r="AO311" s="23" t="str">
        <f t="shared" ref="AO311:AO316" si="1395">CONCATENATE(AL311," ",AM311," a través de ",AN311)</f>
        <v xml:space="preserve">  a través de </v>
      </c>
      <c r="AP311" s="21"/>
      <c r="AQ311" s="21" t="str">
        <f t="shared" si="1361"/>
        <v/>
      </c>
      <c r="AR311" s="21"/>
      <c r="AS311" s="21" t="str">
        <f t="shared" si="1362"/>
        <v/>
      </c>
      <c r="AT311" s="21"/>
      <c r="AU311" s="21"/>
      <c r="AV311" s="21"/>
      <c r="AW311" s="22">
        <f>+IF(AQ311="Probabilidad",AW310-(AW310*AS311),AW310)</f>
        <v>0.42</v>
      </c>
      <c r="AX311" s="21" t="str">
        <f t="shared" si="1372"/>
        <v>Media</v>
      </c>
      <c r="AY311" s="22">
        <f>+IF(AQ311="Impacto",AY310-(AY310*AS311),AY310)</f>
        <v>0.60000000000000009</v>
      </c>
      <c r="AZ311" s="21" t="str">
        <f t="shared" si="1373"/>
        <v>Moderado</v>
      </c>
      <c r="BA311" s="166"/>
      <c r="BB311" s="166"/>
      <c r="BC311" s="169"/>
      <c r="BD311" s="21" t="str">
        <f>CONCATENATE(J309," Acción preventiva"," 3")</f>
        <v>GTHU 55 Acción preventiva 3</v>
      </c>
      <c r="BE311" s="23"/>
      <c r="BF311" s="23"/>
      <c r="BG311" s="23"/>
      <c r="BH311" s="21">
        <f t="shared" si="1375"/>
        <v>0</v>
      </c>
      <c r="BI311" s="21"/>
      <c r="BJ311" s="21"/>
      <c r="BK311" s="21"/>
      <c r="BL311" s="21"/>
      <c r="BM311" s="21"/>
      <c r="BN311" s="21"/>
      <c r="BO311" s="21"/>
      <c r="BP311" s="21"/>
      <c r="BQ311" s="21"/>
      <c r="BR311" s="21"/>
      <c r="BS311" s="21"/>
      <c r="BT311" s="21"/>
      <c r="BU311" s="171"/>
      <c r="BV311" s="38">
        <v>0</v>
      </c>
      <c r="BW311" s="38">
        <v>0</v>
      </c>
      <c r="BX311" s="38">
        <v>0</v>
      </c>
      <c r="BY311" s="38">
        <v>0</v>
      </c>
      <c r="BZ311" s="38">
        <v>0</v>
      </c>
      <c r="CA311" s="38">
        <v>0</v>
      </c>
      <c r="CB311" s="38">
        <v>0</v>
      </c>
      <c r="CC311" s="38">
        <v>0</v>
      </c>
      <c r="CD311" s="38">
        <v>0</v>
      </c>
      <c r="CE311" s="38">
        <v>0</v>
      </c>
      <c r="CF311" s="38">
        <v>0</v>
      </c>
      <c r="CG311" s="38">
        <v>0</v>
      </c>
      <c r="CH311" s="38">
        <f t="shared" si="1342"/>
        <v>0</v>
      </c>
      <c r="CI311" s="39"/>
      <c r="CJ311" s="24"/>
      <c r="CK311" s="25"/>
      <c r="CL311" s="173"/>
      <c r="CM311" s="26">
        <f t="shared" ref="CM311" si="1396">1-(CK311/CL309)</f>
        <v>1</v>
      </c>
      <c r="CN311" s="24" t="str" cm="1">
        <f t="array" ref="CN311">+_xlfn.IFS(CM311&lt;0.8,"Cambio",CM311&lt;0.9,"Revisión de control",CM311&gt;0.89,"Se mantiene")</f>
        <v>Se mantiene</v>
      </c>
      <c r="CO311" s="80"/>
      <c r="CP311" s="25"/>
      <c r="CQ311" s="25"/>
      <c r="CR311" s="25"/>
      <c r="CS311" s="26">
        <f t="shared" si="1345"/>
        <v>1</v>
      </c>
    </row>
    <row r="312" spans="1:97" ht="60" customHeight="1" x14ac:dyDescent="0.4">
      <c r="A312" s="7" t="s">
        <v>891</v>
      </c>
      <c r="B312" s="237"/>
      <c r="C312" s="21" t="s">
        <v>155</v>
      </c>
      <c r="D312" s="189"/>
      <c r="E312" s="192"/>
      <c r="F312" s="189"/>
      <c r="G312" s="196"/>
      <c r="H312" s="176"/>
      <c r="I312" s="182"/>
      <c r="J312" s="176"/>
      <c r="K312" s="167"/>
      <c r="L312" s="197"/>
      <c r="M312" s="200"/>
      <c r="N312" s="203"/>
      <c r="O312" s="206"/>
      <c r="P312" s="203"/>
      <c r="Q312" s="206"/>
      <c r="R312" s="206"/>
      <c r="S312" s="209"/>
      <c r="T312" s="176"/>
      <c r="U312" s="175"/>
      <c r="V312" s="175"/>
      <c r="W312" s="177"/>
      <c r="X312" s="167"/>
      <c r="Y312" s="167"/>
      <c r="Z312" s="180"/>
      <c r="AA312" s="180"/>
      <c r="AB312" s="180"/>
      <c r="AC312" s="181"/>
      <c r="AD312" s="176"/>
      <c r="AE312" s="182"/>
      <c r="AF312" s="176"/>
      <c r="AG312" s="176"/>
      <c r="AH312" s="182"/>
      <c r="AI312" s="176"/>
      <c r="AJ312" s="183"/>
      <c r="AK312" s="21" t="str">
        <f>CONCATENATE(J309," Control"," 4")</f>
        <v>GTHU 55 Control 4</v>
      </c>
      <c r="AL312" s="23"/>
      <c r="AM312" s="23"/>
      <c r="AN312" s="23"/>
      <c r="AO312" s="23" t="str">
        <f t="shared" si="1395"/>
        <v xml:space="preserve">  a través de </v>
      </c>
      <c r="AP312" s="21"/>
      <c r="AQ312" s="21" t="str">
        <f t="shared" si="1361"/>
        <v/>
      </c>
      <c r="AR312" s="21"/>
      <c r="AS312" s="21" t="str">
        <f t="shared" si="1362"/>
        <v/>
      </c>
      <c r="AT312" s="21"/>
      <c r="AU312" s="21"/>
      <c r="AV312" s="21"/>
      <c r="AW312" s="22">
        <f>+IF(AQ312="Probabilidad",AW311-(AW311*AS312),AW311)</f>
        <v>0.42</v>
      </c>
      <c r="AX312" s="21" t="str">
        <f t="shared" si="1372"/>
        <v>Media</v>
      </c>
      <c r="AY312" s="22">
        <f>+IF(AQ312="Impacto",AY311-(AY311*AS312),AY311)</f>
        <v>0.60000000000000009</v>
      </c>
      <c r="AZ312" s="21" t="str">
        <f t="shared" si="1373"/>
        <v>Moderado</v>
      </c>
      <c r="BA312" s="167"/>
      <c r="BB312" s="167"/>
      <c r="BC312" s="170"/>
      <c r="BD312" s="21" t="str">
        <f>CONCATENATE(J309," Acción preventiva"," 4")</f>
        <v>GTHU 55 Acción preventiva 4</v>
      </c>
      <c r="BE312" s="23"/>
      <c r="BF312" s="23"/>
      <c r="BG312" s="23"/>
      <c r="BH312" s="21">
        <f t="shared" si="1375"/>
        <v>0</v>
      </c>
      <c r="BI312" s="21"/>
      <c r="BJ312" s="21"/>
      <c r="BK312" s="21"/>
      <c r="BL312" s="21"/>
      <c r="BM312" s="21"/>
      <c r="BN312" s="21"/>
      <c r="BO312" s="21"/>
      <c r="BP312" s="21"/>
      <c r="BQ312" s="21"/>
      <c r="BR312" s="21"/>
      <c r="BS312" s="21"/>
      <c r="BT312" s="21"/>
      <c r="BU312" s="171"/>
      <c r="BV312" s="38">
        <v>0</v>
      </c>
      <c r="BW312" s="38">
        <v>0</v>
      </c>
      <c r="BX312" s="38">
        <v>0</v>
      </c>
      <c r="BY312" s="38">
        <v>0</v>
      </c>
      <c r="BZ312" s="38">
        <v>0</v>
      </c>
      <c r="CA312" s="38">
        <v>0</v>
      </c>
      <c r="CB312" s="38">
        <v>0</v>
      </c>
      <c r="CC312" s="38">
        <v>0</v>
      </c>
      <c r="CD312" s="38">
        <v>0</v>
      </c>
      <c r="CE312" s="38">
        <v>0</v>
      </c>
      <c r="CF312" s="38">
        <v>0</v>
      </c>
      <c r="CG312" s="38">
        <v>0</v>
      </c>
      <c r="CH312" s="38">
        <f t="shared" si="1342"/>
        <v>0</v>
      </c>
      <c r="CI312" s="39"/>
      <c r="CJ312" s="24"/>
      <c r="CK312" s="25"/>
      <c r="CL312" s="174"/>
      <c r="CM312" s="26">
        <f t="shared" ref="CM312" si="1397">1-(CK312/CL309)</f>
        <v>1</v>
      </c>
      <c r="CN312" s="24" t="str" cm="1">
        <f t="array" ref="CN312">+_xlfn.IFS(CM312&lt;0.8,"Cambio",CM312&lt;0.9,"Revisión de control",CM312&gt;0.89,"Se mantiene")</f>
        <v>Se mantiene</v>
      </c>
      <c r="CO312" s="80"/>
      <c r="CP312" s="25"/>
      <c r="CQ312" s="25"/>
      <c r="CR312" s="25"/>
      <c r="CS312" s="26">
        <f t="shared" si="1345"/>
        <v>1</v>
      </c>
    </row>
    <row r="313" spans="1:97" ht="60" hidden="1" customHeight="1" x14ac:dyDescent="0.4">
      <c r="B313" s="168" t="s">
        <v>154</v>
      </c>
      <c r="C313" s="21" t="s">
        <v>155</v>
      </c>
      <c r="D313" s="187" t="str">
        <f>VLOOKUP(B313,Datos!$B$65:$F$80,3,FALSE)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313" s="190" t="str">
        <f>VLOOKUP(B313,Datos!$B$65:$F$80,5,FALSE)</f>
        <v>La posibilidad de incumplir con la administración del Talento Humano de la Agencia y promover su desarrollo</v>
      </c>
      <c r="F313" s="187" t="str">
        <f>VLOOKUP(B313,Datos!$B$65:$F$80,4,FALSE)</f>
        <v>Inicia con la planeación, selección y vinculación del personal idóneo, competente y con las habilidades requeridas y, termina con el retiro del servidor público.</v>
      </c>
      <c r="G313" s="238" t="s">
        <v>1413</v>
      </c>
      <c r="H313" s="176"/>
      <c r="I313" s="182">
        <f t="shared" ref="I313" si="1398">IF(K313="",0,1)</f>
        <v>0</v>
      </c>
      <c r="J313" s="176" t="str">
        <f t="shared" ref="J313" si="1399">CONCATENATE(C313," ",K313)</f>
        <v xml:space="preserve">GTHU </v>
      </c>
      <c r="K313" s="165"/>
      <c r="L313" s="197"/>
      <c r="M313" s="198">
        <f ca="1">+TODAY()-L313</f>
        <v>46079</v>
      </c>
      <c r="N313" s="201"/>
      <c r="O313" s="204" t="e">
        <f>VLOOKUP(N313,[1]Datos!$B$21:$D$25,3,FALSE)</f>
        <v>#N/A</v>
      </c>
      <c r="P313" s="201"/>
      <c r="Q313" s="204" t="e">
        <f>VLOOKUP(P313,[1]Datos!$C$20:$D$25,2,FALSE)</f>
        <v>#N/A</v>
      </c>
      <c r="R313" s="204" t="e">
        <f t="shared" ref="R313" si="1400">+IF(O313="",Q313,IF(Q313="",O313,IF(O313&gt;Q313,O313,Q313)))</f>
        <v>#N/A</v>
      </c>
      <c r="S313" s="207"/>
      <c r="T313" s="176"/>
      <c r="U313" s="175"/>
      <c r="V313" s="175"/>
      <c r="W313" s="177" t="str">
        <f t="shared" ref="W313" si="1401">CONCATENATE("Posibilidad de"," ",T313," ",U313," debido ",V313)</f>
        <v xml:space="preserve">Posibilidad de   debido </v>
      </c>
      <c r="X313" s="165"/>
      <c r="Y313" s="165"/>
      <c r="Z313" s="178"/>
      <c r="AA313" s="178"/>
      <c r="AB313" s="178"/>
      <c r="AC313" s="181"/>
      <c r="AD313" s="176" t="str">
        <f t="shared" ref="AD313" si="1402">IF(AC313&lt;=0,"",IF(AC313&lt;=2,"Muy Baja",IF(AC313&lt;=24,"Baja",IF(AC313&lt;=500,"Media",IF(AC313&lt;=5000,"Alta","Muy Alta")))))</f>
        <v/>
      </c>
      <c r="AE313" s="182" t="str">
        <f t="shared" ref="AE313" si="1403">IF(AD313="","",IF(AD313="Muy Baja",0.2,IF(AD313="Baja",0.4,IF(AD313="Media",0.6,IF(AD313="Alta",0.8,IF(AD313="Muy Alta",1,))))))</f>
        <v/>
      </c>
      <c r="AF313" s="176"/>
      <c r="AG313" s="176" t="str">
        <f>IF(OR(AF313=[1]Datos!$C$6,AF313=[1]Datos!$D$6),"Leve",IF(OR(AF313=[1]Datos!$C$7,AF313=[1]Datos!$D$7),"Menor",IF(OR(AF313=[1]Datos!$C$8,AF313=[1]Datos!$D$8),"Moderado",IF(OR(AF313=[1]Datos!$C$9,AF313=[1]Datos!$D$9),"Mayor",IF(OR(AF313=[1]Datos!$C$10,AF313=[1]Datos!$D$10),"Catastrófico","")))))</f>
        <v/>
      </c>
      <c r="AH313" s="182" t="str">
        <f t="shared" ref="AH313" si="1404">IF(AG313="","",IF(AG313="Leve",0.2,IF(AG313="Menor",0.4,IF(AG313="Moderado",0.6,IF(AG313="Mayor",0.8,IF(AG313="Catastrófico",1,))))))</f>
        <v/>
      </c>
      <c r="AI313" s="176" t="str">
        <f t="shared" ref="AI313" si="1405">IF(OR(AND(AD313="Muy Baja",AG313="Leve"),AND(AD313="Muy Baja",AG313="Menor"),AND(AD313="Baja",AG313="Leve")),"Bajo",IF(OR(AND(AD313="Muy baja",AG313="Moderado"),AND(AD313="Baja",AG313="Menor"),AND(AD313="Baja",AG313="Moderado"),AND(AD313="Media",AG313="Leve"),AND(AD313="Media",AG313="Menor"),AND(AD313="Media",AG313="Moderado"),AND(AD313="Alta",AG313="Leve"),AND(AD313="Alta",AG313="Menor")),"Moderado",IF(OR(AND(AD313="Muy Baja",AG313="Mayor"),AND(AD313="Baja",AG313="Mayor"),AND(AD313="Media",AG313="Mayor"),AND(AD313="Alta",AG313="Moderado"),AND(AD313="Alta",AG313="Mayor"),AND(AD313="Muy Alta",AG313="Leve"),AND(AD313="Muy Alta",AG313="Menor"),AND(AD313="Muy Alta",AG313="Moderado"),AND(AD313="Muy Alta",AG313="Mayor")),"Alto",IF(OR(AND(AD313="Muy Baja",AG313="Catastrófico"),AND(AD313="Baja",AG313="Catastrófico"),AND(AD313="Media",AG313="Catastrófico"),AND(AD313="Alta",AG313="Catastrófico"),AND(AD313="Muy Alta",AG313="Catastrófico")),"Extremo",""))))</f>
        <v/>
      </c>
      <c r="AJ313" s="183" t="e" cm="1">
        <f t="array" ref="AJ313">_xlfn.IFS(AI313="Bajo","Aceptar",AI313="Moderado","Reducir",AI313="Alto","Reducir",AI313="Extremo","Reducir")</f>
        <v>#N/A</v>
      </c>
      <c r="AK313" s="21" t="str">
        <f>CONCATENATE(J313," Control"," 1")</f>
        <v>GTHU  Control 1</v>
      </c>
      <c r="AL313" s="23"/>
      <c r="AM313" s="23"/>
      <c r="AN313" s="23"/>
      <c r="AO313" s="23" t="str">
        <f t="shared" si="1395"/>
        <v xml:space="preserve">  a través de </v>
      </c>
      <c r="AP313" s="21"/>
      <c r="AQ313" s="21" t="str">
        <f t="shared" ref="AQ313:AQ328" si="1406">IF(OR(AP313="Preventivo",AP313="Detectivo"),"Probabilidad",IF(AP313="Correctivo","Impacto",""))</f>
        <v/>
      </c>
      <c r="AR313" s="21"/>
      <c r="AS313" s="21" t="str">
        <f t="shared" ref="AS313:AS328" si="1407">IF(AND(AP313="Preventivo",AR313="Automático"),"50%",IF(AND(AP313="Preventivo",AR313="Manual"),"40%",IF(AND(AP313="Detectivo",AR313="Automático"),"40%",IF(AND(AP313="Detectivo",AR313="Manual"),"30%",IF(AND(AP313="Correctivo",AR313="Automático"),"35%",IF(AND(AP313="Correctivo",AR313="Manual"),"25%",""))))))</f>
        <v/>
      </c>
      <c r="AT313" s="21"/>
      <c r="AU313" s="21"/>
      <c r="AV313" s="21"/>
      <c r="AW313" s="22" t="str">
        <f t="shared" ref="AW313" si="1408">+IF(AQ313="Probabilidad",AE313-(AE313*AS313),AE313)</f>
        <v/>
      </c>
      <c r="AX313" s="21" t="str">
        <f t="shared" ref="AX313:AX328" si="1409">IFERROR(IF(AW313="","",IF(AW313&lt;=20%,"Muy Baja",IF(AW313&lt;=40%,"Baja",IF(AW313&lt;=60%,"Media",IF(AW313&lt;=80%,"Alta","Muy Alta"))))),"")</f>
        <v/>
      </c>
      <c r="AY313" s="22" t="str">
        <f t="shared" ref="AY313" si="1410">+IF(AQ313="Impacto",AH313-(AH313*AS313),AH313)</f>
        <v/>
      </c>
      <c r="AZ313" s="21" t="str">
        <f t="shared" ref="AZ313:AZ328" si="1411">IFERROR(IF(AY313="","",IF(AY313&lt;=0.2,"Leve",IF(AY313&lt;=0.4,"Menor",IF(AY313&lt;=0.6,"Moderado",IF(AY313&lt;=0.8,"Mayor","Catastrófico"))))),"")</f>
        <v/>
      </c>
      <c r="BA313" s="165" t="str">
        <f t="shared" ref="BA313" si="1412">IF(OR(AND(AX316="Muy Baja",AZ316="Leve"),AND(AX316="Muy Baja",AZ316="Menor"),AND(AX316="Baja",AZ316="Leve")),"Bajo",IF(OR(AND(AX316="Muy baja",AZ316="Moderado"),AND(AX316="Baja",AZ316="Menor"),AND(AX316="Baja",AZ316="Moderado"),AND(AX316="Media",AZ316="Leve"),AND(AX316="Media",AZ316="Menor"),AND(AX316="Media",AZ316="Moderado"),AND(AX316="Alta",AZ316="Leve"),AND(AX316="Alta",AZ316="Menor")),"Moderado",IF(OR(AND(AX316="Muy Baja",AZ316="Mayor"),AND(AX316="Baja",AZ316="Mayor"),AND(AX316="Media",AZ316="Mayor"),AND(AX316="Alta",AZ316="Moderado"),AND(AX316="Alta",AZ316="Mayor"),AND(AX316="Muy Alta",AZ316="Leve"),AND(AX316="Muy Alta",AZ316="Menor"),AND(AX316="Muy Alta",AZ316="Moderado"),AND(AX316="Muy Alta",AZ316="Mayor")),"Alto",IF(OR(AND(AX316="Muy Baja",AZ316="Catastrófico"),AND(AX316="Baja",AZ316="Catastrófico"),AND(AX316="Media",AZ316="Catastrófico"),AND(AX316="Alta",AZ316="Catastrófico"),AND(AX316="Muy Alta",AZ316="Catastrófico")),"Extremo",""))))</f>
        <v/>
      </c>
      <c r="BB313" s="165" t="e" cm="1">
        <f t="array" ref="BB313">_xlfn.IFS(BA313="Bajo","Aceptar",BA313="Moderado","Reducir",BA313="Alto","Reducir",BA313="Extremo","Reducir")</f>
        <v>#N/A</v>
      </c>
      <c r="BC313" s="168" t="e" cm="1">
        <f t="array" ref="BC313">_xlfn.IFS(BB313="Aceptar","No",BB313="Reducir","Si")</f>
        <v>#N/A</v>
      </c>
      <c r="BD313" s="21" t="str">
        <f>CONCATENATE(J313," Acción preventiva"," 1")</f>
        <v>GTHU  Acción preventiva 1</v>
      </c>
      <c r="BE313" s="23"/>
      <c r="BF313" s="23"/>
      <c r="BG313" s="23"/>
      <c r="BH313" s="21">
        <f t="shared" ref="BH313:BH328" si="1413">+SUM(BI313:BT313)</f>
        <v>0</v>
      </c>
      <c r="BI313" s="21"/>
      <c r="BJ313" s="21"/>
      <c r="BK313" s="21"/>
      <c r="BL313" s="21"/>
      <c r="BM313" s="21"/>
      <c r="BN313" s="21"/>
      <c r="BO313" s="21"/>
      <c r="BP313" s="21"/>
      <c r="BQ313" s="21"/>
      <c r="BR313" s="21"/>
      <c r="BS313" s="21"/>
      <c r="BT313" s="21"/>
      <c r="BU313" s="171"/>
      <c r="BV313" s="38">
        <v>0</v>
      </c>
      <c r="BW313" s="38">
        <v>0</v>
      </c>
      <c r="BX313" s="38">
        <v>0</v>
      </c>
      <c r="BY313" s="38">
        <v>0</v>
      </c>
      <c r="BZ313" s="38">
        <v>0</v>
      </c>
      <c r="CA313" s="38">
        <v>1</v>
      </c>
      <c r="CB313" s="38">
        <v>0</v>
      </c>
      <c r="CC313" s="38">
        <v>1</v>
      </c>
      <c r="CD313" s="38">
        <v>0</v>
      </c>
      <c r="CE313" s="38">
        <v>1</v>
      </c>
      <c r="CF313" s="38">
        <v>0</v>
      </c>
      <c r="CG313" s="38">
        <v>0</v>
      </c>
      <c r="CH313" s="38">
        <f t="shared" ref="CH313:CH328" si="1414">+SUM(BV313:CG313)</f>
        <v>3</v>
      </c>
      <c r="CI313" s="39"/>
      <c r="CJ313" s="24"/>
      <c r="CK313" s="25"/>
      <c r="CL313" s="172">
        <f t="shared" ref="CL313" si="1415">+AC313</f>
        <v>0</v>
      </c>
      <c r="CM313" s="26" t="e">
        <f t="shared" ref="CM313" si="1416">1-(CK313/CL313)</f>
        <v>#DIV/0!</v>
      </c>
      <c r="CN313" s="24" t="e" cm="1">
        <f t="array" ref="CN313">+_xlfn.IFS(CM313&lt;0.8,"Cambio",CM313&lt;0.9,"Revisión de control",CM313&gt;0.89,"Se mantiene")</f>
        <v>#DIV/0!</v>
      </c>
      <c r="CO313" s="80"/>
      <c r="CP313" s="25"/>
      <c r="CQ313" s="25"/>
      <c r="CR313" s="25"/>
      <c r="CS313" s="26">
        <f t="shared" si="1345"/>
        <v>1</v>
      </c>
    </row>
    <row r="314" spans="1:97" ht="60" hidden="1" customHeight="1" x14ac:dyDescent="0.4">
      <c r="B314" s="169"/>
      <c r="C314" s="21" t="s">
        <v>155</v>
      </c>
      <c r="D314" s="188"/>
      <c r="E314" s="191"/>
      <c r="F314" s="188"/>
      <c r="G314" s="238"/>
      <c r="H314" s="176"/>
      <c r="I314" s="182"/>
      <c r="J314" s="176"/>
      <c r="K314" s="166"/>
      <c r="L314" s="197"/>
      <c r="M314" s="199"/>
      <c r="N314" s="202"/>
      <c r="O314" s="205"/>
      <c r="P314" s="202"/>
      <c r="Q314" s="205"/>
      <c r="R314" s="205"/>
      <c r="S314" s="208"/>
      <c r="T314" s="176"/>
      <c r="U314" s="175"/>
      <c r="V314" s="175"/>
      <c r="W314" s="177"/>
      <c r="X314" s="166"/>
      <c r="Y314" s="166"/>
      <c r="Z314" s="179"/>
      <c r="AA314" s="179"/>
      <c r="AB314" s="179"/>
      <c r="AC314" s="181"/>
      <c r="AD314" s="176"/>
      <c r="AE314" s="182"/>
      <c r="AF314" s="176"/>
      <c r="AG314" s="176"/>
      <c r="AH314" s="182"/>
      <c r="AI314" s="176"/>
      <c r="AJ314" s="183"/>
      <c r="AK314" s="21" t="str">
        <f>CONCATENATE(J313," Control"," 2")</f>
        <v>GTHU  Control 2</v>
      </c>
      <c r="AL314" s="23"/>
      <c r="AM314" s="23"/>
      <c r="AN314" s="23"/>
      <c r="AO314" s="23" t="str">
        <f t="shared" si="1395"/>
        <v xml:space="preserve">  a través de </v>
      </c>
      <c r="AP314" s="21"/>
      <c r="AQ314" s="21" t="str">
        <f t="shared" si="1406"/>
        <v/>
      </c>
      <c r="AR314" s="21"/>
      <c r="AS314" s="21" t="str">
        <f t="shared" si="1407"/>
        <v/>
      </c>
      <c r="AT314" s="21"/>
      <c r="AU314" s="21"/>
      <c r="AV314" s="21"/>
      <c r="AW314" s="22" t="str">
        <f t="shared" ref="AW314:AW316" si="1417">+IF(AQ314="Probabilidad",AW313-(AW313*AS314),AW313)</f>
        <v/>
      </c>
      <c r="AX314" s="21" t="str">
        <f t="shared" si="1409"/>
        <v/>
      </c>
      <c r="AY314" s="22" t="str">
        <f t="shared" ref="AY314:AY316" si="1418">+IF(AQ314="Impacto",AY313-(AY313*AS314),AY313)</f>
        <v/>
      </c>
      <c r="AZ314" s="21" t="str">
        <f t="shared" si="1411"/>
        <v/>
      </c>
      <c r="BA314" s="166"/>
      <c r="BB314" s="166"/>
      <c r="BC314" s="169"/>
      <c r="BD314" s="21" t="str">
        <f>CONCATENATE(J313," Acción preventiva"," 2")</f>
        <v>GTHU  Acción preventiva 2</v>
      </c>
      <c r="BE314" s="23"/>
      <c r="BF314" s="23"/>
      <c r="BG314" s="23"/>
      <c r="BH314" s="21">
        <f t="shared" si="1413"/>
        <v>0</v>
      </c>
      <c r="BI314" s="21"/>
      <c r="BJ314" s="21"/>
      <c r="BK314" s="21"/>
      <c r="BL314" s="21"/>
      <c r="BM314" s="21"/>
      <c r="BN314" s="21"/>
      <c r="BO314" s="21"/>
      <c r="BP314" s="21"/>
      <c r="BQ314" s="21"/>
      <c r="BR314" s="21"/>
      <c r="BS314" s="21"/>
      <c r="BT314" s="21"/>
      <c r="BU314" s="171"/>
      <c r="BV314" s="38">
        <v>0</v>
      </c>
      <c r="BW314" s="38">
        <v>0</v>
      </c>
      <c r="BX314" s="38">
        <v>0</v>
      </c>
      <c r="BY314" s="38">
        <v>0</v>
      </c>
      <c r="BZ314" s="38">
        <v>0</v>
      </c>
      <c r="CA314" s="38">
        <v>0</v>
      </c>
      <c r="CB314" s="38">
        <v>0</v>
      </c>
      <c r="CC314" s="38">
        <v>0</v>
      </c>
      <c r="CD314" s="38">
        <v>0</v>
      </c>
      <c r="CE314" s="38">
        <v>0</v>
      </c>
      <c r="CF314" s="38">
        <v>0</v>
      </c>
      <c r="CG314" s="38">
        <v>0</v>
      </c>
      <c r="CH314" s="38">
        <f t="shared" si="1414"/>
        <v>0</v>
      </c>
      <c r="CI314" s="39"/>
      <c r="CJ314" s="24"/>
      <c r="CK314" s="25"/>
      <c r="CL314" s="173"/>
      <c r="CM314" s="26" t="e">
        <f t="shared" ref="CM314" si="1419">1-(CK314/CL313)</f>
        <v>#DIV/0!</v>
      </c>
      <c r="CN314" s="24" t="e" cm="1">
        <f t="array" ref="CN314">+_xlfn.IFS(CM314&lt;0.8,"Cambio",CM314&lt;0.9,"Revisión de control",CM314&gt;0.89,"Se mantiene")</f>
        <v>#DIV/0!</v>
      </c>
      <c r="CO314" s="80"/>
      <c r="CP314" s="25"/>
      <c r="CQ314" s="25"/>
      <c r="CR314" s="25"/>
      <c r="CS314" s="26">
        <f t="shared" si="1345"/>
        <v>1</v>
      </c>
    </row>
    <row r="315" spans="1:97" ht="60" hidden="1" customHeight="1" x14ac:dyDescent="0.4">
      <c r="B315" s="169"/>
      <c r="C315" s="21" t="s">
        <v>155</v>
      </c>
      <c r="D315" s="188"/>
      <c r="E315" s="191"/>
      <c r="F315" s="188"/>
      <c r="G315" s="238"/>
      <c r="H315" s="176"/>
      <c r="I315" s="182"/>
      <c r="J315" s="176"/>
      <c r="K315" s="166"/>
      <c r="L315" s="197"/>
      <c r="M315" s="199"/>
      <c r="N315" s="202"/>
      <c r="O315" s="205"/>
      <c r="P315" s="202"/>
      <c r="Q315" s="205"/>
      <c r="R315" s="205"/>
      <c r="S315" s="208"/>
      <c r="T315" s="176"/>
      <c r="U315" s="175"/>
      <c r="V315" s="175"/>
      <c r="W315" s="177"/>
      <c r="X315" s="166"/>
      <c r="Y315" s="166"/>
      <c r="Z315" s="179"/>
      <c r="AA315" s="179"/>
      <c r="AB315" s="179"/>
      <c r="AC315" s="181"/>
      <c r="AD315" s="176"/>
      <c r="AE315" s="182"/>
      <c r="AF315" s="176"/>
      <c r="AG315" s="176"/>
      <c r="AH315" s="182"/>
      <c r="AI315" s="176"/>
      <c r="AJ315" s="183"/>
      <c r="AK315" s="21" t="str">
        <f>CONCATENATE(J313," Control"," 3")</f>
        <v>GTHU  Control 3</v>
      </c>
      <c r="AL315" s="23"/>
      <c r="AM315" s="23"/>
      <c r="AN315" s="23"/>
      <c r="AO315" s="23" t="str">
        <f t="shared" si="1395"/>
        <v xml:space="preserve">  a través de </v>
      </c>
      <c r="AP315" s="21"/>
      <c r="AQ315" s="21" t="str">
        <f t="shared" si="1406"/>
        <v/>
      </c>
      <c r="AR315" s="21"/>
      <c r="AS315" s="21" t="str">
        <f t="shared" si="1407"/>
        <v/>
      </c>
      <c r="AT315" s="21"/>
      <c r="AU315" s="21"/>
      <c r="AV315" s="21"/>
      <c r="AW315" s="22" t="str">
        <f t="shared" si="1417"/>
        <v/>
      </c>
      <c r="AX315" s="21" t="str">
        <f t="shared" si="1409"/>
        <v/>
      </c>
      <c r="AY315" s="22" t="str">
        <f t="shared" si="1418"/>
        <v/>
      </c>
      <c r="AZ315" s="21" t="str">
        <f t="shared" si="1411"/>
        <v/>
      </c>
      <c r="BA315" s="166"/>
      <c r="BB315" s="166"/>
      <c r="BC315" s="169"/>
      <c r="BD315" s="21" t="str">
        <f>CONCATENATE(J313," Acción preventiva"," 3")</f>
        <v>GTHU  Acción preventiva 3</v>
      </c>
      <c r="BE315" s="23"/>
      <c r="BF315" s="23"/>
      <c r="BG315" s="23"/>
      <c r="BH315" s="21">
        <f t="shared" si="1413"/>
        <v>0</v>
      </c>
      <c r="BI315" s="21"/>
      <c r="BJ315" s="21"/>
      <c r="BK315" s="21"/>
      <c r="BL315" s="21"/>
      <c r="BM315" s="21"/>
      <c r="BN315" s="21"/>
      <c r="BO315" s="21"/>
      <c r="BP315" s="21"/>
      <c r="BQ315" s="21"/>
      <c r="BR315" s="21"/>
      <c r="BS315" s="21"/>
      <c r="BT315" s="21"/>
      <c r="BU315" s="171"/>
      <c r="BV315" s="38">
        <v>0</v>
      </c>
      <c r="BW315" s="38">
        <v>0</v>
      </c>
      <c r="BX315" s="38">
        <v>0</v>
      </c>
      <c r="BY315" s="38">
        <v>0</v>
      </c>
      <c r="BZ315" s="38">
        <v>0</v>
      </c>
      <c r="CA315" s="38">
        <v>0</v>
      </c>
      <c r="CB315" s="38">
        <v>0</v>
      </c>
      <c r="CC315" s="38">
        <v>0</v>
      </c>
      <c r="CD315" s="38">
        <v>0</v>
      </c>
      <c r="CE315" s="38">
        <v>0</v>
      </c>
      <c r="CF315" s="38">
        <v>0</v>
      </c>
      <c r="CG315" s="38">
        <v>0</v>
      </c>
      <c r="CH315" s="38">
        <f t="shared" si="1414"/>
        <v>0</v>
      </c>
      <c r="CI315" s="39"/>
      <c r="CJ315" s="24"/>
      <c r="CK315" s="25"/>
      <c r="CL315" s="173"/>
      <c r="CM315" s="26" t="e">
        <f t="shared" ref="CM315" si="1420">1-(CK315/CL313)</f>
        <v>#DIV/0!</v>
      </c>
      <c r="CN315" s="24" t="e" cm="1">
        <f t="array" ref="CN315">+_xlfn.IFS(CM315&lt;0.8,"Cambio",CM315&lt;0.9,"Revisión de control",CM315&gt;0.89,"Se mantiene")</f>
        <v>#DIV/0!</v>
      </c>
      <c r="CO315" s="80"/>
      <c r="CP315" s="25"/>
      <c r="CQ315" s="25"/>
      <c r="CR315" s="25"/>
      <c r="CS315" s="26">
        <f t="shared" si="1345"/>
        <v>1</v>
      </c>
    </row>
    <row r="316" spans="1:97" ht="60" hidden="1" customHeight="1" x14ac:dyDescent="0.4">
      <c r="B316" s="170"/>
      <c r="C316" s="21" t="s">
        <v>155</v>
      </c>
      <c r="D316" s="189"/>
      <c r="E316" s="192"/>
      <c r="F316" s="189"/>
      <c r="G316" s="238"/>
      <c r="H316" s="176"/>
      <c r="I316" s="182"/>
      <c r="J316" s="176"/>
      <c r="K316" s="167"/>
      <c r="L316" s="197"/>
      <c r="M316" s="200"/>
      <c r="N316" s="203"/>
      <c r="O316" s="206"/>
      <c r="P316" s="203"/>
      <c r="Q316" s="206"/>
      <c r="R316" s="206"/>
      <c r="S316" s="209"/>
      <c r="T316" s="176"/>
      <c r="U316" s="175"/>
      <c r="V316" s="175"/>
      <c r="W316" s="177"/>
      <c r="X316" s="167"/>
      <c r="Y316" s="167"/>
      <c r="Z316" s="180"/>
      <c r="AA316" s="180"/>
      <c r="AB316" s="180"/>
      <c r="AC316" s="181"/>
      <c r="AD316" s="176"/>
      <c r="AE316" s="182"/>
      <c r="AF316" s="176"/>
      <c r="AG316" s="176"/>
      <c r="AH316" s="182"/>
      <c r="AI316" s="176"/>
      <c r="AJ316" s="183"/>
      <c r="AK316" s="21" t="str">
        <f>CONCATENATE(J313," Control"," 4")</f>
        <v>GTHU  Control 4</v>
      </c>
      <c r="AL316" s="23"/>
      <c r="AM316" s="23"/>
      <c r="AN316" s="23"/>
      <c r="AO316" s="23" t="str">
        <f t="shared" si="1395"/>
        <v xml:space="preserve">  a través de </v>
      </c>
      <c r="AP316" s="21"/>
      <c r="AQ316" s="21" t="str">
        <f t="shared" si="1406"/>
        <v/>
      </c>
      <c r="AR316" s="21"/>
      <c r="AS316" s="21" t="str">
        <f t="shared" si="1407"/>
        <v/>
      </c>
      <c r="AT316" s="21"/>
      <c r="AU316" s="21"/>
      <c r="AV316" s="21"/>
      <c r="AW316" s="22" t="str">
        <f t="shared" si="1417"/>
        <v/>
      </c>
      <c r="AX316" s="21" t="str">
        <f t="shared" si="1409"/>
        <v/>
      </c>
      <c r="AY316" s="22" t="str">
        <f t="shared" si="1418"/>
        <v/>
      </c>
      <c r="AZ316" s="21" t="str">
        <f t="shared" si="1411"/>
        <v/>
      </c>
      <c r="BA316" s="167"/>
      <c r="BB316" s="167"/>
      <c r="BC316" s="170"/>
      <c r="BD316" s="21" t="str">
        <f>CONCATENATE(J313," Acción preventiva"," 4")</f>
        <v>GTHU  Acción preventiva 4</v>
      </c>
      <c r="BE316" s="23"/>
      <c r="BF316" s="23"/>
      <c r="BG316" s="23"/>
      <c r="BH316" s="21">
        <f t="shared" si="1413"/>
        <v>0</v>
      </c>
      <c r="BI316" s="21"/>
      <c r="BJ316" s="21"/>
      <c r="BK316" s="21"/>
      <c r="BL316" s="21"/>
      <c r="BM316" s="21"/>
      <c r="BN316" s="21"/>
      <c r="BO316" s="21"/>
      <c r="BP316" s="21"/>
      <c r="BQ316" s="21"/>
      <c r="BR316" s="21"/>
      <c r="BS316" s="21"/>
      <c r="BT316" s="21"/>
      <c r="BU316" s="171"/>
      <c r="BV316" s="38">
        <v>0</v>
      </c>
      <c r="BW316" s="38">
        <v>0</v>
      </c>
      <c r="BX316" s="38">
        <v>0</v>
      </c>
      <c r="BY316" s="38">
        <v>0</v>
      </c>
      <c r="BZ316" s="38">
        <v>0</v>
      </c>
      <c r="CA316" s="38">
        <v>0</v>
      </c>
      <c r="CB316" s="38">
        <v>0</v>
      </c>
      <c r="CC316" s="38">
        <v>0</v>
      </c>
      <c r="CD316" s="38">
        <v>0</v>
      </c>
      <c r="CE316" s="38">
        <v>0</v>
      </c>
      <c r="CF316" s="38">
        <v>0</v>
      </c>
      <c r="CG316" s="38">
        <v>0</v>
      </c>
      <c r="CH316" s="38">
        <f t="shared" si="1414"/>
        <v>0</v>
      </c>
      <c r="CI316" s="39"/>
      <c r="CJ316" s="24"/>
      <c r="CK316" s="25"/>
      <c r="CL316" s="174"/>
      <c r="CM316" s="26" t="e">
        <f t="shared" ref="CM316" si="1421">1-(CK316/CL313)</f>
        <v>#DIV/0!</v>
      </c>
      <c r="CN316" s="24" t="e" cm="1">
        <f t="array" ref="CN316">+_xlfn.IFS(CM316&lt;0.8,"Cambio",CM316&lt;0.9,"Revisión de control",CM316&gt;0.89,"Se mantiene")</f>
        <v>#DIV/0!</v>
      </c>
      <c r="CO316" s="80"/>
      <c r="CP316" s="25"/>
      <c r="CQ316" s="25"/>
      <c r="CR316" s="25"/>
      <c r="CS316" s="26">
        <f t="shared" si="1345"/>
        <v>1</v>
      </c>
    </row>
    <row r="317" spans="1:97" ht="60" hidden="1" customHeight="1" x14ac:dyDescent="0.4">
      <c r="B317" s="168" t="s">
        <v>154</v>
      </c>
      <c r="C317" s="21" t="s">
        <v>155</v>
      </c>
      <c r="D317" s="187" t="str">
        <f>VLOOKUP(B317,Datos!$B$65:$F$80,3,FALSE)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317" s="190" t="str">
        <f>VLOOKUP(B317,Datos!$B$65:$F$80,5,FALSE)</f>
        <v>La posibilidad de incumplir con la administración del Talento Humano de la Agencia y promover su desarrollo</v>
      </c>
      <c r="F317" s="187" t="str">
        <f>VLOOKUP(B317,Datos!$B$65:$F$80,4,FALSE)</f>
        <v>Inicia con la planeación, selección y vinculación del personal idóneo, competente y con las habilidades requeridas y, termina con el retiro del servidor público.</v>
      </c>
      <c r="G317" s="238" t="s">
        <v>1414</v>
      </c>
      <c r="H317" s="176"/>
      <c r="I317" s="182">
        <f t="shared" ref="I317" si="1422">IF(K317="",0,1)</f>
        <v>0</v>
      </c>
      <c r="J317" s="176" t="str">
        <f t="shared" ref="J317" si="1423">CONCATENATE(C317," ",K317)</f>
        <v xml:space="preserve">GTHU </v>
      </c>
      <c r="K317" s="165"/>
      <c r="L317" s="197"/>
      <c r="M317" s="198">
        <f ca="1">+TODAY()-L317</f>
        <v>46079</v>
      </c>
      <c r="N317" s="201"/>
      <c r="O317" s="204" t="e">
        <f>VLOOKUP(N317,[1]Datos!$B$21:$D$25,3,FALSE)</f>
        <v>#N/A</v>
      </c>
      <c r="P317" s="201"/>
      <c r="Q317" s="204" t="e">
        <f>VLOOKUP(P317,[1]Datos!$C$20:$D$25,2,FALSE)</f>
        <v>#N/A</v>
      </c>
      <c r="R317" s="204" t="e">
        <f t="shared" ref="R317" si="1424">+IF(O317="",Q317,IF(Q317="",O317,IF(O317&gt;Q317,O317,Q317)))</f>
        <v>#N/A</v>
      </c>
      <c r="S317" s="207"/>
      <c r="T317" s="176"/>
      <c r="U317" s="175"/>
      <c r="V317" s="175"/>
      <c r="W317" s="177" t="str">
        <f t="shared" ref="W317" si="1425">CONCATENATE("Posibilidad de"," ",T317," ",U317," debido ",V317)</f>
        <v xml:space="preserve">Posibilidad de   debido </v>
      </c>
      <c r="X317" s="165"/>
      <c r="Y317" s="165"/>
      <c r="Z317" s="178"/>
      <c r="AA317" s="178"/>
      <c r="AB317" s="178"/>
      <c r="AC317" s="181"/>
      <c r="AD317" s="176" t="str">
        <f t="shared" ref="AD317" si="1426">IF(AC317&lt;=0,"",IF(AC317&lt;=2,"Muy Baja",IF(AC317&lt;=24,"Baja",IF(AC317&lt;=500,"Media",IF(AC317&lt;=5000,"Alta","Muy Alta")))))</f>
        <v/>
      </c>
      <c r="AE317" s="182" t="str">
        <f t="shared" ref="AE317" si="1427">IF(AD317="","",IF(AD317="Muy Baja",0.2,IF(AD317="Baja",0.4,IF(AD317="Media",0.6,IF(AD317="Alta",0.8,IF(AD317="Muy Alta",1,))))))</f>
        <v/>
      </c>
      <c r="AF317" s="176"/>
      <c r="AG317" s="176" t="str">
        <f>IF(OR(AF317=[1]Datos!$C$6,AF317=[1]Datos!$D$6),"Leve",IF(OR(AF317=[1]Datos!$C$7,AF317=[1]Datos!$D$7),"Menor",IF(OR(AF317=[1]Datos!$C$8,AF317=[1]Datos!$D$8),"Moderado",IF(OR(AF317=[1]Datos!$C$9,AF317=[1]Datos!$D$9),"Mayor",IF(OR(AF317=[1]Datos!$C$10,AF317=[1]Datos!$D$10),"Catastrófico","")))))</f>
        <v/>
      </c>
      <c r="AH317" s="182" t="str">
        <f t="shared" ref="AH317" si="1428">IF(AG317="","",IF(AG317="Leve",0.2,IF(AG317="Menor",0.4,IF(AG317="Moderado",0.6,IF(AG317="Mayor",0.8,IF(AG317="Catastrófico",1,))))))</f>
        <v/>
      </c>
      <c r="AI317" s="176" t="str">
        <f t="shared" ref="AI317" si="1429">IF(OR(AND(AD317="Muy Baja",AG317="Leve"),AND(AD317="Muy Baja",AG317="Menor"),AND(AD317="Baja",AG317="Leve")),"Bajo",IF(OR(AND(AD317="Muy baja",AG317="Moderado"),AND(AD317="Baja",AG317="Menor"),AND(AD317="Baja",AG317="Moderado"),AND(AD317="Media",AG317="Leve"),AND(AD317="Media",AG317="Menor"),AND(AD317="Media",AG317="Moderado"),AND(AD317="Alta",AG317="Leve"),AND(AD317="Alta",AG317="Menor")),"Moderado",IF(OR(AND(AD317="Muy Baja",AG317="Mayor"),AND(AD317="Baja",AG317="Mayor"),AND(AD317="Media",AG317="Mayor"),AND(AD317="Alta",AG317="Moderado"),AND(AD317="Alta",AG317="Mayor"),AND(AD317="Muy Alta",AG317="Leve"),AND(AD317="Muy Alta",AG317="Menor"),AND(AD317="Muy Alta",AG317="Moderado"),AND(AD317="Muy Alta",AG317="Mayor")),"Alto",IF(OR(AND(AD317="Muy Baja",AG317="Catastrófico"),AND(AD317="Baja",AG317="Catastrófico"),AND(AD317="Media",AG317="Catastrófico"),AND(AD317="Alta",AG317="Catastrófico"),AND(AD317="Muy Alta",AG317="Catastrófico")),"Extremo",""))))</f>
        <v/>
      </c>
      <c r="AJ317" s="183" t="e" cm="1">
        <f t="array" ref="AJ317">_xlfn.IFS(AI317="Bajo","Aceptar",AI317="Moderado","Reducir",AI317="Alto","Reducir",AI317="Extremo","Reducir")</f>
        <v>#N/A</v>
      </c>
      <c r="AK317" s="21" t="str">
        <f>CONCATENATE(J317," Control"," 1")</f>
        <v>GTHU  Control 1</v>
      </c>
      <c r="AL317" s="23"/>
      <c r="AM317" s="23"/>
      <c r="AN317" s="23"/>
      <c r="AO317" s="23" t="str">
        <f t="shared" ref="AO317:AO320" si="1430">CONCATENATE(AL317," ",AM317," a través de ",AN317)</f>
        <v xml:space="preserve">  a través de </v>
      </c>
      <c r="AP317" s="21"/>
      <c r="AQ317" s="21" t="str">
        <f t="shared" si="1406"/>
        <v/>
      </c>
      <c r="AR317" s="21"/>
      <c r="AS317" s="21" t="str">
        <f t="shared" si="1407"/>
        <v/>
      </c>
      <c r="AT317" s="21"/>
      <c r="AU317" s="21"/>
      <c r="AV317" s="21"/>
      <c r="AW317" s="22" t="str">
        <f t="shared" ref="AW317" si="1431">+IF(AQ317="Probabilidad",AE317-(AE317*AS317),AE317)</f>
        <v/>
      </c>
      <c r="AX317" s="21" t="str">
        <f t="shared" si="1409"/>
        <v/>
      </c>
      <c r="AY317" s="22" t="str">
        <f t="shared" ref="AY317" si="1432">+IF(AQ317="Impacto",AH317-(AH317*AS317),AH317)</f>
        <v/>
      </c>
      <c r="AZ317" s="21" t="str">
        <f t="shared" si="1411"/>
        <v/>
      </c>
      <c r="BA317" s="165" t="str">
        <f t="shared" ref="BA317" si="1433">IF(OR(AND(AX320="Muy Baja",AZ320="Leve"),AND(AX320="Muy Baja",AZ320="Menor"),AND(AX320="Baja",AZ320="Leve")),"Bajo",IF(OR(AND(AX320="Muy baja",AZ320="Moderado"),AND(AX320="Baja",AZ320="Menor"),AND(AX320="Baja",AZ320="Moderado"),AND(AX320="Media",AZ320="Leve"),AND(AX320="Media",AZ320="Menor"),AND(AX320="Media",AZ320="Moderado"),AND(AX320="Alta",AZ320="Leve"),AND(AX320="Alta",AZ320="Menor")),"Moderado",IF(OR(AND(AX320="Muy Baja",AZ320="Mayor"),AND(AX320="Baja",AZ320="Mayor"),AND(AX320="Media",AZ320="Mayor"),AND(AX320="Alta",AZ320="Moderado"),AND(AX320="Alta",AZ320="Mayor"),AND(AX320="Muy Alta",AZ320="Leve"),AND(AX320="Muy Alta",AZ320="Menor"),AND(AX320="Muy Alta",AZ320="Moderado"),AND(AX320="Muy Alta",AZ320="Mayor")),"Alto",IF(OR(AND(AX320="Muy Baja",AZ320="Catastrófico"),AND(AX320="Baja",AZ320="Catastrófico"),AND(AX320="Media",AZ320="Catastrófico"),AND(AX320="Alta",AZ320="Catastrófico"),AND(AX320="Muy Alta",AZ320="Catastrófico")),"Extremo",""))))</f>
        <v/>
      </c>
      <c r="BB317" s="165" t="e" cm="1">
        <f t="array" ref="BB317">_xlfn.IFS(BA317="Bajo","Aceptar",BA317="Moderado","Reducir",BA317="Alto","Reducir",BA317="Extremo","Reducir")</f>
        <v>#N/A</v>
      </c>
      <c r="BC317" s="168" t="e" cm="1">
        <f t="array" ref="BC317">_xlfn.IFS(BB317="Aceptar","No",BB317="Reducir","Si")</f>
        <v>#N/A</v>
      </c>
      <c r="BD317" s="21" t="str">
        <f>CONCATENATE(J317," Acción preventiva"," 1")</f>
        <v>GTHU  Acción preventiva 1</v>
      </c>
      <c r="BE317" s="23"/>
      <c r="BF317" s="23"/>
      <c r="BG317" s="23"/>
      <c r="BH317" s="21">
        <f t="shared" si="1413"/>
        <v>0</v>
      </c>
      <c r="BI317" s="21"/>
      <c r="BJ317" s="21"/>
      <c r="BK317" s="21"/>
      <c r="BL317" s="21"/>
      <c r="BM317" s="21"/>
      <c r="BN317" s="21"/>
      <c r="BO317" s="21"/>
      <c r="BP317" s="21"/>
      <c r="BQ317" s="21"/>
      <c r="BR317" s="21"/>
      <c r="BS317" s="21"/>
      <c r="BT317" s="21"/>
      <c r="BU317" s="171"/>
      <c r="BV317" s="38">
        <v>0</v>
      </c>
      <c r="BW317" s="38">
        <v>0</v>
      </c>
      <c r="BX317" s="38">
        <v>0</v>
      </c>
      <c r="BY317" s="38">
        <v>0</v>
      </c>
      <c r="BZ317" s="38">
        <v>0</v>
      </c>
      <c r="CA317" s="38">
        <v>0</v>
      </c>
      <c r="CB317" s="38">
        <v>0</v>
      </c>
      <c r="CC317" s="38">
        <v>0</v>
      </c>
      <c r="CD317" s="38">
        <v>0</v>
      </c>
      <c r="CE317" s="38">
        <v>0</v>
      </c>
      <c r="CF317" s="38">
        <v>0</v>
      </c>
      <c r="CG317" s="38">
        <v>0</v>
      </c>
      <c r="CH317" s="38">
        <f t="shared" si="1414"/>
        <v>0</v>
      </c>
      <c r="CI317" s="39"/>
      <c r="CJ317" s="24"/>
      <c r="CK317" s="25"/>
      <c r="CL317" s="172">
        <f t="shared" ref="CL317" si="1434">+AC317</f>
        <v>0</v>
      </c>
      <c r="CM317" s="26" t="e">
        <f t="shared" ref="CM317" si="1435">1-(CK317/CL317)</f>
        <v>#DIV/0!</v>
      </c>
      <c r="CN317" s="24" t="e" cm="1">
        <f t="array" ref="CN317">+_xlfn.IFS(CM317&lt;0.8,"Cambio",CM317&lt;0.9,"Revisión de control",CM317&gt;0.89,"Se mantiene")</f>
        <v>#DIV/0!</v>
      </c>
      <c r="CO317" s="80"/>
      <c r="CP317" s="25"/>
      <c r="CQ317" s="25"/>
      <c r="CR317" s="25"/>
      <c r="CS317" s="26">
        <f t="shared" ref="CS317:CS320" si="1436">(_xlfn.IFS(CJ317="",1,CJ317="SI",0)+_xlfn.IFS(CO317="",1,CO317="SI",1,CO317="NO",0)+_xlfn.IFS(CP317="",1,CP317="SI",1,CP317="NO",0)+_xlfn.IFS(CQ317="",1,CQ317="SI",1,CQ317="NO",0)+_xlfn.IFS(CR317="",1,CR317="SI",1,CR317="NO",0))/5</f>
        <v>1</v>
      </c>
    </row>
    <row r="318" spans="1:97" ht="60" hidden="1" customHeight="1" x14ac:dyDescent="0.4">
      <c r="B318" s="169"/>
      <c r="C318" s="21" t="s">
        <v>155</v>
      </c>
      <c r="D318" s="188"/>
      <c r="E318" s="191"/>
      <c r="F318" s="188"/>
      <c r="G318" s="238"/>
      <c r="H318" s="176"/>
      <c r="I318" s="182"/>
      <c r="J318" s="176"/>
      <c r="K318" s="166"/>
      <c r="L318" s="197"/>
      <c r="M318" s="199"/>
      <c r="N318" s="202"/>
      <c r="O318" s="205"/>
      <c r="P318" s="202"/>
      <c r="Q318" s="205"/>
      <c r="R318" s="205"/>
      <c r="S318" s="208"/>
      <c r="T318" s="176"/>
      <c r="U318" s="175"/>
      <c r="V318" s="175"/>
      <c r="W318" s="177"/>
      <c r="X318" s="166"/>
      <c r="Y318" s="166"/>
      <c r="Z318" s="179"/>
      <c r="AA318" s="179"/>
      <c r="AB318" s="179"/>
      <c r="AC318" s="181"/>
      <c r="AD318" s="176"/>
      <c r="AE318" s="182"/>
      <c r="AF318" s="176"/>
      <c r="AG318" s="176"/>
      <c r="AH318" s="182"/>
      <c r="AI318" s="176"/>
      <c r="AJ318" s="183"/>
      <c r="AK318" s="21" t="str">
        <f>CONCATENATE(J317," Control"," 2")</f>
        <v>GTHU  Control 2</v>
      </c>
      <c r="AL318" s="23"/>
      <c r="AM318" s="23"/>
      <c r="AN318" s="23"/>
      <c r="AO318" s="23" t="str">
        <f t="shared" si="1430"/>
        <v xml:space="preserve">  a través de </v>
      </c>
      <c r="AP318" s="21"/>
      <c r="AQ318" s="21" t="str">
        <f t="shared" si="1406"/>
        <v/>
      </c>
      <c r="AR318" s="21"/>
      <c r="AS318" s="21" t="str">
        <f t="shared" si="1407"/>
        <v/>
      </c>
      <c r="AT318" s="21"/>
      <c r="AU318" s="21"/>
      <c r="AV318" s="21"/>
      <c r="AW318" s="22" t="str">
        <f t="shared" ref="AW318:AW320" si="1437">+IF(AQ318="Probabilidad",AW317-(AW317*AS318),AW317)</f>
        <v/>
      </c>
      <c r="AX318" s="21" t="str">
        <f t="shared" si="1409"/>
        <v/>
      </c>
      <c r="AY318" s="22" t="str">
        <f t="shared" ref="AY318:AY320" si="1438">+IF(AQ318="Impacto",AY317-(AY317*AS318),AY317)</f>
        <v/>
      </c>
      <c r="AZ318" s="21" t="str">
        <f t="shared" si="1411"/>
        <v/>
      </c>
      <c r="BA318" s="166"/>
      <c r="BB318" s="166"/>
      <c r="BC318" s="169"/>
      <c r="BD318" s="21" t="str">
        <f>CONCATENATE(J317," Acción preventiva"," 2")</f>
        <v>GTHU  Acción preventiva 2</v>
      </c>
      <c r="BE318" s="23"/>
      <c r="BF318" s="23"/>
      <c r="BG318" s="23"/>
      <c r="BH318" s="21">
        <f t="shared" si="1413"/>
        <v>0</v>
      </c>
      <c r="BI318" s="21"/>
      <c r="BJ318" s="21"/>
      <c r="BK318" s="21"/>
      <c r="BL318" s="21"/>
      <c r="BM318" s="21"/>
      <c r="BN318" s="21"/>
      <c r="BO318" s="21"/>
      <c r="BP318" s="21"/>
      <c r="BQ318" s="21"/>
      <c r="BR318" s="21"/>
      <c r="BS318" s="21"/>
      <c r="BT318" s="21"/>
      <c r="BU318" s="171"/>
      <c r="BV318" s="38">
        <v>0</v>
      </c>
      <c r="BW318" s="38">
        <v>0</v>
      </c>
      <c r="BX318" s="38">
        <v>0</v>
      </c>
      <c r="BY318" s="38">
        <v>0</v>
      </c>
      <c r="BZ318" s="38">
        <v>0</v>
      </c>
      <c r="CA318" s="38">
        <v>0</v>
      </c>
      <c r="CB318" s="38">
        <v>0</v>
      </c>
      <c r="CC318" s="38">
        <v>0</v>
      </c>
      <c r="CD318" s="38">
        <v>0</v>
      </c>
      <c r="CE318" s="38">
        <v>0</v>
      </c>
      <c r="CF318" s="38">
        <v>0</v>
      </c>
      <c r="CG318" s="38">
        <v>0</v>
      </c>
      <c r="CH318" s="38">
        <f t="shared" si="1414"/>
        <v>0</v>
      </c>
      <c r="CI318" s="39"/>
      <c r="CJ318" s="24"/>
      <c r="CK318" s="25"/>
      <c r="CL318" s="173"/>
      <c r="CM318" s="26" t="e">
        <f t="shared" ref="CM318" si="1439">1-(CK318/CL317)</f>
        <v>#DIV/0!</v>
      </c>
      <c r="CN318" s="24" t="e" cm="1">
        <f t="array" ref="CN318">+_xlfn.IFS(CM318&lt;0.8,"Cambio",CM318&lt;0.9,"Revisión de control",CM318&gt;0.89,"Se mantiene")</f>
        <v>#DIV/0!</v>
      </c>
      <c r="CO318" s="80"/>
      <c r="CP318" s="25"/>
      <c r="CQ318" s="25"/>
      <c r="CR318" s="25"/>
      <c r="CS318" s="26">
        <f t="shared" si="1436"/>
        <v>1</v>
      </c>
    </row>
    <row r="319" spans="1:97" ht="60" hidden="1" customHeight="1" x14ac:dyDescent="0.4">
      <c r="B319" s="169"/>
      <c r="C319" s="21" t="s">
        <v>155</v>
      </c>
      <c r="D319" s="188"/>
      <c r="E319" s="191"/>
      <c r="F319" s="188"/>
      <c r="G319" s="238"/>
      <c r="H319" s="176"/>
      <c r="I319" s="182"/>
      <c r="J319" s="176"/>
      <c r="K319" s="166"/>
      <c r="L319" s="197"/>
      <c r="M319" s="199"/>
      <c r="N319" s="202"/>
      <c r="O319" s="205"/>
      <c r="P319" s="202"/>
      <c r="Q319" s="205"/>
      <c r="R319" s="205"/>
      <c r="S319" s="208"/>
      <c r="T319" s="176"/>
      <c r="U319" s="175"/>
      <c r="V319" s="175"/>
      <c r="W319" s="177"/>
      <c r="X319" s="166"/>
      <c r="Y319" s="166"/>
      <c r="Z319" s="179"/>
      <c r="AA319" s="179"/>
      <c r="AB319" s="179"/>
      <c r="AC319" s="181"/>
      <c r="AD319" s="176"/>
      <c r="AE319" s="182"/>
      <c r="AF319" s="176"/>
      <c r="AG319" s="176"/>
      <c r="AH319" s="182"/>
      <c r="AI319" s="176"/>
      <c r="AJ319" s="183"/>
      <c r="AK319" s="21" t="str">
        <f>CONCATENATE(J317," Control"," 3")</f>
        <v>GTHU  Control 3</v>
      </c>
      <c r="AL319" s="23"/>
      <c r="AM319" s="23"/>
      <c r="AN319" s="23"/>
      <c r="AO319" s="23" t="str">
        <f t="shared" si="1430"/>
        <v xml:space="preserve">  a través de </v>
      </c>
      <c r="AP319" s="21"/>
      <c r="AQ319" s="21" t="str">
        <f t="shared" si="1406"/>
        <v/>
      </c>
      <c r="AR319" s="21"/>
      <c r="AS319" s="21" t="str">
        <f t="shared" si="1407"/>
        <v/>
      </c>
      <c r="AT319" s="21"/>
      <c r="AU319" s="21"/>
      <c r="AV319" s="21"/>
      <c r="AW319" s="22" t="str">
        <f t="shared" si="1437"/>
        <v/>
      </c>
      <c r="AX319" s="21" t="str">
        <f t="shared" si="1409"/>
        <v/>
      </c>
      <c r="AY319" s="22" t="str">
        <f t="shared" si="1438"/>
        <v/>
      </c>
      <c r="AZ319" s="21" t="str">
        <f t="shared" si="1411"/>
        <v/>
      </c>
      <c r="BA319" s="166"/>
      <c r="BB319" s="166"/>
      <c r="BC319" s="169"/>
      <c r="BD319" s="21" t="str">
        <f>CONCATENATE(J317," Acción preventiva"," 3")</f>
        <v>GTHU  Acción preventiva 3</v>
      </c>
      <c r="BE319" s="23"/>
      <c r="BF319" s="23"/>
      <c r="BG319" s="23"/>
      <c r="BH319" s="21">
        <f t="shared" si="1413"/>
        <v>0</v>
      </c>
      <c r="BI319" s="21"/>
      <c r="BJ319" s="21"/>
      <c r="BK319" s="21"/>
      <c r="BL319" s="21"/>
      <c r="BM319" s="21"/>
      <c r="BN319" s="21"/>
      <c r="BO319" s="21"/>
      <c r="BP319" s="21"/>
      <c r="BQ319" s="21"/>
      <c r="BR319" s="21"/>
      <c r="BS319" s="21"/>
      <c r="BT319" s="21"/>
      <c r="BU319" s="171"/>
      <c r="BV319" s="38">
        <v>0</v>
      </c>
      <c r="BW319" s="38">
        <v>0</v>
      </c>
      <c r="BX319" s="38">
        <v>0</v>
      </c>
      <c r="BY319" s="38">
        <v>0</v>
      </c>
      <c r="BZ319" s="38">
        <v>0</v>
      </c>
      <c r="CA319" s="38">
        <v>0</v>
      </c>
      <c r="CB319" s="38">
        <v>0</v>
      </c>
      <c r="CC319" s="38">
        <v>0</v>
      </c>
      <c r="CD319" s="38">
        <v>0</v>
      </c>
      <c r="CE319" s="38">
        <v>0</v>
      </c>
      <c r="CF319" s="38">
        <v>0</v>
      </c>
      <c r="CG319" s="38">
        <v>0</v>
      </c>
      <c r="CH319" s="38">
        <f t="shared" si="1414"/>
        <v>0</v>
      </c>
      <c r="CI319" s="39"/>
      <c r="CJ319" s="24"/>
      <c r="CK319" s="25"/>
      <c r="CL319" s="173"/>
      <c r="CM319" s="26" t="e">
        <f t="shared" ref="CM319" si="1440">1-(CK319/CL317)</f>
        <v>#DIV/0!</v>
      </c>
      <c r="CN319" s="24" t="e" cm="1">
        <f t="array" ref="CN319">+_xlfn.IFS(CM319&lt;0.8,"Cambio",CM319&lt;0.9,"Revisión de control",CM319&gt;0.89,"Se mantiene")</f>
        <v>#DIV/0!</v>
      </c>
      <c r="CO319" s="80"/>
      <c r="CP319" s="25"/>
      <c r="CQ319" s="25"/>
      <c r="CR319" s="25"/>
      <c r="CS319" s="26">
        <f t="shared" si="1436"/>
        <v>1</v>
      </c>
    </row>
    <row r="320" spans="1:97" ht="60" hidden="1" customHeight="1" x14ac:dyDescent="0.4">
      <c r="B320" s="170"/>
      <c r="C320" s="21" t="s">
        <v>155</v>
      </c>
      <c r="D320" s="189"/>
      <c r="E320" s="192"/>
      <c r="F320" s="189"/>
      <c r="G320" s="238"/>
      <c r="H320" s="176"/>
      <c r="I320" s="182"/>
      <c r="J320" s="176"/>
      <c r="K320" s="167"/>
      <c r="L320" s="197"/>
      <c r="M320" s="200"/>
      <c r="N320" s="203"/>
      <c r="O320" s="206"/>
      <c r="P320" s="203"/>
      <c r="Q320" s="206"/>
      <c r="R320" s="206"/>
      <c r="S320" s="209"/>
      <c r="T320" s="176"/>
      <c r="U320" s="175"/>
      <c r="V320" s="175"/>
      <c r="W320" s="177"/>
      <c r="X320" s="167"/>
      <c r="Y320" s="167"/>
      <c r="Z320" s="180"/>
      <c r="AA320" s="180"/>
      <c r="AB320" s="180"/>
      <c r="AC320" s="181"/>
      <c r="AD320" s="176"/>
      <c r="AE320" s="182"/>
      <c r="AF320" s="176"/>
      <c r="AG320" s="176"/>
      <c r="AH320" s="182"/>
      <c r="AI320" s="176"/>
      <c r="AJ320" s="183"/>
      <c r="AK320" s="21" t="str">
        <f>CONCATENATE(J317," Control"," 4")</f>
        <v>GTHU  Control 4</v>
      </c>
      <c r="AL320" s="23"/>
      <c r="AM320" s="23"/>
      <c r="AN320" s="23"/>
      <c r="AO320" s="23" t="str">
        <f t="shared" si="1430"/>
        <v xml:space="preserve">  a través de </v>
      </c>
      <c r="AP320" s="21"/>
      <c r="AQ320" s="21" t="str">
        <f t="shared" si="1406"/>
        <v/>
      </c>
      <c r="AR320" s="21"/>
      <c r="AS320" s="21" t="str">
        <f t="shared" si="1407"/>
        <v/>
      </c>
      <c r="AT320" s="21"/>
      <c r="AU320" s="21"/>
      <c r="AV320" s="21"/>
      <c r="AW320" s="22" t="str">
        <f t="shared" si="1437"/>
        <v/>
      </c>
      <c r="AX320" s="21" t="str">
        <f t="shared" si="1409"/>
        <v/>
      </c>
      <c r="AY320" s="22" t="str">
        <f t="shared" si="1438"/>
        <v/>
      </c>
      <c r="AZ320" s="21" t="str">
        <f t="shared" si="1411"/>
        <v/>
      </c>
      <c r="BA320" s="167"/>
      <c r="BB320" s="167"/>
      <c r="BC320" s="170"/>
      <c r="BD320" s="21" t="str">
        <f>CONCATENATE(J317," Acción preventiva"," 4")</f>
        <v>GTHU  Acción preventiva 4</v>
      </c>
      <c r="BE320" s="23"/>
      <c r="BF320" s="23"/>
      <c r="BG320" s="23"/>
      <c r="BH320" s="21">
        <f t="shared" si="1413"/>
        <v>0</v>
      </c>
      <c r="BI320" s="21"/>
      <c r="BJ320" s="21"/>
      <c r="BK320" s="21"/>
      <c r="BL320" s="21"/>
      <c r="BM320" s="21"/>
      <c r="BN320" s="21"/>
      <c r="BO320" s="21"/>
      <c r="BP320" s="21"/>
      <c r="BQ320" s="21"/>
      <c r="BR320" s="21"/>
      <c r="BS320" s="21"/>
      <c r="BT320" s="21"/>
      <c r="BU320" s="171"/>
      <c r="BV320" s="38">
        <v>0</v>
      </c>
      <c r="BW320" s="38">
        <v>0</v>
      </c>
      <c r="BX320" s="38">
        <v>0</v>
      </c>
      <c r="BY320" s="38">
        <v>0</v>
      </c>
      <c r="BZ320" s="38">
        <v>0</v>
      </c>
      <c r="CA320" s="38">
        <v>0</v>
      </c>
      <c r="CB320" s="38">
        <v>0</v>
      </c>
      <c r="CC320" s="38">
        <v>0</v>
      </c>
      <c r="CD320" s="38">
        <v>0</v>
      </c>
      <c r="CE320" s="38">
        <v>0</v>
      </c>
      <c r="CF320" s="38">
        <v>0</v>
      </c>
      <c r="CG320" s="38">
        <v>0</v>
      </c>
      <c r="CH320" s="38">
        <f t="shared" si="1414"/>
        <v>0</v>
      </c>
      <c r="CI320" s="39"/>
      <c r="CJ320" s="24"/>
      <c r="CK320" s="25"/>
      <c r="CL320" s="174"/>
      <c r="CM320" s="26" t="e">
        <f t="shared" ref="CM320" si="1441">1-(CK320/CL317)</f>
        <v>#DIV/0!</v>
      </c>
      <c r="CN320" s="24" t="e" cm="1">
        <f t="array" ref="CN320">+_xlfn.IFS(CM320&lt;0.8,"Cambio",CM320&lt;0.9,"Revisión de control",CM320&gt;0.89,"Se mantiene")</f>
        <v>#DIV/0!</v>
      </c>
      <c r="CO320" s="80"/>
      <c r="CP320" s="25"/>
      <c r="CQ320" s="25"/>
      <c r="CR320" s="25"/>
      <c r="CS320" s="26">
        <f t="shared" si="1436"/>
        <v>1</v>
      </c>
    </row>
    <row r="321" spans="1:97" ht="60" hidden="1" customHeight="1" x14ac:dyDescent="0.4">
      <c r="B321" s="168" t="s">
        <v>154</v>
      </c>
      <c r="C321" s="21" t="s">
        <v>155</v>
      </c>
      <c r="D321" s="187" t="str">
        <f>VLOOKUP(B321,Datos!$B$65:$F$80,3,FALSE)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321" s="190" t="str">
        <f>VLOOKUP(B321,Datos!$B$65:$F$80,5,FALSE)</f>
        <v>La posibilidad de incumplir con la administración del Talento Humano de la Agencia y promover su desarrollo</v>
      </c>
      <c r="F321" s="187" t="str">
        <f>VLOOKUP(B321,Datos!$B$65:$F$80,4,FALSE)</f>
        <v>Inicia con la planeación, selección y vinculación del personal idóneo, competente y con las habilidades requeridas y, termina con el retiro del servidor público.</v>
      </c>
      <c r="G321" s="238" t="s">
        <v>1415</v>
      </c>
      <c r="H321" s="176"/>
      <c r="I321" s="182">
        <f t="shared" ref="I321" si="1442">IF(K321="",0,1)</f>
        <v>0</v>
      </c>
      <c r="J321" s="176" t="str">
        <f t="shared" ref="J321" si="1443">CONCATENATE(C321," ",K321)</f>
        <v xml:space="preserve">GTHU </v>
      </c>
      <c r="K321" s="165"/>
      <c r="L321" s="197"/>
      <c r="M321" s="198">
        <f ca="1">+TODAY()-L321</f>
        <v>46079</v>
      </c>
      <c r="N321" s="201"/>
      <c r="O321" s="204" t="e">
        <f>VLOOKUP(N321,[1]Datos!$B$21:$D$25,3,FALSE)</f>
        <v>#N/A</v>
      </c>
      <c r="P321" s="201"/>
      <c r="Q321" s="204" t="e">
        <f>VLOOKUP(P321,[1]Datos!$C$20:$D$25,2,FALSE)</f>
        <v>#N/A</v>
      </c>
      <c r="R321" s="204" t="e">
        <f t="shared" ref="R321" si="1444">+IF(O321="",Q321,IF(Q321="",O321,IF(O321&gt;Q321,O321,Q321)))</f>
        <v>#N/A</v>
      </c>
      <c r="S321" s="207"/>
      <c r="T321" s="176"/>
      <c r="U321" s="175"/>
      <c r="V321" s="175"/>
      <c r="W321" s="177" t="str">
        <f t="shared" ref="W321" si="1445">CONCATENATE("Posibilidad de"," ",T321," ",U321," debido ",V321)</f>
        <v xml:space="preserve">Posibilidad de   debido </v>
      </c>
      <c r="X321" s="165"/>
      <c r="Y321" s="165"/>
      <c r="Z321" s="178"/>
      <c r="AA321" s="178"/>
      <c r="AB321" s="178"/>
      <c r="AC321" s="181"/>
      <c r="AD321" s="176" t="str">
        <f t="shared" ref="AD321" si="1446">IF(AC321&lt;=0,"",IF(AC321&lt;=2,"Muy Baja",IF(AC321&lt;=24,"Baja",IF(AC321&lt;=500,"Media",IF(AC321&lt;=5000,"Alta","Muy Alta")))))</f>
        <v/>
      </c>
      <c r="AE321" s="182" t="str">
        <f t="shared" ref="AE321" si="1447">IF(AD321="","",IF(AD321="Muy Baja",0.2,IF(AD321="Baja",0.4,IF(AD321="Media",0.6,IF(AD321="Alta",0.8,IF(AD321="Muy Alta",1,))))))</f>
        <v/>
      </c>
      <c r="AF321" s="176"/>
      <c r="AG321" s="176" t="str">
        <f>IF(OR(AF321=[1]Datos!$C$6,AF321=[1]Datos!$D$6),"Leve",IF(OR(AF321=[1]Datos!$C$7,AF321=[1]Datos!$D$7),"Menor",IF(OR(AF321=[1]Datos!$C$8,AF321=[1]Datos!$D$8),"Moderado",IF(OR(AF321=[1]Datos!$C$9,AF321=[1]Datos!$D$9),"Mayor",IF(OR(AF321=[1]Datos!$C$10,AF321=[1]Datos!$D$10),"Catastrófico","")))))</f>
        <v/>
      </c>
      <c r="AH321" s="182" t="str">
        <f t="shared" ref="AH321" si="1448">IF(AG321="","",IF(AG321="Leve",0.2,IF(AG321="Menor",0.4,IF(AG321="Moderado",0.6,IF(AG321="Mayor",0.8,IF(AG321="Catastrófico",1,))))))</f>
        <v/>
      </c>
      <c r="AI321" s="176" t="str">
        <f t="shared" ref="AI321" si="1449">IF(OR(AND(AD321="Muy Baja",AG321="Leve"),AND(AD321="Muy Baja",AG321="Menor"),AND(AD321="Baja",AG321="Leve")),"Bajo",IF(OR(AND(AD321="Muy baja",AG321="Moderado"),AND(AD321="Baja",AG321="Menor"),AND(AD321="Baja",AG321="Moderado"),AND(AD321="Media",AG321="Leve"),AND(AD321="Media",AG321="Menor"),AND(AD321="Media",AG321="Moderado"),AND(AD321="Alta",AG321="Leve"),AND(AD321="Alta",AG321="Menor")),"Moderado",IF(OR(AND(AD321="Muy Baja",AG321="Mayor"),AND(AD321="Baja",AG321="Mayor"),AND(AD321="Media",AG321="Mayor"),AND(AD321="Alta",AG321="Moderado"),AND(AD321="Alta",AG321="Mayor"),AND(AD321="Muy Alta",AG321="Leve"),AND(AD321="Muy Alta",AG321="Menor"),AND(AD321="Muy Alta",AG321="Moderado"),AND(AD321="Muy Alta",AG321="Mayor")),"Alto",IF(OR(AND(AD321="Muy Baja",AG321="Catastrófico"),AND(AD321="Baja",AG321="Catastrófico"),AND(AD321="Media",AG321="Catastrófico"),AND(AD321="Alta",AG321="Catastrófico"),AND(AD321="Muy Alta",AG321="Catastrófico")),"Extremo",""))))</f>
        <v/>
      </c>
      <c r="AJ321" s="183" t="e" cm="1">
        <f t="array" ref="AJ321">_xlfn.IFS(AI321="Bajo","Aceptar",AI321="Moderado","Reducir",AI321="Alto","Reducir",AI321="Extremo","Reducir")</f>
        <v>#N/A</v>
      </c>
      <c r="AK321" s="21" t="str">
        <f>CONCATENATE(J321," Control"," 1")</f>
        <v>GTHU  Control 1</v>
      </c>
      <c r="AL321" s="23"/>
      <c r="AM321" s="23"/>
      <c r="AN321" s="23"/>
      <c r="AO321" s="23" t="str">
        <f t="shared" ref="AO321:AO324" si="1450">CONCATENATE(AL321," ",AM321," a través de ",AN321)</f>
        <v xml:space="preserve">  a través de </v>
      </c>
      <c r="AP321" s="21"/>
      <c r="AQ321" s="21" t="str">
        <f t="shared" si="1406"/>
        <v/>
      </c>
      <c r="AR321" s="21"/>
      <c r="AS321" s="21" t="str">
        <f t="shared" si="1407"/>
        <v/>
      </c>
      <c r="AT321" s="21"/>
      <c r="AU321" s="21"/>
      <c r="AV321" s="21"/>
      <c r="AW321" s="22" t="str">
        <f t="shared" ref="AW321" si="1451">+IF(AQ321="Probabilidad",AE321-(AE321*AS321),AE321)</f>
        <v/>
      </c>
      <c r="AX321" s="21" t="str">
        <f t="shared" si="1409"/>
        <v/>
      </c>
      <c r="AY321" s="22" t="str">
        <f t="shared" ref="AY321" si="1452">+IF(AQ321="Impacto",AH321-(AH321*AS321),AH321)</f>
        <v/>
      </c>
      <c r="AZ321" s="21" t="str">
        <f t="shared" si="1411"/>
        <v/>
      </c>
      <c r="BA321" s="165" t="str">
        <f t="shared" ref="BA321" si="1453">IF(OR(AND(AX324="Muy Baja",AZ324="Leve"),AND(AX324="Muy Baja",AZ324="Menor"),AND(AX324="Baja",AZ324="Leve")),"Bajo",IF(OR(AND(AX324="Muy baja",AZ324="Moderado"),AND(AX324="Baja",AZ324="Menor"),AND(AX324="Baja",AZ324="Moderado"),AND(AX324="Media",AZ324="Leve"),AND(AX324="Media",AZ324="Menor"),AND(AX324="Media",AZ324="Moderado"),AND(AX324="Alta",AZ324="Leve"),AND(AX324="Alta",AZ324="Menor")),"Moderado",IF(OR(AND(AX324="Muy Baja",AZ324="Mayor"),AND(AX324="Baja",AZ324="Mayor"),AND(AX324="Media",AZ324="Mayor"),AND(AX324="Alta",AZ324="Moderado"),AND(AX324="Alta",AZ324="Mayor"),AND(AX324="Muy Alta",AZ324="Leve"),AND(AX324="Muy Alta",AZ324="Menor"),AND(AX324="Muy Alta",AZ324="Moderado"),AND(AX324="Muy Alta",AZ324="Mayor")),"Alto",IF(OR(AND(AX324="Muy Baja",AZ324="Catastrófico"),AND(AX324="Baja",AZ324="Catastrófico"),AND(AX324="Media",AZ324="Catastrófico"),AND(AX324="Alta",AZ324="Catastrófico"),AND(AX324="Muy Alta",AZ324="Catastrófico")),"Extremo",""))))</f>
        <v/>
      </c>
      <c r="BB321" s="165" t="e" cm="1">
        <f t="array" ref="BB321">_xlfn.IFS(BA321="Bajo","Aceptar",BA321="Moderado","Reducir",BA321="Alto","Reducir",BA321="Extremo","Reducir")</f>
        <v>#N/A</v>
      </c>
      <c r="BC321" s="168" t="e" cm="1">
        <f t="array" ref="BC321">_xlfn.IFS(BB321="Aceptar","No",BB321="Reducir","Si")</f>
        <v>#N/A</v>
      </c>
      <c r="BD321" s="21" t="str">
        <f>CONCATENATE(J321," Acción preventiva"," 1")</f>
        <v>GTHU  Acción preventiva 1</v>
      </c>
      <c r="BE321" s="23"/>
      <c r="BF321" s="23"/>
      <c r="BG321" s="23"/>
      <c r="BH321" s="21">
        <f t="shared" si="1413"/>
        <v>0</v>
      </c>
      <c r="BI321" s="21"/>
      <c r="BJ321" s="21"/>
      <c r="BK321" s="21"/>
      <c r="BL321" s="21"/>
      <c r="BM321" s="21"/>
      <c r="BN321" s="21"/>
      <c r="BO321" s="21"/>
      <c r="BP321" s="21"/>
      <c r="BQ321" s="21"/>
      <c r="BR321" s="21"/>
      <c r="BS321" s="21"/>
      <c r="BT321" s="21"/>
      <c r="BU321" s="171"/>
      <c r="BV321" s="38">
        <v>0</v>
      </c>
      <c r="BW321" s="38">
        <v>0</v>
      </c>
      <c r="BX321" s="38">
        <v>0</v>
      </c>
      <c r="BY321" s="38">
        <v>0</v>
      </c>
      <c r="BZ321" s="38">
        <v>0</v>
      </c>
      <c r="CA321" s="38">
        <v>0</v>
      </c>
      <c r="CB321" s="38">
        <v>0</v>
      </c>
      <c r="CC321" s="38">
        <v>0</v>
      </c>
      <c r="CD321" s="38">
        <v>0</v>
      </c>
      <c r="CE321" s="38">
        <v>0</v>
      </c>
      <c r="CF321" s="38">
        <v>0</v>
      </c>
      <c r="CG321" s="38">
        <v>0</v>
      </c>
      <c r="CH321" s="38">
        <f t="shared" si="1414"/>
        <v>0</v>
      </c>
      <c r="CI321" s="39"/>
      <c r="CJ321" s="24"/>
      <c r="CK321" s="25"/>
      <c r="CL321" s="172">
        <f t="shared" ref="CL321" si="1454">+AC321</f>
        <v>0</v>
      </c>
      <c r="CM321" s="26" t="e">
        <f t="shared" ref="CM321" si="1455">1-(CK321/CL321)</f>
        <v>#DIV/0!</v>
      </c>
      <c r="CN321" s="24" t="e" cm="1">
        <f t="array" ref="CN321">+_xlfn.IFS(CM321&lt;0.8,"Cambio",CM321&lt;0.9,"Revisión de control",CM321&gt;0.89,"Se mantiene")</f>
        <v>#DIV/0!</v>
      </c>
      <c r="CO321" s="80"/>
      <c r="CP321" s="25"/>
      <c r="CQ321" s="25"/>
      <c r="CR321" s="25"/>
      <c r="CS321" s="26">
        <f t="shared" ref="CS321:CS324" si="1456">(_xlfn.IFS(CJ321="",1,CJ321="SI",0)+_xlfn.IFS(CO321="",1,CO321="SI",1,CO321="NO",0)+_xlfn.IFS(CP321="",1,CP321="SI",1,CP321="NO",0)+_xlfn.IFS(CQ321="",1,CQ321="SI",1,CQ321="NO",0)+_xlfn.IFS(CR321="",1,CR321="SI",1,CR321="NO",0))/5</f>
        <v>1</v>
      </c>
    </row>
    <row r="322" spans="1:97" ht="60" hidden="1" customHeight="1" x14ac:dyDescent="0.4">
      <c r="B322" s="169"/>
      <c r="C322" s="21" t="s">
        <v>155</v>
      </c>
      <c r="D322" s="188"/>
      <c r="E322" s="191"/>
      <c r="F322" s="188"/>
      <c r="G322" s="238"/>
      <c r="H322" s="176"/>
      <c r="I322" s="182"/>
      <c r="J322" s="176"/>
      <c r="K322" s="166"/>
      <c r="L322" s="197"/>
      <c r="M322" s="199"/>
      <c r="N322" s="202"/>
      <c r="O322" s="205"/>
      <c r="P322" s="202"/>
      <c r="Q322" s="205"/>
      <c r="R322" s="205"/>
      <c r="S322" s="208"/>
      <c r="T322" s="176"/>
      <c r="U322" s="175"/>
      <c r="V322" s="175"/>
      <c r="W322" s="177"/>
      <c r="X322" s="166"/>
      <c r="Y322" s="166"/>
      <c r="Z322" s="179"/>
      <c r="AA322" s="179"/>
      <c r="AB322" s="179"/>
      <c r="AC322" s="181"/>
      <c r="AD322" s="176"/>
      <c r="AE322" s="182"/>
      <c r="AF322" s="176"/>
      <c r="AG322" s="176"/>
      <c r="AH322" s="182"/>
      <c r="AI322" s="176"/>
      <c r="AJ322" s="183"/>
      <c r="AK322" s="21" t="str">
        <f>CONCATENATE(J321," Control"," 2")</f>
        <v>GTHU  Control 2</v>
      </c>
      <c r="AL322" s="23"/>
      <c r="AM322" s="23"/>
      <c r="AN322" s="23"/>
      <c r="AO322" s="23" t="str">
        <f t="shared" si="1450"/>
        <v xml:space="preserve">  a través de </v>
      </c>
      <c r="AP322" s="21"/>
      <c r="AQ322" s="21" t="str">
        <f t="shared" si="1406"/>
        <v/>
      </c>
      <c r="AR322" s="21"/>
      <c r="AS322" s="21" t="str">
        <f t="shared" si="1407"/>
        <v/>
      </c>
      <c r="AT322" s="21"/>
      <c r="AU322" s="21"/>
      <c r="AV322" s="21"/>
      <c r="AW322" s="22" t="str">
        <f t="shared" ref="AW322:AW324" si="1457">+IF(AQ322="Probabilidad",AW321-(AW321*AS322),AW321)</f>
        <v/>
      </c>
      <c r="AX322" s="21" t="str">
        <f t="shared" si="1409"/>
        <v/>
      </c>
      <c r="AY322" s="22" t="str">
        <f t="shared" ref="AY322:AY324" si="1458">+IF(AQ322="Impacto",AY321-(AY321*AS322),AY321)</f>
        <v/>
      </c>
      <c r="AZ322" s="21" t="str">
        <f t="shared" si="1411"/>
        <v/>
      </c>
      <c r="BA322" s="166"/>
      <c r="BB322" s="166"/>
      <c r="BC322" s="169"/>
      <c r="BD322" s="21" t="str">
        <f>CONCATENATE(J321," Acción preventiva"," 2")</f>
        <v>GTHU  Acción preventiva 2</v>
      </c>
      <c r="BE322" s="23"/>
      <c r="BF322" s="23"/>
      <c r="BG322" s="23"/>
      <c r="BH322" s="21">
        <f t="shared" si="1413"/>
        <v>0</v>
      </c>
      <c r="BI322" s="21"/>
      <c r="BJ322" s="21"/>
      <c r="BK322" s="21"/>
      <c r="BL322" s="21"/>
      <c r="BM322" s="21"/>
      <c r="BN322" s="21"/>
      <c r="BO322" s="21"/>
      <c r="BP322" s="21"/>
      <c r="BQ322" s="21"/>
      <c r="BR322" s="21"/>
      <c r="BS322" s="21"/>
      <c r="BT322" s="21"/>
      <c r="BU322" s="171"/>
      <c r="BV322" s="38">
        <v>0</v>
      </c>
      <c r="BW322" s="38">
        <v>0</v>
      </c>
      <c r="BX322" s="38">
        <v>0</v>
      </c>
      <c r="BY322" s="38">
        <v>0</v>
      </c>
      <c r="BZ322" s="38">
        <v>0</v>
      </c>
      <c r="CA322" s="38">
        <v>0</v>
      </c>
      <c r="CB322" s="38">
        <v>0</v>
      </c>
      <c r="CC322" s="38">
        <v>0</v>
      </c>
      <c r="CD322" s="38">
        <v>0</v>
      </c>
      <c r="CE322" s="38">
        <v>0</v>
      </c>
      <c r="CF322" s="38">
        <v>0</v>
      </c>
      <c r="CG322" s="38">
        <v>0</v>
      </c>
      <c r="CH322" s="38">
        <f t="shared" si="1414"/>
        <v>0</v>
      </c>
      <c r="CI322" s="39"/>
      <c r="CJ322" s="24"/>
      <c r="CK322" s="25"/>
      <c r="CL322" s="173"/>
      <c r="CM322" s="26" t="e">
        <f t="shared" ref="CM322" si="1459">1-(CK322/CL321)</f>
        <v>#DIV/0!</v>
      </c>
      <c r="CN322" s="24" t="e" cm="1">
        <f t="array" ref="CN322">+_xlfn.IFS(CM322&lt;0.8,"Cambio",CM322&lt;0.9,"Revisión de control",CM322&gt;0.89,"Se mantiene")</f>
        <v>#DIV/0!</v>
      </c>
      <c r="CO322" s="80"/>
      <c r="CP322" s="25"/>
      <c r="CQ322" s="25"/>
      <c r="CR322" s="25"/>
      <c r="CS322" s="26">
        <f t="shared" si="1456"/>
        <v>1</v>
      </c>
    </row>
    <row r="323" spans="1:97" ht="60" hidden="1" customHeight="1" x14ac:dyDescent="0.4">
      <c r="B323" s="169"/>
      <c r="C323" s="21" t="s">
        <v>155</v>
      </c>
      <c r="D323" s="188"/>
      <c r="E323" s="191"/>
      <c r="F323" s="188"/>
      <c r="G323" s="238"/>
      <c r="H323" s="176"/>
      <c r="I323" s="182"/>
      <c r="J323" s="176"/>
      <c r="K323" s="166"/>
      <c r="L323" s="197"/>
      <c r="M323" s="199"/>
      <c r="N323" s="202"/>
      <c r="O323" s="205"/>
      <c r="P323" s="202"/>
      <c r="Q323" s="205"/>
      <c r="R323" s="205"/>
      <c r="S323" s="208"/>
      <c r="T323" s="176"/>
      <c r="U323" s="175"/>
      <c r="V323" s="175"/>
      <c r="W323" s="177"/>
      <c r="X323" s="166"/>
      <c r="Y323" s="166"/>
      <c r="Z323" s="179"/>
      <c r="AA323" s="179"/>
      <c r="AB323" s="179"/>
      <c r="AC323" s="181"/>
      <c r="AD323" s="176"/>
      <c r="AE323" s="182"/>
      <c r="AF323" s="176"/>
      <c r="AG323" s="176"/>
      <c r="AH323" s="182"/>
      <c r="AI323" s="176"/>
      <c r="AJ323" s="183"/>
      <c r="AK323" s="21" t="str">
        <f>CONCATENATE(J321," Control"," 3")</f>
        <v>GTHU  Control 3</v>
      </c>
      <c r="AL323" s="23"/>
      <c r="AM323" s="23"/>
      <c r="AN323" s="23"/>
      <c r="AO323" s="23" t="str">
        <f t="shared" si="1450"/>
        <v xml:space="preserve">  a través de </v>
      </c>
      <c r="AP323" s="21"/>
      <c r="AQ323" s="21" t="str">
        <f t="shared" si="1406"/>
        <v/>
      </c>
      <c r="AR323" s="21"/>
      <c r="AS323" s="21" t="str">
        <f t="shared" si="1407"/>
        <v/>
      </c>
      <c r="AT323" s="21"/>
      <c r="AU323" s="21"/>
      <c r="AV323" s="21"/>
      <c r="AW323" s="22" t="str">
        <f t="shared" si="1457"/>
        <v/>
      </c>
      <c r="AX323" s="21" t="str">
        <f t="shared" si="1409"/>
        <v/>
      </c>
      <c r="AY323" s="22" t="str">
        <f t="shared" si="1458"/>
        <v/>
      </c>
      <c r="AZ323" s="21" t="str">
        <f t="shared" si="1411"/>
        <v/>
      </c>
      <c r="BA323" s="166"/>
      <c r="BB323" s="166"/>
      <c r="BC323" s="169"/>
      <c r="BD323" s="21" t="str">
        <f>CONCATENATE(J321," Acción preventiva"," 3")</f>
        <v>GTHU  Acción preventiva 3</v>
      </c>
      <c r="BE323" s="23"/>
      <c r="BF323" s="23"/>
      <c r="BG323" s="23"/>
      <c r="BH323" s="21">
        <f t="shared" si="1413"/>
        <v>0</v>
      </c>
      <c r="BI323" s="21"/>
      <c r="BJ323" s="21"/>
      <c r="BK323" s="21"/>
      <c r="BL323" s="21"/>
      <c r="BM323" s="21"/>
      <c r="BN323" s="21"/>
      <c r="BO323" s="21"/>
      <c r="BP323" s="21"/>
      <c r="BQ323" s="21"/>
      <c r="BR323" s="21"/>
      <c r="BS323" s="21"/>
      <c r="BT323" s="21"/>
      <c r="BU323" s="171"/>
      <c r="BV323" s="38">
        <v>0</v>
      </c>
      <c r="BW323" s="38">
        <v>0</v>
      </c>
      <c r="BX323" s="38">
        <v>0</v>
      </c>
      <c r="BY323" s="38">
        <v>0</v>
      </c>
      <c r="BZ323" s="38">
        <v>0</v>
      </c>
      <c r="CA323" s="38">
        <v>0</v>
      </c>
      <c r="CB323" s="38">
        <v>0</v>
      </c>
      <c r="CC323" s="38">
        <v>0</v>
      </c>
      <c r="CD323" s="38">
        <v>0</v>
      </c>
      <c r="CE323" s="38">
        <v>0</v>
      </c>
      <c r="CF323" s="38">
        <v>0</v>
      </c>
      <c r="CG323" s="38">
        <v>0</v>
      </c>
      <c r="CH323" s="38">
        <f t="shared" si="1414"/>
        <v>0</v>
      </c>
      <c r="CI323" s="39"/>
      <c r="CJ323" s="24"/>
      <c r="CK323" s="25"/>
      <c r="CL323" s="173"/>
      <c r="CM323" s="26" t="e">
        <f t="shared" ref="CM323" si="1460">1-(CK323/CL321)</f>
        <v>#DIV/0!</v>
      </c>
      <c r="CN323" s="24" t="e" cm="1">
        <f t="array" ref="CN323">+_xlfn.IFS(CM323&lt;0.8,"Cambio",CM323&lt;0.9,"Revisión de control",CM323&gt;0.89,"Se mantiene")</f>
        <v>#DIV/0!</v>
      </c>
      <c r="CO323" s="80"/>
      <c r="CP323" s="25"/>
      <c r="CQ323" s="25"/>
      <c r="CR323" s="25"/>
      <c r="CS323" s="26">
        <f t="shared" si="1456"/>
        <v>1</v>
      </c>
    </row>
    <row r="324" spans="1:97" ht="60" hidden="1" customHeight="1" x14ac:dyDescent="0.4">
      <c r="B324" s="170"/>
      <c r="C324" s="21" t="s">
        <v>155</v>
      </c>
      <c r="D324" s="189"/>
      <c r="E324" s="192"/>
      <c r="F324" s="189"/>
      <c r="G324" s="238"/>
      <c r="H324" s="176"/>
      <c r="I324" s="182"/>
      <c r="J324" s="176"/>
      <c r="K324" s="167"/>
      <c r="L324" s="197"/>
      <c r="M324" s="200"/>
      <c r="N324" s="203"/>
      <c r="O324" s="206"/>
      <c r="P324" s="203"/>
      <c r="Q324" s="206"/>
      <c r="R324" s="206"/>
      <c r="S324" s="209"/>
      <c r="T324" s="176"/>
      <c r="U324" s="175"/>
      <c r="V324" s="175"/>
      <c r="W324" s="177"/>
      <c r="X324" s="167"/>
      <c r="Y324" s="167"/>
      <c r="Z324" s="180"/>
      <c r="AA324" s="180"/>
      <c r="AB324" s="180"/>
      <c r="AC324" s="181"/>
      <c r="AD324" s="176"/>
      <c r="AE324" s="182"/>
      <c r="AF324" s="176"/>
      <c r="AG324" s="176"/>
      <c r="AH324" s="182"/>
      <c r="AI324" s="176"/>
      <c r="AJ324" s="183"/>
      <c r="AK324" s="21" t="str">
        <f>CONCATENATE(J321," Control"," 4")</f>
        <v>GTHU  Control 4</v>
      </c>
      <c r="AL324" s="23"/>
      <c r="AM324" s="23"/>
      <c r="AN324" s="23"/>
      <c r="AO324" s="23" t="str">
        <f t="shared" si="1450"/>
        <v xml:space="preserve">  a través de </v>
      </c>
      <c r="AP324" s="21"/>
      <c r="AQ324" s="21" t="str">
        <f t="shared" si="1406"/>
        <v/>
      </c>
      <c r="AR324" s="21"/>
      <c r="AS324" s="21" t="str">
        <f t="shared" si="1407"/>
        <v/>
      </c>
      <c r="AT324" s="21"/>
      <c r="AU324" s="21"/>
      <c r="AV324" s="21"/>
      <c r="AW324" s="22" t="str">
        <f t="shared" si="1457"/>
        <v/>
      </c>
      <c r="AX324" s="21" t="str">
        <f t="shared" si="1409"/>
        <v/>
      </c>
      <c r="AY324" s="22" t="str">
        <f t="shared" si="1458"/>
        <v/>
      </c>
      <c r="AZ324" s="21" t="str">
        <f t="shared" si="1411"/>
        <v/>
      </c>
      <c r="BA324" s="167"/>
      <c r="BB324" s="167"/>
      <c r="BC324" s="170"/>
      <c r="BD324" s="21" t="str">
        <f>CONCATENATE(J321," Acción preventiva"," 4")</f>
        <v>GTHU  Acción preventiva 4</v>
      </c>
      <c r="BE324" s="23"/>
      <c r="BF324" s="23"/>
      <c r="BG324" s="23"/>
      <c r="BH324" s="21">
        <f t="shared" si="1413"/>
        <v>0</v>
      </c>
      <c r="BI324" s="21"/>
      <c r="BJ324" s="21"/>
      <c r="BK324" s="21"/>
      <c r="BL324" s="21"/>
      <c r="BM324" s="21"/>
      <c r="BN324" s="21"/>
      <c r="BO324" s="21"/>
      <c r="BP324" s="21"/>
      <c r="BQ324" s="21"/>
      <c r="BR324" s="21"/>
      <c r="BS324" s="21"/>
      <c r="BT324" s="21"/>
      <c r="BU324" s="171"/>
      <c r="BV324" s="38">
        <v>0</v>
      </c>
      <c r="BW324" s="38">
        <v>0</v>
      </c>
      <c r="BX324" s="38">
        <v>0</v>
      </c>
      <c r="BY324" s="38">
        <v>0</v>
      </c>
      <c r="BZ324" s="38">
        <v>0</v>
      </c>
      <c r="CA324" s="38">
        <v>0</v>
      </c>
      <c r="CB324" s="38">
        <v>0</v>
      </c>
      <c r="CC324" s="38">
        <v>0</v>
      </c>
      <c r="CD324" s="38">
        <v>0</v>
      </c>
      <c r="CE324" s="38">
        <v>0</v>
      </c>
      <c r="CF324" s="38">
        <v>0</v>
      </c>
      <c r="CG324" s="38">
        <v>0</v>
      </c>
      <c r="CH324" s="38">
        <f t="shared" si="1414"/>
        <v>0</v>
      </c>
      <c r="CI324" s="39"/>
      <c r="CJ324" s="24"/>
      <c r="CK324" s="25"/>
      <c r="CL324" s="174"/>
      <c r="CM324" s="26" t="e">
        <f t="shared" ref="CM324" si="1461">1-(CK324/CL321)</f>
        <v>#DIV/0!</v>
      </c>
      <c r="CN324" s="24" t="e" cm="1">
        <f t="array" ref="CN324">+_xlfn.IFS(CM324&lt;0.8,"Cambio",CM324&lt;0.9,"Revisión de control",CM324&gt;0.89,"Se mantiene")</f>
        <v>#DIV/0!</v>
      </c>
      <c r="CO324" s="80"/>
      <c r="CP324" s="25"/>
      <c r="CQ324" s="25"/>
      <c r="CR324" s="25"/>
      <c r="CS324" s="26">
        <f t="shared" si="1456"/>
        <v>1</v>
      </c>
    </row>
    <row r="325" spans="1:97" ht="60" hidden="1" customHeight="1" x14ac:dyDescent="0.4">
      <c r="B325" s="168" t="s">
        <v>154</v>
      </c>
      <c r="C325" s="21" t="s">
        <v>155</v>
      </c>
      <c r="D325" s="187" t="str">
        <f>VLOOKUP(B325,Datos!$B$65:$F$80,3,FALSE)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325" s="190" t="str">
        <f>VLOOKUP(B325,Datos!$B$65:$F$80,5,FALSE)</f>
        <v>La posibilidad de incumplir con la administración del Talento Humano de la Agencia y promover su desarrollo</v>
      </c>
      <c r="F325" s="187" t="str">
        <f>VLOOKUP(B325,Datos!$B$65:$F$80,4,FALSE)</f>
        <v>Inicia con la planeación, selección y vinculación del personal idóneo, competente y con las habilidades requeridas y, termina con el retiro del servidor público.</v>
      </c>
      <c r="G325" s="238" t="s">
        <v>1416</v>
      </c>
      <c r="H325" s="176"/>
      <c r="I325" s="182">
        <f t="shared" ref="I325" si="1462">IF(K325="",0,1)</f>
        <v>0</v>
      </c>
      <c r="J325" s="176" t="str">
        <f t="shared" ref="J325" si="1463">CONCATENATE(C325," ",K325)</f>
        <v xml:space="preserve">GTHU </v>
      </c>
      <c r="K325" s="165"/>
      <c r="L325" s="197"/>
      <c r="M325" s="198">
        <f ca="1">+TODAY()-L325</f>
        <v>46079</v>
      </c>
      <c r="N325" s="201"/>
      <c r="O325" s="204" t="e">
        <f>VLOOKUP(N325,[1]Datos!$B$21:$D$25,3,FALSE)</f>
        <v>#N/A</v>
      </c>
      <c r="P325" s="201"/>
      <c r="Q325" s="204" t="e">
        <f>VLOOKUP(P325,[1]Datos!$C$20:$D$25,2,FALSE)</f>
        <v>#N/A</v>
      </c>
      <c r="R325" s="204" t="e">
        <f t="shared" ref="R325" si="1464">+IF(O325="",Q325,IF(Q325="",O325,IF(O325&gt;Q325,O325,Q325)))</f>
        <v>#N/A</v>
      </c>
      <c r="S325" s="207"/>
      <c r="T325" s="176"/>
      <c r="U325" s="175"/>
      <c r="V325" s="175"/>
      <c r="W325" s="177" t="str">
        <f t="shared" ref="W325" si="1465">CONCATENATE("Posibilidad de"," ",T325," ",U325," debido ",V325)</f>
        <v xml:space="preserve">Posibilidad de   debido </v>
      </c>
      <c r="X325" s="165"/>
      <c r="Y325" s="165"/>
      <c r="Z325" s="178"/>
      <c r="AA325" s="178"/>
      <c r="AB325" s="178"/>
      <c r="AC325" s="181"/>
      <c r="AD325" s="176" t="str">
        <f t="shared" ref="AD325" si="1466">IF(AC325&lt;=0,"",IF(AC325&lt;=2,"Muy Baja",IF(AC325&lt;=24,"Baja",IF(AC325&lt;=500,"Media",IF(AC325&lt;=5000,"Alta","Muy Alta")))))</f>
        <v/>
      </c>
      <c r="AE325" s="182" t="str">
        <f t="shared" ref="AE325" si="1467">IF(AD325="","",IF(AD325="Muy Baja",0.2,IF(AD325="Baja",0.4,IF(AD325="Media",0.6,IF(AD325="Alta",0.8,IF(AD325="Muy Alta",1,))))))</f>
        <v/>
      </c>
      <c r="AF325" s="176"/>
      <c r="AG325" s="176" t="str">
        <f>IF(OR(AF325=[1]Datos!$C$6,AF325=[1]Datos!$D$6),"Leve",IF(OR(AF325=[1]Datos!$C$7,AF325=[1]Datos!$D$7),"Menor",IF(OR(AF325=[1]Datos!$C$8,AF325=[1]Datos!$D$8),"Moderado",IF(OR(AF325=[1]Datos!$C$9,AF325=[1]Datos!$D$9),"Mayor",IF(OR(AF325=[1]Datos!$C$10,AF325=[1]Datos!$D$10),"Catastrófico","")))))</f>
        <v/>
      </c>
      <c r="AH325" s="182" t="str">
        <f t="shared" ref="AH325" si="1468">IF(AG325="","",IF(AG325="Leve",0.2,IF(AG325="Menor",0.4,IF(AG325="Moderado",0.6,IF(AG325="Mayor",0.8,IF(AG325="Catastrófico",1,))))))</f>
        <v/>
      </c>
      <c r="AI325" s="176" t="str">
        <f t="shared" ref="AI325" si="1469">IF(OR(AND(AD325="Muy Baja",AG325="Leve"),AND(AD325="Muy Baja",AG325="Menor"),AND(AD325="Baja",AG325="Leve")),"Bajo",IF(OR(AND(AD325="Muy baja",AG325="Moderado"),AND(AD325="Baja",AG325="Menor"),AND(AD325="Baja",AG325="Moderado"),AND(AD325="Media",AG325="Leve"),AND(AD325="Media",AG325="Menor"),AND(AD325="Media",AG325="Moderado"),AND(AD325="Alta",AG325="Leve"),AND(AD325="Alta",AG325="Menor")),"Moderado",IF(OR(AND(AD325="Muy Baja",AG325="Mayor"),AND(AD325="Baja",AG325="Mayor"),AND(AD325="Media",AG325="Mayor"),AND(AD325="Alta",AG325="Moderado"),AND(AD325="Alta",AG325="Mayor"),AND(AD325="Muy Alta",AG325="Leve"),AND(AD325="Muy Alta",AG325="Menor"),AND(AD325="Muy Alta",AG325="Moderado"),AND(AD325="Muy Alta",AG325="Mayor")),"Alto",IF(OR(AND(AD325="Muy Baja",AG325="Catastrófico"),AND(AD325="Baja",AG325="Catastrófico"),AND(AD325="Media",AG325="Catastrófico"),AND(AD325="Alta",AG325="Catastrófico"),AND(AD325="Muy Alta",AG325="Catastrófico")),"Extremo",""))))</f>
        <v/>
      </c>
      <c r="AJ325" s="183" t="e" cm="1">
        <f t="array" ref="AJ325">_xlfn.IFS(AI325="Bajo","Aceptar",AI325="Moderado","Reducir",AI325="Alto","Reducir",AI325="Extremo","Reducir")</f>
        <v>#N/A</v>
      </c>
      <c r="AK325" s="21" t="str">
        <f>CONCATENATE(J325," Control"," 1")</f>
        <v>GTHU  Control 1</v>
      </c>
      <c r="AL325" s="23"/>
      <c r="AM325" s="23"/>
      <c r="AN325" s="23"/>
      <c r="AO325" s="23" t="str">
        <f t="shared" ref="AO325:AO328" si="1470">CONCATENATE(AL325," ",AM325," a través de ",AN325)</f>
        <v xml:space="preserve">  a través de </v>
      </c>
      <c r="AP325" s="21"/>
      <c r="AQ325" s="21" t="str">
        <f t="shared" si="1406"/>
        <v/>
      </c>
      <c r="AR325" s="21"/>
      <c r="AS325" s="21" t="str">
        <f t="shared" si="1407"/>
        <v/>
      </c>
      <c r="AT325" s="21"/>
      <c r="AU325" s="21"/>
      <c r="AV325" s="21"/>
      <c r="AW325" s="22" t="str">
        <f t="shared" ref="AW325" si="1471">+IF(AQ325="Probabilidad",AE325-(AE325*AS325),AE325)</f>
        <v/>
      </c>
      <c r="AX325" s="21" t="str">
        <f t="shared" si="1409"/>
        <v/>
      </c>
      <c r="AY325" s="22" t="str">
        <f t="shared" ref="AY325" si="1472">+IF(AQ325="Impacto",AH325-(AH325*AS325),AH325)</f>
        <v/>
      </c>
      <c r="AZ325" s="21" t="str">
        <f t="shared" si="1411"/>
        <v/>
      </c>
      <c r="BA325" s="165" t="str">
        <f t="shared" ref="BA325" si="1473">IF(OR(AND(AX328="Muy Baja",AZ328="Leve"),AND(AX328="Muy Baja",AZ328="Menor"),AND(AX328="Baja",AZ328="Leve")),"Bajo",IF(OR(AND(AX328="Muy baja",AZ328="Moderado"),AND(AX328="Baja",AZ328="Menor"),AND(AX328="Baja",AZ328="Moderado"),AND(AX328="Media",AZ328="Leve"),AND(AX328="Media",AZ328="Menor"),AND(AX328="Media",AZ328="Moderado"),AND(AX328="Alta",AZ328="Leve"),AND(AX328="Alta",AZ328="Menor")),"Moderado",IF(OR(AND(AX328="Muy Baja",AZ328="Mayor"),AND(AX328="Baja",AZ328="Mayor"),AND(AX328="Media",AZ328="Mayor"),AND(AX328="Alta",AZ328="Moderado"),AND(AX328="Alta",AZ328="Mayor"),AND(AX328="Muy Alta",AZ328="Leve"),AND(AX328="Muy Alta",AZ328="Menor"),AND(AX328="Muy Alta",AZ328="Moderado"),AND(AX328="Muy Alta",AZ328="Mayor")),"Alto",IF(OR(AND(AX328="Muy Baja",AZ328="Catastrófico"),AND(AX328="Baja",AZ328="Catastrófico"),AND(AX328="Media",AZ328="Catastrófico"),AND(AX328="Alta",AZ328="Catastrófico"),AND(AX328="Muy Alta",AZ328="Catastrófico")),"Extremo",""))))</f>
        <v/>
      </c>
      <c r="BB325" s="165" t="e" cm="1">
        <f t="array" ref="BB325">_xlfn.IFS(BA325="Bajo","Aceptar",BA325="Moderado","Reducir",BA325="Alto","Reducir",BA325="Extremo","Reducir")</f>
        <v>#N/A</v>
      </c>
      <c r="BC325" s="168" t="e" cm="1">
        <f t="array" ref="BC325">_xlfn.IFS(BB325="Aceptar","No",BB325="Reducir","Si")</f>
        <v>#N/A</v>
      </c>
      <c r="BD325" s="21" t="str">
        <f>CONCATENATE(J325," Acción preventiva"," 1")</f>
        <v>GTHU  Acción preventiva 1</v>
      </c>
      <c r="BE325" s="23"/>
      <c r="BF325" s="23"/>
      <c r="BG325" s="23"/>
      <c r="BH325" s="21">
        <f t="shared" si="1413"/>
        <v>0</v>
      </c>
      <c r="BI325" s="21"/>
      <c r="BJ325" s="21"/>
      <c r="BK325" s="21"/>
      <c r="BL325" s="21"/>
      <c r="BM325" s="21"/>
      <c r="BN325" s="21"/>
      <c r="BO325" s="21"/>
      <c r="BP325" s="21"/>
      <c r="BQ325" s="21"/>
      <c r="BR325" s="21"/>
      <c r="BS325" s="21"/>
      <c r="BT325" s="21"/>
      <c r="BU325" s="171"/>
      <c r="BV325" s="38">
        <v>0</v>
      </c>
      <c r="BW325" s="38">
        <v>0</v>
      </c>
      <c r="BX325" s="38">
        <v>0</v>
      </c>
      <c r="BY325" s="38">
        <v>0</v>
      </c>
      <c r="BZ325" s="38">
        <v>0</v>
      </c>
      <c r="CA325" s="38">
        <v>0</v>
      </c>
      <c r="CB325" s="38">
        <v>0</v>
      </c>
      <c r="CC325" s="38">
        <v>0</v>
      </c>
      <c r="CD325" s="38">
        <v>0</v>
      </c>
      <c r="CE325" s="38">
        <v>0</v>
      </c>
      <c r="CF325" s="38">
        <v>0</v>
      </c>
      <c r="CG325" s="38">
        <v>0</v>
      </c>
      <c r="CH325" s="38">
        <f t="shared" si="1414"/>
        <v>0</v>
      </c>
      <c r="CI325" s="39"/>
      <c r="CJ325" s="24"/>
      <c r="CK325" s="25"/>
      <c r="CL325" s="172">
        <f t="shared" ref="CL325" si="1474">+AC325</f>
        <v>0</v>
      </c>
      <c r="CM325" s="26" t="e">
        <f t="shared" ref="CM325" si="1475">1-(CK325/CL325)</f>
        <v>#DIV/0!</v>
      </c>
      <c r="CN325" s="24" t="e" cm="1">
        <f t="array" ref="CN325">+_xlfn.IFS(CM325&lt;0.8,"Cambio",CM325&lt;0.9,"Revisión de control",CM325&gt;0.89,"Se mantiene")</f>
        <v>#DIV/0!</v>
      </c>
      <c r="CO325" s="80"/>
      <c r="CP325" s="25"/>
      <c r="CQ325" s="25"/>
      <c r="CR325" s="25"/>
      <c r="CS325" s="26">
        <f t="shared" ref="CS325:CS328" si="1476">(_xlfn.IFS(CJ325="",1,CJ325="SI",0)+_xlfn.IFS(CO325="",1,CO325="SI",1,CO325="NO",0)+_xlfn.IFS(CP325="",1,CP325="SI",1,CP325="NO",0)+_xlfn.IFS(CQ325="",1,CQ325="SI",1,CQ325="NO",0)+_xlfn.IFS(CR325="",1,CR325="SI",1,CR325="NO",0))/5</f>
        <v>1</v>
      </c>
    </row>
    <row r="326" spans="1:97" ht="60" hidden="1" customHeight="1" x14ac:dyDescent="0.4">
      <c r="B326" s="169"/>
      <c r="C326" s="21" t="s">
        <v>155</v>
      </c>
      <c r="D326" s="188"/>
      <c r="E326" s="191"/>
      <c r="F326" s="188"/>
      <c r="G326" s="238"/>
      <c r="H326" s="176"/>
      <c r="I326" s="182"/>
      <c r="J326" s="176"/>
      <c r="K326" s="166"/>
      <c r="L326" s="197"/>
      <c r="M326" s="199"/>
      <c r="N326" s="202"/>
      <c r="O326" s="205"/>
      <c r="P326" s="202"/>
      <c r="Q326" s="205"/>
      <c r="R326" s="205"/>
      <c r="S326" s="208"/>
      <c r="T326" s="176"/>
      <c r="U326" s="175"/>
      <c r="V326" s="175"/>
      <c r="W326" s="177"/>
      <c r="X326" s="166"/>
      <c r="Y326" s="166"/>
      <c r="Z326" s="179"/>
      <c r="AA326" s="179"/>
      <c r="AB326" s="179"/>
      <c r="AC326" s="181"/>
      <c r="AD326" s="176"/>
      <c r="AE326" s="182"/>
      <c r="AF326" s="176"/>
      <c r="AG326" s="176"/>
      <c r="AH326" s="182"/>
      <c r="AI326" s="176"/>
      <c r="AJ326" s="183"/>
      <c r="AK326" s="21" t="str">
        <f>CONCATENATE(J325," Control"," 2")</f>
        <v>GTHU  Control 2</v>
      </c>
      <c r="AL326" s="23"/>
      <c r="AM326" s="23"/>
      <c r="AN326" s="23"/>
      <c r="AO326" s="23" t="str">
        <f t="shared" si="1470"/>
        <v xml:space="preserve">  a través de </v>
      </c>
      <c r="AP326" s="21"/>
      <c r="AQ326" s="21" t="str">
        <f t="shared" si="1406"/>
        <v/>
      </c>
      <c r="AR326" s="21"/>
      <c r="AS326" s="21" t="str">
        <f t="shared" si="1407"/>
        <v/>
      </c>
      <c r="AT326" s="21"/>
      <c r="AU326" s="21"/>
      <c r="AV326" s="21"/>
      <c r="AW326" s="22" t="str">
        <f t="shared" ref="AW326:AW328" si="1477">+IF(AQ326="Probabilidad",AW325-(AW325*AS326),AW325)</f>
        <v/>
      </c>
      <c r="AX326" s="21" t="str">
        <f t="shared" si="1409"/>
        <v/>
      </c>
      <c r="AY326" s="22" t="str">
        <f t="shared" ref="AY326:AY328" si="1478">+IF(AQ326="Impacto",AY325-(AY325*AS326),AY325)</f>
        <v/>
      </c>
      <c r="AZ326" s="21" t="str">
        <f t="shared" si="1411"/>
        <v/>
      </c>
      <c r="BA326" s="166"/>
      <c r="BB326" s="166"/>
      <c r="BC326" s="169"/>
      <c r="BD326" s="21" t="str">
        <f>CONCATENATE(J325," Acción preventiva"," 2")</f>
        <v>GTHU  Acción preventiva 2</v>
      </c>
      <c r="BE326" s="23"/>
      <c r="BF326" s="23"/>
      <c r="BG326" s="23"/>
      <c r="BH326" s="21">
        <f t="shared" si="1413"/>
        <v>0</v>
      </c>
      <c r="BI326" s="21"/>
      <c r="BJ326" s="21"/>
      <c r="BK326" s="21"/>
      <c r="BL326" s="21"/>
      <c r="BM326" s="21"/>
      <c r="BN326" s="21"/>
      <c r="BO326" s="21"/>
      <c r="BP326" s="21"/>
      <c r="BQ326" s="21"/>
      <c r="BR326" s="21"/>
      <c r="BS326" s="21"/>
      <c r="BT326" s="21"/>
      <c r="BU326" s="171"/>
      <c r="BV326" s="38">
        <v>0</v>
      </c>
      <c r="BW326" s="38">
        <v>0</v>
      </c>
      <c r="BX326" s="38">
        <v>0</v>
      </c>
      <c r="BY326" s="38">
        <v>0</v>
      </c>
      <c r="BZ326" s="38">
        <v>0</v>
      </c>
      <c r="CA326" s="38">
        <v>0</v>
      </c>
      <c r="CB326" s="38">
        <v>0</v>
      </c>
      <c r="CC326" s="38">
        <v>0</v>
      </c>
      <c r="CD326" s="38">
        <v>0</v>
      </c>
      <c r="CE326" s="38">
        <v>0</v>
      </c>
      <c r="CF326" s="38">
        <v>0</v>
      </c>
      <c r="CG326" s="38">
        <v>0</v>
      </c>
      <c r="CH326" s="38">
        <f t="shared" si="1414"/>
        <v>0</v>
      </c>
      <c r="CI326" s="39"/>
      <c r="CJ326" s="24"/>
      <c r="CK326" s="25"/>
      <c r="CL326" s="173"/>
      <c r="CM326" s="26" t="e">
        <f t="shared" ref="CM326" si="1479">1-(CK326/CL325)</f>
        <v>#DIV/0!</v>
      </c>
      <c r="CN326" s="24" t="e" cm="1">
        <f t="array" ref="CN326">+_xlfn.IFS(CM326&lt;0.8,"Cambio",CM326&lt;0.9,"Revisión de control",CM326&gt;0.89,"Se mantiene")</f>
        <v>#DIV/0!</v>
      </c>
      <c r="CO326" s="80"/>
      <c r="CP326" s="25"/>
      <c r="CQ326" s="25"/>
      <c r="CR326" s="25"/>
      <c r="CS326" s="26">
        <f t="shared" si="1476"/>
        <v>1</v>
      </c>
    </row>
    <row r="327" spans="1:97" ht="60" hidden="1" customHeight="1" x14ac:dyDescent="0.4">
      <c r="B327" s="169"/>
      <c r="C327" s="21" t="s">
        <v>155</v>
      </c>
      <c r="D327" s="188"/>
      <c r="E327" s="191"/>
      <c r="F327" s="188"/>
      <c r="G327" s="238"/>
      <c r="H327" s="176"/>
      <c r="I327" s="182"/>
      <c r="J327" s="176"/>
      <c r="K327" s="166"/>
      <c r="L327" s="197"/>
      <c r="M327" s="199"/>
      <c r="N327" s="202"/>
      <c r="O327" s="205"/>
      <c r="P327" s="202"/>
      <c r="Q327" s="205"/>
      <c r="R327" s="205"/>
      <c r="S327" s="208"/>
      <c r="T327" s="176"/>
      <c r="U327" s="175"/>
      <c r="V327" s="175"/>
      <c r="W327" s="177"/>
      <c r="X327" s="166"/>
      <c r="Y327" s="166"/>
      <c r="Z327" s="179"/>
      <c r="AA327" s="179"/>
      <c r="AB327" s="179"/>
      <c r="AC327" s="181"/>
      <c r="AD327" s="176"/>
      <c r="AE327" s="182"/>
      <c r="AF327" s="176"/>
      <c r="AG327" s="176"/>
      <c r="AH327" s="182"/>
      <c r="AI327" s="176"/>
      <c r="AJ327" s="183"/>
      <c r="AK327" s="21" t="str">
        <f>CONCATENATE(J325," Control"," 3")</f>
        <v>GTHU  Control 3</v>
      </c>
      <c r="AL327" s="23"/>
      <c r="AM327" s="23"/>
      <c r="AN327" s="23"/>
      <c r="AO327" s="23" t="str">
        <f t="shared" si="1470"/>
        <v xml:space="preserve">  a través de </v>
      </c>
      <c r="AP327" s="21"/>
      <c r="AQ327" s="21" t="str">
        <f t="shared" si="1406"/>
        <v/>
      </c>
      <c r="AR327" s="21"/>
      <c r="AS327" s="21" t="str">
        <f t="shared" si="1407"/>
        <v/>
      </c>
      <c r="AT327" s="21"/>
      <c r="AU327" s="21"/>
      <c r="AV327" s="21"/>
      <c r="AW327" s="22" t="str">
        <f t="shared" si="1477"/>
        <v/>
      </c>
      <c r="AX327" s="21" t="str">
        <f t="shared" si="1409"/>
        <v/>
      </c>
      <c r="AY327" s="22" t="str">
        <f t="shared" si="1478"/>
        <v/>
      </c>
      <c r="AZ327" s="21" t="str">
        <f t="shared" si="1411"/>
        <v/>
      </c>
      <c r="BA327" s="166"/>
      <c r="BB327" s="166"/>
      <c r="BC327" s="169"/>
      <c r="BD327" s="21" t="str">
        <f>CONCATENATE(J325," Acción preventiva"," 3")</f>
        <v>GTHU  Acción preventiva 3</v>
      </c>
      <c r="BE327" s="23"/>
      <c r="BF327" s="23"/>
      <c r="BG327" s="23"/>
      <c r="BH327" s="21">
        <f t="shared" si="1413"/>
        <v>0</v>
      </c>
      <c r="BI327" s="21"/>
      <c r="BJ327" s="21"/>
      <c r="BK327" s="21"/>
      <c r="BL327" s="21"/>
      <c r="BM327" s="21"/>
      <c r="BN327" s="21"/>
      <c r="BO327" s="21"/>
      <c r="BP327" s="21"/>
      <c r="BQ327" s="21"/>
      <c r="BR327" s="21"/>
      <c r="BS327" s="21"/>
      <c r="BT327" s="21"/>
      <c r="BU327" s="171"/>
      <c r="BV327" s="38">
        <v>0</v>
      </c>
      <c r="BW327" s="38">
        <v>0</v>
      </c>
      <c r="BX327" s="38">
        <v>0</v>
      </c>
      <c r="BY327" s="38">
        <v>0</v>
      </c>
      <c r="BZ327" s="38">
        <v>0</v>
      </c>
      <c r="CA327" s="38">
        <v>0</v>
      </c>
      <c r="CB327" s="38">
        <v>0</v>
      </c>
      <c r="CC327" s="38">
        <v>0</v>
      </c>
      <c r="CD327" s="38">
        <v>0</v>
      </c>
      <c r="CE327" s="38">
        <v>0</v>
      </c>
      <c r="CF327" s="38">
        <v>0</v>
      </c>
      <c r="CG327" s="38">
        <v>0</v>
      </c>
      <c r="CH327" s="38">
        <f t="shared" si="1414"/>
        <v>0</v>
      </c>
      <c r="CI327" s="39"/>
      <c r="CJ327" s="24"/>
      <c r="CK327" s="25"/>
      <c r="CL327" s="173"/>
      <c r="CM327" s="26" t="e">
        <f t="shared" ref="CM327" si="1480">1-(CK327/CL325)</f>
        <v>#DIV/0!</v>
      </c>
      <c r="CN327" s="24" t="e" cm="1">
        <f t="array" ref="CN327">+_xlfn.IFS(CM327&lt;0.8,"Cambio",CM327&lt;0.9,"Revisión de control",CM327&gt;0.89,"Se mantiene")</f>
        <v>#DIV/0!</v>
      </c>
      <c r="CO327" s="80"/>
      <c r="CP327" s="25"/>
      <c r="CQ327" s="25"/>
      <c r="CR327" s="25"/>
      <c r="CS327" s="26">
        <f t="shared" si="1476"/>
        <v>1</v>
      </c>
    </row>
    <row r="328" spans="1:97" ht="60" hidden="1" customHeight="1" x14ac:dyDescent="0.4">
      <c r="B328" s="170"/>
      <c r="C328" s="21" t="s">
        <v>155</v>
      </c>
      <c r="D328" s="189"/>
      <c r="E328" s="192"/>
      <c r="F328" s="189"/>
      <c r="G328" s="238"/>
      <c r="H328" s="176"/>
      <c r="I328" s="182"/>
      <c r="J328" s="176"/>
      <c r="K328" s="167"/>
      <c r="L328" s="197"/>
      <c r="M328" s="200"/>
      <c r="N328" s="203"/>
      <c r="O328" s="206"/>
      <c r="P328" s="203"/>
      <c r="Q328" s="206"/>
      <c r="R328" s="206"/>
      <c r="S328" s="209"/>
      <c r="T328" s="176"/>
      <c r="U328" s="175"/>
      <c r="V328" s="175"/>
      <c r="W328" s="177"/>
      <c r="X328" s="167"/>
      <c r="Y328" s="167"/>
      <c r="Z328" s="180"/>
      <c r="AA328" s="180"/>
      <c r="AB328" s="180"/>
      <c r="AC328" s="181"/>
      <c r="AD328" s="176"/>
      <c r="AE328" s="182"/>
      <c r="AF328" s="176"/>
      <c r="AG328" s="176"/>
      <c r="AH328" s="182"/>
      <c r="AI328" s="176"/>
      <c r="AJ328" s="183"/>
      <c r="AK328" s="21" t="str">
        <f>CONCATENATE(J325," Control"," 4")</f>
        <v>GTHU  Control 4</v>
      </c>
      <c r="AL328" s="23"/>
      <c r="AM328" s="23"/>
      <c r="AN328" s="23"/>
      <c r="AO328" s="23" t="str">
        <f t="shared" si="1470"/>
        <v xml:space="preserve">  a través de </v>
      </c>
      <c r="AP328" s="21"/>
      <c r="AQ328" s="21" t="str">
        <f t="shared" si="1406"/>
        <v/>
      </c>
      <c r="AR328" s="21"/>
      <c r="AS328" s="21" t="str">
        <f t="shared" si="1407"/>
        <v/>
      </c>
      <c r="AT328" s="21"/>
      <c r="AU328" s="21"/>
      <c r="AV328" s="21"/>
      <c r="AW328" s="22" t="str">
        <f t="shared" si="1477"/>
        <v/>
      </c>
      <c r="AX328" s="21" t="str">
        <f t="shared" si="1409"/>
        <v/>
      </c>
      <c r="AY328" s="22" t="str">
        <f t="shared" si="1478"/>
        <v/>
      </c>
      <c r="AZ328" s="21" t="str">
        <f t="shared" si="1411"/>
        <v/>
      </c>
      <c r="BA328" s="167"/>
      <c r="BB328" s="167"/>
      <c r="BC328" s="170"/>
      <c r="BD328" s="21" t="str">
        <f>CONCATENATE(J325," Acción preventiva"," 4")</f>
        <v>GTHU  Acción preventiva 4</v>
      </c>
      <c r="BE328" s="23"/>
      <c r="BF328" s="23"/>
      <c r="BG328" s="23"/>
      <c r="BH328" s="21">
        <f t="shared" si="1413"/>
        <v>0</v>
      </c>
      <c r="BI328" s="21"/>
      <c r="BJ328" s="21"/>
      <c r="BK328" s="21"/>
      <c r="BL328" s="21"/>
      <c r="BM328" s="21"/>
      <c r="BN328" s="21"/>
      <c r="BO328" s="21"/>
      <c r="BP328" s="21"/>
      <c r="BQ328" s="21"/>
      <c r="BR328" s="21"/>
      <c r="BS328" s="21"/>
      <c r="BT328" s="21"/>
      <c r="BU328" s="171"/>
      <c r="BV328" s="38">
        <v>0</v>
      </c>
      <c r="BW328" s="38">
        <v>0</v>
      </c>
      <c r="BX328" s="38">
        <v>0</v>
      </c>
      <c r="BY328" s="38">
        <v>0</v>
      </c>
      <c r="BZ328" s="38">
        <v>0</v>
      </c>
      <c r="CA328" s="38">
        <v>0</v>
      </c>
      <c r="CB328" s="38">
        <v>0</v>
      </c>
      <c r="CC328" s="38">
        <v>0</v>
      </c>
      <c r="CD328" s="38">
        <v>0</v>
      </c>
      <c r="CE328" s="38">
        <v>0</v>
      </c>
      <c r="CF328" s="38">
        <v>0</v>
      </c>
      <c r="CG328" s="38">
        <v>0</v>
      </c>
      <c r="CH328" s="38">
        <f t="shared" si="1414"/>
        <v>0</v>
      </c>
      <c r="CI328" s="39"/>
      <c r="CJ328" s="24"/>
      <c r="CK328" s="25"/>
      <c r="CL328" s="174"/>
      <c r="CM328" s="26" t="e">
        <f t="shared" ref="CM328" si="1481">1-(CK328/CL325)</f>
        <v>#DIV/0!</v>
      </c>
      <c r="CN328" s="24" t="e" cm="1">
        <f t="array" ref="CN328">+_xlfn.IFS(CM328&lt;0.8,"Cambio",CM328&lt;0.9,"Revisión de control",CM328&gt;0.89,"Se mantiene")</f>
        <v>#DIV/0!</v>
      </c>
      <c r="CO328" s="80"/>
      <c r="CP328" s="25"/>
      <c r="CQ328" s="25"/>
      <c r="CR328" s="25"/>
      <c r="CS328" s="26">
        <f t="shared" si="1476"/>
        <v>1</v>
      </c>
    </row>
    <row r="329" spans="1:97" ht="60" customHeight="1" x14ac:dyDescent="0.4">
      <c r="A329" s="7" t="s">
        <v>457</v>
      </c>
      <c r="B329" s="184" t="s">
        <v>156</v>
      </c>
      <c r="C329" s="145" t="s">
        <v>157</v>
      </c>
      <c r="D329" s="187" t="str">
        <f>VLOOKUP(B329,Datos!$B$65:$F$80,3,FALSE)</f>
        <v>Adelantar la adquisición de bienes y/o servicios de la Agencia a través de los mecanismos definidos para la selección, elaboración, celebración, formalización, ejecución, terminación y/o liquidación de los contratos.</v>
      </c>
      <c r="E329" s="190" t="str">
        <f>VLOOKUP(B329,Datos!$B$65:$F$80,5,FALSE)</f>
        <v>La posibilidad de incumplir con los mecanismos definidos para la adquisición de bienes y/o servicios de la Agencia</v>
      </c>
      <c r="F329" s="187" t="str">
        <f>VLOOKUP(B329,Datos!$B$65:$F$80,4,FALSE)</f>
        <v>Desde la programación y análisis de las necesidades de la Agencia hasta la terminación y/o liquidación del contrato</v>
      </c>
      <c r="G329" s="196" t="s">
        <v>424</v>
      </c>
      <c r="H329" s="176" t="s">
        <v>426</v>
      </c>
      <c r="I329" s="182">
        <f t="shared" ref="I329:I441" si="1482">IF(K329="",0,1)</f>
        <v>1</v>
      </c>
      <c r="J329" s="176" t="str">
        <f t="shared" ref="J329" si="1483">CONCATENATE(C329," ",K329)</f>
        <v>ADQBS 56</v>
      </c>
      <c r="K329" s="165">
        <v>56</v>
      </c>
      <c r="L329" s="197">
        <v>45839</v>
      </c>
      <c r="M329" s="198">
        <f ca="1">+TODAY()-L329</f>
        <v>240</v>
      </c>
      <c r="N329" s="201" t="s">
        <v>19</v>
      </c>
      <c r="O329" s="204">
        <f>VLOOKUP(N329,Datos!$B$21:$D$25,3,FALSE)</f>
        <v>0.2</v>
      </c>
      <c r="P329" s="201" t="s">
        <v>32</v>
      </c>
      <c r="Q329" s="204">
        <f>VLOOKUP(P329,Datos!$C$20:$D$25,2,FALSE)</f>
        <v>0.8</v>
      </c>
      <c r="R329" s="204">
        <f t="shared" ref="R329" si="1484">+IF(O329="",Q329,IF(Q329="",O329,IF(O329&gt;Q329,O329,Q329)))</f>
        <v>0.8</v>
      </c>
      <c r="S329" s="207" t="s">
        <v>613</v>
      </c>
      <c r="T329" s="176" t="s">
        <v>4</v>
      </c>
      <c r="U329" s="175" t="s">
        <v>371</v>
      </c>
      <c r="V329" s="175" t="s">
        <v>514</v>
      </c>
      <c r="W329" s="177" t="str">
        <f t="shared" ref="W329" si="1485">CONCATENATE("Posibilidad de"," ",T329," ",U329," debido ",V329)</f>
        <v>Posibilidad de pérdida reputacional en la imagen institucional ante los grupos de interés debido a vicios en la determinación de los presupuestos (análisis del sector)</v>
      </c>
      <c r="X329" s="165" t="s">
        <v>224</v>
      </c>
      <c r="Y329" s="165" t="s">
        <v>227</v>
      </c>
      <c r="Z329" s="178" t="s">
        <v>286</v>
      </c>
      <c r="AA329" s="178" t="s">
        <v>235</v>
      </c>
      <c r="AB329" s="178" t="s">
        <v>287</v>
      </c>
      <c r="AC329" s="181">
        <v>100</v>
      </c>
      <c r="AD329" s="176" t="str">
        <f t="shared" ref="AD329" si="1486">IF(AC329&lt;=0,"",IF(AC329&lt;=2,"Muy Baja",IF(AC329&lt;=24,"Baja",IF(AC329&lt;=500,"Media",IF(AC329&lt;=5000,"Alta","Muy Alta")))))</f>
        <v>Media</v>
      </c>
      <c r="AE329" s="182">
        <f t="shared" ref="AE329" si="1487">IF(AD329="","",IF(AD329="Muy Baja",0.2,IF(AD329="Baja",0.4,IF(AD329="Media",0.6,IF(AD329="Alta",0.8,IF(AD329="Muy Alta",1,))))))</f>
        <v>0.6</v>
      </c>
      <c r="AF329" s="176" t="s">
        <v>32</v>
      </c>
      <c r="AG329" s="176" t="str">
        <f>IF(OR(AF329=Datos!$C$6,AF329=Datos!$D$6),"Leve",IF(OR(AF329=Datos!$C$7,AF329=Datos!$D$7),"Menor",IF(OR(AF329=Datos!$C$8,AF329=Datos!$D$8),"Moderado",IF(OR(AF329=Datos!$C$9,AF329=Datos!$D$9),"Mayor",IF(OR(AF329=Datos!$C$10,AF329=Datos!$D$10),"Catastrófico","")))))</f>
        <v>Mayor</v>
      </c>
      <c r="AH329" s="182">
        <f t="shared" ref="AH329" si="1488">IF(AG329="","",IF(AG329="Leve",0.2,IF(AG329="Menor",0.4,IF(AG329="Moderado",0.6,IF(AG329="Mayor",0.8,IF(AG329="Catastrófico",1,))))))</f>
        <v>0.8</v>
      </c>
      <c r="AI329" s="176" t="str">
        <f t="shared" ref="AI329" si="1489">IF(OR(AND(AD329="Muy Baja",AG329="Leve"),AND(AD329="Muy Baja",AG329="Menor"),AND(AD329="Baja",AG329="Leve")),"Bajo",IF(OR(AND(AD329="Muy baja",AG329="Moderado"),AND(AD329="Baja",AG329="Menor"),AND(AD329="Baja",AG329="Moderado"),AND(AD329="Media",AG329="Leve"),AND(AD329="Media",AG329="Menor"),AND(AD329="Media",AG329="Moderado"),AND(AD329="Alta",AG329="Leve"),AND(AD329="Alta",AG329="Menor")),"Moderado",IF(OR(AND(AD329="Muy Baja",AG329="Mayor"),AND(AD329="Baja",AG329="Mayor"),AND(AD329="Media",AG329="Mayor"),AND(AD329="Alta",AG329="Moderado"),AND(AD329="Alta",AG329="Mayor"),AND(AD329="Muy Alta",AG329="Leve"),AND(AD329="Muy Alta",AG329="Menor"),AND(AD329="Muy Alta",AG329="Moderado"),AND(AD329="Muy Alta",AG329="Mayor")),"Alto",IF(OR(AND(AD329="Muy Baja",AG329="Catastrófico"),AND(AD329="Baja",AG329="Catastrófico"),AND(AD329="Media",AG329="Catastrófico"),AND(AD329="Alta",AG329="Catastrófico"),AND(AD329="Muy Alta",AG329="Catastrófico")),"Extremo",""))))</f>
        <v>Alto</v>
      </c>
      <c r="AJ329" s="183" t="str" cm="1">
        <f t="array" ref="AJ329">_xlfn.IFS(AI329="Bajo","Aceptar",AI329="Moderado","Reducir",AI329="Alto","Reducir",AI329="Extremo","Reducir")</f>
        <v>Reducir</v>
      </c>
      <c r="AK329" s="21" t="str">
        <f>CONCATENATE(J329," Control"," 1")</f>
        <v>ADQBS 56 Control 1</v>
      </c>
      <c r="AL329" s="23" t="s">
        <v>523</v>
      </c>
      <c r="AM329" s="23" t="s">
        <v>614</v>
      </c>
      <c r="AN329" s="23" t="s">
        <v>1447</v>
      </c>
      <c r="AO329" s="23" t="str">
        <f>CONCATENATE(AL329," ",AM329," a través del ",AN329)</f>
        <v>El GRUPO INTERNO DE TRABAJO PARA LA GESTIÓN CONTRACTUAL - SG realiza los análisis del sector para los procesos de contratación de la entidad, con base en la metodología señalada por Colombia Compra Eficiente y en el manual de contratación de la Agencia a través del diligenciamiento de la forma ADQBS-F-008 "análisis del sector", para los procesos de contratación distintos a CPS (se efectúa dentro del formato de Estudios previos) y los convenios de cooperación internacional que no requieren dicho análisis</v>
      </c>
      <c r="AP329" s="21" t="s">
        <v>54</v>
      </c>
      <c r="AQ329" s="21" t="str">
        <f t="shared" ref="AQ329:AQ357" si="1490">IF(OR(AP329="Preventivo",AP329="Detectivo"),"Probabilidad",IF(AP329="Correctivo","Impacto",""))</f>
        <v>Probabilidad</v>
      </c>
      <c r="AR329" s="21" t="s">
        <v>56</v>
      </c>
      <c r="AS329" s="21" t="str">
        <f t="shared" ref="AS329:AS357" si="1491">IF(AND(AP329="Preventivo",AR329="Automático"),"50%",IF(AND(AP329="Preventivo",AR329="Manual"),"40%",IF(AND(AP329="Detectivo",AR329="Automático"),"40%",IF(AND(AP329="Detectivo",AR329="Manual"),"30%",IF(AND(AP329="Correctivo",AR329="Automático"),"35%",IF(AND(AP329="Correctivo",AR329="Manual"),"25%",""))))))</f>
        <v>30%</v>
      </c>
      <c r="AT329" s="21" t="s">
        <v>1</v>
      </c>
      <c r="AU329" s="21" t="s">
        <v>2</v>
      </c>
      <c r="AV329" s="21" t="s">
        <v>3</v>
      </c>
      <c r="AW329" s="22">
        <f>+IF(AQ329="Probabilidad",AE329-(AE329*AS329),AE329)</f>
        <v>0.42</v>
      </c>
      <c r="AX329" s="21" t="str">
        <f t="shared" ref="AX329:AX357" si="1492">IFERROR(IF(AW329="","",IF(AW329&lt;=20%,"Muy Baja",IF(AW329&lt;=40%,"Baja",IF(AW329&lt;=60%,"Media",IF(AW329&lt;=80%,"Alta","Muy Alta"))))),"")</f>
        <v>Media</v>
      </c>
      <c r="AY329" s="22">
        <f>+IF(AQ329="Impacto",AH329-(AH329*AS329),AH329)</f>
        <v>0.8</v>
      </c>
      <c r="AZ329" s="21" t="str">
        <f t="shared" ref="AZ329:AZ357" si="1493">IFERROR(IF(AY329="","",IF(AY329&lt;=0.2,"Leve",IF(AY329&lt;=0.4,"Menor",IF(AY329&lt;=0.6,"Moderado",IF(AY329&lt;=0.8,"Mayor","Catastrófico"))))),"")</f>
        <v>Mayor</v>
      </c>
      <c r="BA329" s="165" t="str">
        <f t="shared" ref="BA329" si="1494">IF(OR(AND(AX332="Muy Baja",AZ332="Leve"),AND(AX332="Muy Baja",AZ332="Menor"),AND(AX332="Baja",AZ332="Leve")),"Bajo",IF(OR(AND(AX332="Muy baja",AZ332="Moderado"),AND(AX332="Baja",AZ332="Menor"),AND(AX332="Baja",AZ332="Moderado"),AND(AX332="Media",AZ332="Leve"),AND(AX332="Media",AZ332="Menor"),AND(AX332="Media",AZ332="Moderado"),AND(AX332="Alta",AZ332="Leve"),AND(AX332="Alta",AZ332="Menor")),"Moderado",IF(OR(AND(AX332="Muy Baja",AZ332="Mayor"),AND(AX332="Baja",AZ332="Mayor"),AND(AX332="Media",AZ332="Mayor"),AND(AX332="Alta",AZ332="Moderado"),AND(AX332="Alta",AZ332="Mayor"),AND(AX332="Muy Alta",AZ332="Leve"),AND(AX332="Muy Alta",AZ332="Menor"),AND(AX332="Muy Alta",AZ332="Moderado"),AND(AX332="Muy Alta",AZ332="Mayor")),"Alto",IF(OR(AND(AX332="Muy Baja",AZ332="Catastrófico"),AND(AX332="Baja",AZ332="Catastrófico"),AND(AX332="Media",AZ332="Catastrófico"),AND(AX332="Alta",AZ332="Catastrófico"),AND(AX332="Muy Alta",AZ332="Catastrófico")),"Extremo",""))))</f>
        <v>Moderado</v>
      </c>
      <c r="BB329" s="165" t="str" cm="1">
        <f t="array" ref="BB329">_xlfn.IFS(BA329="Bajo","Aceptar",BA329="Moderado","Reducir",BA329="Alto","Reducir",BA329="Extremo","Reducir")</f>
        <v>Reducir</v>
      </c>
      <c r="BC329" s="168" t="str" cm="1">
        <f t="array" ref="BC329">_xlfn.IFS(BB329="Aceptar","No",BB329="Reducir","Si")</f>
        <v>Si</v>
      </c>
      <c r="BD329" s="21" t="str">
        <f>CONCATENATE(J329," Acción preventiva"," 1")</f>
        <v>ADQBS 56 Acción preventiva 1</v>
      </c>
      <c r="BE329" s="23" t="s">
        <v>523</v>
      </c>
      <c r="BF329" s="23" t="s">
        <v>615</v>
      </c>
      <c r="BG329" s="23" t="s">
        <v>515</v>
      </c>
      <c r="BH329" s="21">
        <f t="shared" ref="BH329:BH380" si="1495">+SUM(BI329:BT329)</f>
        <v>1</v>
      </c>
      <c r="BI329" s="21"/>
      <c r="BJ329" s="21"/>
      <c r="BK329" s="21"/>
      <c r="BL329" s="21"/>
      <c r="BM329" s="21"/>
      <c r="BN329" s="21"/>
      <c r="BO329" s="21"/>
      <c r="BP329" s="21"/>
      <c r="BQ329" s="21"/>
      <c r="BR329" s="21"/>
      <c r="BS329" s="21">
        <v>1</v>
      </c>
      <c r="BT329" s="21"/>
      <c r="BU329" s="171">
        <f t="shared" ref="BU329" si="1496">+AVERAGE(CH329:CH332)/AVERAGE(BH329:BH332)</f>
        <v>1</v>
      </c>
      <c r="BV329" s="38">
        <v>0</v>
      </c>
      <c r="BW329" s="38">
        <v>0</v>
      </c>
      <c r="BX329" s="38">
        <v>0</v>
      </c>
      <c r="BY329" s="38">
        <v>0</v>
      </c>
      <c r="BZ329" s="38">
        <v>0</v>
      </c>
      <c r="CA329" s="38">
        <v>0</v>
      </c>
      <c r="CB329" s="38">
        <v>0</v>
      </c>
      <c r="CC329" s="38">
        <v>0</v>
      </c>
      <c r="CD329" s="38">
        <v>0</v>
      </c>
      <c r="CE329" s="38">
        <v>0</v>
      </c>
      <c r="CF329" s="38">
        <v>1</v>
      </c>
      <c r="CG329" s="38">
        <v>0</v>
      </c>
      <c r="CH329" s="38">
        <f t="shared" ref="CH329:CH357" si="1497">+SUM(BV329:CG329)</f>
        <v>1</v>
      </c>
      <c r="CI329" s="39"/>
      <c r="CJ329" s="24"/>
      <c r="CK329" s="25"/>
      <c r="CL329" s="172">
        <f t="shared" ref="CL329" si="1498">+AC329</f>
        <v>100</v>
      </c>
      <c r="CM329" s="26">
        <f t="shared" ref="CM329" si="1499">1-(CK329/CL329)</f>
        <v>1</v>
      </c>
      <c r="CN329" s="24" t="str" cm="1">
        <f t="array" ref="CN329">+_xlfn.IFS(CM329&lt;0.8,"Cambio",CM329&lt;0.9,"Revisión de control",CM329&gt;0.89,"Se mantiene")</f>
        <v>Se mantiene</v>
      </c>
      <c r="CO329" s="80"/>
      <c r="CP329" s="25"/>
      <c r="CQ329" s="25"/>
      <c r="CR329" s="25"/>
      <c r="CS329" s="26">
        <f t="shared" ref="CS329:CS357" si="1500">(_xlfn.IFS(CJ329="",1,CJ329="SI",0)+_xlfn.IFS(CO329="",1,CO329="SI",1,CO329="NO",0)+_xlfn.IFS(CP329="",1,CP329="SI",1,CP329="NO",0)+_xlfn.IFS(CQ329="",1,CQ329="SI",1,CQ329="NO",0)+_xlfn.IFS(CR329="",1,CR329="SI",1,CR329="NO",0))/5</f>
        <v>1</v>
      </c>
    </row>
    <row r="330" spans="1:97" ht="60" customHeight="1" x14ac:dyDescent="0.4">
      <c r="A330" s="7" t="s">
        <v>457</v>
      </c>
      <c r="B330" s="185"/>
      <c r="C330" s="145" t="s">
        <v>157</v>
      </c>
      <c r="D330" s="188"/>
      <c r="E330" s="191"/>
      <c r="F330" s="188"/>
      <c r="G330" s="196"/>
      <c r="H330" s="176"/>
      <c r="I330" s="182"/>
      <c r="J330" s="176"/>
      <c r="K330" s="166"/>
      <c r="L330" s="197"/>
      <c r="M330" s="199"/>
      <c r="N330" s="202"/>
      <c r="O330" s="205"/>
      <c r="P330" s="202"/>
      <c r="Q330" s="205"/>
      <c r="R330" s="205"/>
      <c r="S330" s="208"/>
      <c r="T330" s="176"/>
      <c r="U330" s="175"/>
      <c r="V330" s="175"/>
      <c r="W330" s="177"/>
      <c r="X330" s="166"/>
      <c r="Y330" s="166"/>
      <c r="Z330" s="179"/>
      <c r="AA330" s="179"/>
      <c r="AB330" s="179"/>
      <c r="AC330" s="181"/>
      <c r="AD330" s="176"/>
      <c r="AE330" s="182"/>
      <c r="AF330" s="176"/>
      <c r="AG330" s="176"/>
      <c r="AH330" s="182"/>
      <c r="AI330" s="176"/>
      <c r="AJ330" s="183"/>
      <c r="AK330" s="21" t="str">
        <f>CONCATENATE(J329," Control"," 2")</f>
        <v>ADQBS 56 Control 2</v>
      </c>
      <c r="AL330" s="23" t="s">
        <v>523</v>
      </c>
      <c r="AM330" s="23" t="s">
        <v>1448</v>
      </c>
      <c r="AN330" s="23" t="s">
        <v>1436</v>
      </c>
      <c r="AO330" s="23" t="str">
        <f>CONCATENATE(AL330," ",AM330," a través del ",AN330)</f>
        <v>El GRUPO INTERNO DE TRABAJO PARA LA GESTIÓN CONTRACTUAL - SG elabora un nuevo análisis del sector para el proceso contractual, inmediatamente se detecta el error  a través del diligenciamiento de la forma ADQBS-F-008 "análisis del sector" para los procesos de contratación distintos a CPS y los convenios de cooperación internacional que no requieren dicho análisis</v>
      </c>
      <c r="AP330" s="21" t="s">
        <v>55</v>
      </c>
      <c r="AQ330" s="21" t="str">
        <f t="shared" si="1490"/>
        <v>Impacto</v>
      </c>
      <c r="AR330" s="21" t="s">
        <v>56</v>
      </c>
      <c r="AS330" s="21" t="str">
        <f t="shared" si="1491"/>
        <v>25%</v>
      </c>
      <c r="AT330" s="21" t="s">
        <v>5</v>
      </c>
      <c r="AU330" s="21" t="s">
        <v>2</v>
      </c>
      <c r="AV330" s="21" t="s">
        <v>3</v>
      </c>
      <c r="AW330" s="22">
        <f>+IF(AQ330="Probabilidad",AW329-(AW329*AS330),AW329)</f>
        <v>0.42</v>
      </c>
      <c r="AX330" s="21" t="str">
        <f t="shared" si="1492"/>
        <v>Media</v>
      </c>
      <c r="AY330" s="22">
        <f>+IF(AQ330="Impacto",AY329-(AY329*AS330),AY329)</f>
        <v>0.60000000000000009</v>
      </c>
      <c r="AZ330" s="21" t="str">
        <f t="shared" si="1493"/>
        <v>Moderado</v>
      </c>
      <c r="BA330" s="166"/>
      <c r="BB330" s="166"/>
      <c r="BC330" s="169"/>
      <c r="BD330" s="21" t="str">
        <f>CONCATENATE(J329," Acción preventiva"," 2")</f>
        <v>ADQBS 56 Acción preventiva 2</v>
      </c>
      <c r="BE330" s="23" t="s">
        <v>616</v>
      </c>
      <c r="BF330" s="23" t="s">
        <v>617</v>
      </c>
      <c r="BG330" s="23" t="s">
        <v>618</v>
      </c>
      <c r="BH330" s="21">
        <f t="shared" si="1495"/>
        <v>1</v>
      </c>
      <c r="BI330" s="21"/>
      <c r="BJ330" s="21"/>
      <c r="BK330" s="21"/>
      <c r="BL330" s="21"/>
      <c r="BM330" s="21"/>
      <c r="BN330" s="21"/>
      <c r="BO330" s="21"/>
      <c r="BP330" s="21"/>
      <c r="BQ330" s="21"/>
      <c r="BR330" s="21"/>
      <c r="BS330" s="21">
        <v>1</v>
      </c>
      <c r="BT330" s="21"/>
      <c r="BU330" s="171"/>
      <c r="BV330" s="38">
        <v>0</v>
      </c>
      <c r="BW330" s="38">
        <v>0</v>
      </c>
      <c r="BX330" s="38">
        <v>0</v>
      </c>
      <c r="BY330" s="38">
        <v>0</v>
      </c>
      <c r="BZ330" s="38">
        <v>0</v>
      </c>
      <c r="CA330" s="38">
        <v>0</v>
      </c>
      <c r="CB330" s="38">
        <v>0</v>
      </c>
      <c r="CC330" s="38">
        <v>0</v>
      </c>
      <c r="CD330" s="38">
        <v>0</v>
      </c>
      <c r="CE330" s="38">
        <v>0</v>
      </c>
      <c r="CF330" s="38">
        <v>1</v>
      </c>
      <c r="CG330" s="38">
        <v>0</v>
      </c>
      <c r="CH330" s="38">
        <f t="shared" si="1497"/>
        <v>1</v>
      </c>
      <c r="CI330" s="39"/>
      <c r="CJ330" s="24"/>
      <c r="CK330" s="25"/>
      <c r="CL330" s="173"/>
      <c r="CM330" s="26">
        <f t="shared" ref="CM330" si="1501">1-(CK330/CL329)</f>
        <v>1</v>
      </c>
      <c r="CN330" s="24" t="str" cm="1">
        <f t="array" ref="CN330">+_xlfn.IFS(CM330&lt;0.8,"Cambio",CM330&lt;0.9,"Revisión de control",CM330&gt;0.89,"Se mantiene")</f>
        <v>Se mantiene</v>
      </c>
      <c r="CO330" s="80"/>
      <c r="CP330" s="25"/>
      <c r="CQ330" s="25"/>
      <c r="CR330" s="25"/>
      <c r="CS330" s="26">
        <f t="shared" si="1500"/>
        <v>1</v>
      </c>
    </row>
    <row r="331" spans="1:97" ht="60" customHeight="1" x14ac:dyDescent="0.4">
      <c r="A331" s="7" t="s">
        <v>457</v>
      </c>
      <c r="B331" s="185"/>
      <c r="C331" s="145" t="s">
        <v>157</v>
      </c>
      <c r="D331" s="188"/>
      <c r="E331" s="191"/>
      <c r="F331" s="188"/>
      <c r="G331" s="196"/>
      <c r="H331" s="176"/>
      <c r="I331" s="182"/>
      <c r="J331" s="176"/>
      <c r="K331" s="166"/>
      <c r="L331" s="197"/>
      <c r="M331" s="199"/>
      <c r="N331" s="202"/>
      <c r="O331" s="205"/>
      <c r="P331" s="202"/>
      <c r="Q331" s="205"/>
      <c r="R331" s="205"/>
      <c r="S331" s="208"/>
      <c r="T331" s="176"/>
      <c r="U331" s="175"/>
      <c r="V331" s="175"/>
      <c r="W331" s="177"/>
      <c r="X331" s="166"/>
      <c r="Y331" s="166"/>
      <c r="Z331" s="179"/>
      <c r="AA331" s="179"/>
      <c r="AB331" s="179"/>
      <c r="AC331" s="181"/>
      <c r="AD331" s="176"/>
      <c r="AE331" s="182"/>
      <c r="AF331" s="176"/>
      <c r="AG331" s="176"/>
      <c r="AH331" s="182"/>
      <c r="AI331" s="176"/>
      <c r="AJ331" s="183"/>
      <c r="AK331" s="21" t="str">
        <f>CONCATENATE(J329," Control"," 3")</f>
        <v>ADQBS 56 Control 3</v>
      </c>
      <c r="AL331" s="23"/>
      <c r="AM331" s="23"/>
      <c r="AN331" s="23"/>
      <c r="AO331" s="23" t="str">
        <f t="shared" si="1291"/>
        <v xml:space="preserve">  a través de </v>
      </c>
      <c r="AP331" s="21"/>
      <c r="AQ331" s="21" t="str">
        <f t="shared" si="1490"/>
        <v/>
      </c>
      <c r="AR331" s="21"/>
      <c r="AS331" s="21" t="str">
        <f t="shared" si="1491"/>
        <v/>
      </c>
      <c r="AT331" s="21"/>
      <c r="AU331" s="21"/>
      <c r="AV331" s="21"/>
      <c r="AW331" s="22">
        <f>+IF(AQ331="Probabilidad",AW330-(AW330*AS331),AW330)</f>
        <v>0.42</v>
      </c>
      <c r="AX331" s="21" t="str">
        <f t="shared" si="1492"/>
        <v>Media</v>
      </c>
      <c r="AY331" s="22">
        <f>+IF(AQ331="Impacto",AY330-(AY330*AS331),AY330)</f>
        <v>0.60000000000000009</v>
      </c>
      <c r="AZ331" s="21" t="str">
        <f t="shared" si="1493"/>
        <v>Moderado</v>
      </c>
      <c r="BA331" s="166"/>
      <c r="BB331" s="166"/>
      <c r="BC331" s="169"/>
      <c r="BD331" s="21" t="str">
        <f>CONCATENATE(J329," Acción preventiva"," 3")</f>
        <v>ADQBS 56 Acción preventiva 3</v>
      </c>
      <c r="BE331" s="23"/>
      <c r="BF331" s="23"/>
      <c r="BG331" s="23"/>
      <c r="BH331" s="21">
        <f t="shared" si="1495"/>
        <v>0</v>
      </c>
      <c r="BI331" s="21"/>
      <c r="BJ331" s="21"/>
      <c r="BK331" s="21"/>
      <c r="BL331" s="21"/>
      <c r="BM331" s="21"/>
      <c r="BN331" s="21"/>
      <c r="BO331" s="21"/>
      <c r="BP331" s="21"/>
      <c r="BQ331" s="21"/>
      <c r="BR331" s="21"/>
      <c r="BS331" s="21"/>
      <c r="BT331" s="21"/>
      <c r="BU331" s="171"/>
      <c r="BV331" s="38">
        <v>0</v>
      </c>
      <c r="BW331" s="38">
        <v>0</v>
      </c>
      <c r="BX331" s="38">
        <v>0</v>
      </c>
      <c r="BY331" s="38">
        <v>0</v>
      </c>
      <c r="BZ331" s="38">
        <v>0</v>
      </c>
      <c r="CA331" s="38">
        <v>0</v>
      </c>
      <c r="CB331" s="38">
        <v>0</v>
      </c>
      <c r="CC331" s="38">
        <v>0</v>
      </c>
      <c r="CD331" s="38">
        <v>0</v>
      </c>
      <c r="CE331" s="38">
        <v>0</v>
      </c>
      <c r="CF331" s="38">
        <v>0</v>
      </c>
      <c r="CG331" s="38">
        <v>0</v>
      </c>
      <c r="CH331" s="38">
        <f t="shared" si="1497"/>
        <v>0</v>
      </c>
      <c r="CI331" s="39"/>
      <c r="CJ331" s="24"/>
      <c r="CK331" s="25"/>
      <c r="CL331" s="173"/>
      <c r="CM331" s="26">
        <f t="shared" ref="CM331" si="1502">1-(CK331/CL329)</f>
        <v>1</v>
      </c>
      <c r="CN331" s="24" t="str" cm="1">
        <f t="array" ref="CN331">+_xlfn.IFS(CM331&lt;0.8,"Cambio",CM331&lt;0.9,"Revisión de control",CM331&gt;0.89,"Se mantiene")</f>
        <v>Se mantiene</v>
      </c>
      <c r="CO331" s="80"/>
      <c r="CP331" s="25"/>
      <c r="CQ331" s="25"/>
      <c r="CR331" s="25"/>
      <c r="CS331" s="26">
        <f t="shared" si="1500"/>
        <v>1</v>
      </c>
    </row>
    <row r="332" spans="1:97" ht="60" customHeight="1" x14ac:dyDescent="0.4">
      <c r="A332" s="7" t="s">
        <v>457</v>
      </c>
      <c r="B332" s="186"/>
      <c r="C332" s="145" t="s">
        <v>157</v>
      </c>
      <c r="D332" s="189"/>
      <c r="E332" s="192"/>
      <c r="F332" s="189"/>
      <c r="G332" s="196"/>
      <c r="H332" s="176"/>
      <c r="I332" s="182"/>
      <c r="J332" s="176"/>
      <c r="K332" s="167"/>
      <c r="L332" s="197"/>
      <c r="M332" s="200"/>
      <c r="N332" s="203"/>
      <c r="O332" s="206"/>
      <c r="P332" s="203"/>
      <c r="Q332" s="206"/>
      <c r="R332" s="206"/>
      <c r="S332" s="209"/>
      <c r="T332" s="176"/>
      <c r="U332" s="175"/>
      <c r="V332" s="175"/>
      <c r="W332" s="177"/>
      <c r="X332" s="167"/>
      <c r="Y332" s="167"/>
      <c r="Z332" s="180"/>
      <c r="AA332" s="180"/>
      <c r="AB332" s="180"/>
      <c r="AC332" s="181"/>
      <c r="AD332" s="176"/>
      <c r="AE332" s="182"/>
      <c r="AF332" s="176"/>
      <c r="AG332" s="176"/>
      <c r="AH332" s="182"/>
      <c r="AI332" s="176"/>
      <c r="AJ332" s="183"/>
      <c r="AK332" s="21" t="str">
        <f>CONCATENATE(J329," Control"," 4")</f>
        <v>ADQBS 56 Control 4</v>
      </c>
      <c r="AL332" s="23"/>
      <c r="AM332" s="23"/>
      <c r="AN332" s="23"/>
      <c r="AO332" s="23" t="str">
        <f t="shared" si="1291"/>
        <v xml:space="preserve">  a través de </v>
      </c>
      <c r="AP332" s="21"/>
      <c r="AQ332" s="21" t="str">
        <f t="shared" si="1490"/>
        <v/>
      </c>
      <c r="AR332" s="21"/>
      <c r="AS332" s="21" t="str">
        <f t="shared" si="1491"/>
        <v/>
      </c>
      <c r="AT332" s="21"/>
      <c r="AU332" s="21"/>
      <c r="AV332" s="21"/>
      <c r="AW332" s="22">
        <f>+IF(AQ332="Probabilidad",AW331-(AW331*AS332),AW331)</f>
        <v>0.42</v>
      </c>
      <c r="AX332" s="21" t="str">
        <f t="shared" si="1492"/>
        <v>Media</v>
      </c>
      <c r="AY332" s="22">
        <f>+IF(AQ332="Impacto",AY331-(AY331*AS332),AY331)</f>
        <v>0.60000000000000009</v>
      </c>
      <c r="AZ332" s="21" t="str">
        <f t="shared" si="1493"/>
        <v>Moderado</v>
      </c>
      <c r="BA332" s="167"/>
      <c r="BB332" s="167"/>
      <c r="BC332" s="170"/>
      <c r="BD332" s="21" t="str">
        <f>CONCATENATE(J329," Acción preventiva"," 4")</f>
        <v>ADQBS 56 Acción preventiva 4</v>
      </c>
      <c r="BE332" s="23"/>
      <c r="BF332" s="23"/>
      <c r="BG332" s="23"/>
      <c r="BH332" s="21">
        <f t="shared" si="1495"/>
        <v>0</v>
      </c>
      <c r="BI332" s="21"/>
      <c r="BJ332" s="21"/>
      <c r="BK332" s="21"/>
      <c r="BL332" s="21"/>
      <c r="BM332" s="21"/>
      <c r="BN332" s="21"/>
      <c r="BO332" s="21"/>
      <c r="BP332" s="21"/>
      <c r="BQ332" s="21"/>
      <c r="BR332" s="21"/>
      <c r="BS332" s="21"/>
      <c r="BT332" s="21"/>
      <c r="BU332" s="171"/>
      <c r="BV332" s="38">
        <v>0</v>
      </c>
      <c r="BW332" s="38">
        <v>0</v>
      </c>
      <c r="BX332" s="38">
        <v>0</v>
      </c>
      <c r="BY332" s="38">
        <v>0</v>
      </c>
      <c r="BZ332" s="38">
        <v>0</v>
      </c>
      <c r="CA332" s="38">
        <v>0</v>
      </c>
      <c r="CB332" s="38">
        <v>0</v>
      </c>
      <c r="CC332" s="38">
        <v>0</v>
      </c>
      <c r="CD332" s="38">
        <v>0</v>
      </c>
      <c r="CE332" s="38">
        <v>0</v>
      </c>
      <c r="CF332" s="38">
        <v>0</v>
      </c>
      <c r="CG332" s="38">
        <v>0</v>
      </c>
      <c r="CH332" s="38">
        <f t="shared" si="1497"/>
        <v>0</v>
      </c>
      <c r="CI332" s="39"/>
      <c r="CJ332" s="24"/>
      <c r="CK332" s="25"/>
      <c r="CL332" s="174"/>
      <c r="CM332" s="26">
        <f t="shared" ref="CM332" si="1503">1-(CK332/CL329)</f>
        <v>1</v>
      </c>
      <c r="CN332" s="24" t="str" cm="1">
        <f t="array" ref="CN332">+_xlfn.IFS(CM332&lt;0.8,"Cambio",CM332&lt;0.9,"Revisión de control",CM332&gt;0.89,"Se mantiene")</f>
        <v>Se mantiene</v>
      </c>
      <c r="CO332" s="80"/>
      <c r="CP332" s="25"/>
      <c r="CQ332" s="25"/>
      <c r="CR332" s="25"/>
      <c r="CS332" s="26">
        <f t="shared" si="1500"/>
        <v>1</v>
      </c>
    </row>
    <row r="333" spans="1:97" ht="60" customHeight="1" x14ac:dyDescent="0.4">
      <c r="A333" s="7" t="s">
        <v>457</v>
      </c>
      <c r="B333" s="184" t="s">
        <v>156</v>
      </c>
      <c r="C333" s="145" t="s">
        <v>157</v>
      </c>
      <c r="D333" s="187" t="str">
        <f>VLOOKUP(B333,Datos!$B$65:$F$80,3,FALSE)</f>
        <v>Adelantar la adquisición de bienes y/o servicios de la Agencia a través de los mecanismos definidos para la selección, elaboración, celebración, formalización, ejecución, terminación y/o liquidación de los contratos.</v>
      </c>
      <c r="E333" s="190" t="str">
        <f>VLOOKUP(B333,Datos!$B$65:$F$80,5,FALSE)</f>
        <v>La posibilidad de incumplir con los mecanismos definidos para la adquisición de bienes y/o servicios de la Agencia</v>
      </c>
      <c r="F333" s="187" t="str">
        <f>VLOOKUP(B333,Datos!$B$65:$F$80,4,FALSE)</f>
        <v>Desde la programación y análisis de las necesidades de la Agencia hasta la terminación y/o liquidación del contrato</v>
      </c>
      <c r="G333" s="213" t="s">
        <v>425</v>
      </c>
      <c r="H333" s="176" t="s">
        <v>426</v>
      </c>
      <c r="I333" s="182">
        <f t="shared" si="1482"/>
        <v>1</v>
      </c>
      <c r="J333" s="176" t="str">
        <f t="shared" ref="J333" si="1504">CONCATENATE(C333," ",K333)</f>
        <v>ADQBS 57</v>
      </c>
      <c r="K333" s="165">
        <v>57</v>
      </c>
      <c r="L333" s="197">
        <v>45839</v>
      </c>
      <c r="M333" s="198">
        <f ca="1">+TODAY()-L333</f>
        <v>240</v>
      </c>
      <c r="N333" s="201" t="s">
        <v>19</v>
      </c>
      <c r="O333" s="204">
        <f>VLOOKUP(N333,Datos!$B$21:$D$25,3,FALSE)</f>
        <v>0.2</v>
      </c>
      <c r="P333" s="201" t="s">
        <v>35</v>
      </c>
      <c r="Q333" s="204">
        <f>VLOOKUP(P333,Datos!$C$20:$D$25,2,FALSE)</f>
        <v>1</v>
      </c>
      <c r="R333" s="204">
        <f t="shared" ref="R333" si="1505">+IF(O333="",Q333,IF(Q333="",O333,IF(O333&gt;Q333,O333,Q333)))</f>
        <v>1</v>
      </c>
      <c r="S333" s="207" t="s">
        <v>516</v>
      </c>
      <c r="T333" s="176" t="s">
        <v>4</v>
      </c>
      <c r="U333" s="175" t="s">
        <v>371</v>
      </c>
      <c r="V333" s="175" t="s">
        <v>517</v>
      </c>
      <c r="W333" s="177" t="str">
        <f t="shared" ref="W333" si="1506">CONCATENATE("Posibilidad de"," ",T333," ",U333," debido ",V333)</f>
        <v>Posibilidad de pérdida reputacional en la imagen institucional ante los grupos de interés debido a la evaluación sesgada de proveedores o existencia de criterios de evaluación poco claros o subjetivos</v>
      </c>
      <c r="X333" s="165" t="s">
        <v>224</v>
      </c>
      <c r="Y333" s="165" t="s">
        <v>227</v>
      </c>
      <c r="Z333" s="178" t="s">
        <v>286</v>
      </c>
      <c r="AA333" s="178" t="s">
        <v>235</v>
      </c>
      <c r="AB333" s="178" t="s">
        <v>287</v>
      </c>
      <c r="AC333" s="181">
        <v>100</v>
      </c>
      <c r="AD333" s="176" t="str">
        <f t="shared" ref="AD333" si="1507">IF(AC333&lt;=0,"",IF(AC333&lt;=2,"Muy Baja",IF(AC333&lt;=24,"Baja",IF(AC333&lt;=500,"Media",IF(AC333&lt;=5000,"Alta","Muy Alta")))))</f>
        <v>Media</v>
      </c>
      <c r="AE333" s="182">
        <f t="shared" ref="AE333" si="1508">IF(AD333="","",IF(AD333="Muy Baja",0.2,IF(AD333="Baja",0.4,IF(AD333="Media",0.6,IF(AD333="Alta",0.8,IF(AD333="Muy Alta",1,))))))</f>
        <v>0.6</v>
      </c>
      <c r="AF333" s="176" t="s">
        <v>35</v>
      </c>
      <c r="AG333" s="176" t="str">
        <f>IF(OR(AF333=Datos!$C$6,AF333=Datos!$D$6),"Leve",IF(OR(AF333=Datos!$C$7,AF333=Datos!$D$7),"Menor",IF(OR(AF333=Datos!$C$8,AF333=Datos!$D$8),"Moderado",IF(OR(AF333=Datos!$C$9,AF333=Datos!$D$9),"Mayor",IF(OR(AF333=Datos!$C$10,AF333=Datos!$D$10),"Catastrófico","")))))</f>
        <v>Catastrófico</v>
      </c>
      <c r="AH333" s="182">
        <f t="shared" ref="AH333" si="1509">IF(AG333="","",IF(AG333="Leve",0.2,IF(AG333="Menor",0.4,IF(AG333="Moderado",0.6,IF(AG333="Mayor",0.8,IF(AG333="Catastrófico",1,))))))</f>
        <v>1</v>
      </c>
      <c r="AI333" s="176" t="str">
        <f t="shared" ref="AI333" si="1510">IF(OR(AND(AD333="Muy Baja",AG333="Leve"),AND(AD333="Muy Baja",AG333="Menor"),AND(AD333="Baja",AG333="Leve")),"Bajo",IF(OR(AND(AD333="Muy baja",AG333="Moderado"),AND(AD333="Baja",AG333="Menor"),AND(AD333="Baja",AG333="Moderado"),AND(AD333="Media",AG333="Leve"),AND(AD333="Media",AG333="Menor"),AND(AD333="Media",AG333="Moderado"),AND(AD333="Alta",AG333="Leve"),AND(AD333="Alta",AG333="Menor")),"Moderado",IF(OR(AND(AD333="Muy Baja",AG333="Mayor"),AND(AD333="Baja",AG333="Mayor"),AND(AD333="Media",AG333="Mayor"),AND(AD333="Alta",AG333="Moderado"),AND(AD333="Alta",AG333="Mayor"),AND(AD333="Muy Alta",AG333="Leve"),AND(AD333="Muy Alta",AG333="Menor"),AND(AD333="Muy Alta",AG333="Moderado"),AND(AD333="Muy Alta",AG333="Mayor")),"Alto",IF(OR(AND(AD333="Muy Baja",AG333="Catastrófico"),AND(AD333="Baja",AG333="Catastrófico"),AND(AD333="Media",AG333="Catastrófico"),AND(AD333="Alta",AG333="Catastrófico"),AND(AD333="Muy Alta",AG333="Catastrófico")),"Extremo",""))))</f>
        <v>Extremo</v>
      </c>
      <c r="AJ333" s="183" t="str" cm="1">
        <f t="array" ref="AJ333">_xlfn.IFS(AI333="Bajo","Aceptar",AI333="Moderado","Reducir",AI333="Alto","Reducir",AI333="Extremo","Reducir")</f>
        <v>Reducir</v>
      </c>
      <c r="AK333" s="21" t="str">
        <f>CONCATENATE(J333," Control"," 1")</f>
        <v>ADQBS 57 Control 1</v>
      </c>
      <c r="AL333" s="23" t="s">
        <v>647</v>
      </c>
      <c r="AM333" s="23" t="s">
        <v>619</v>
      </c>
      <c r="AN333" s="23" t="s">
        <v>1437</v>
      </c>
      <c r="AO333" s="23" t="str">
        <f>CONCATENATE(AL333," ",AM333," a través del ",AN333)</f>
        <v>El COMITÉ DE EVALUACIÓN (JURÍDICO, TÉCNICO Y ECONÓMICO) evalúa técnica, económica y jurídicamente las propuestas allegadas por los proveedores a través del informe de evaluación par la selección de proveedores que reposa en el Grupo de Contratos de Secretaría General</v>
      </c>
      <c r="AP333" s="21" t="s">
        <v>54</v>
      </c>
      <c r="AQ333" s="21" t="str">
        <f t="shared" si="1490"/>
        <v>Probabilidad</v>
      </c>
      <c r="AR333" s="21" t="s">
        <v>56</v>
      </c>
      <c r="AS333" s="21" t="str">
        <f t="shared" si="1491"/>
        <v>30%</v>
      </c>
      <c r="AT333" s="21" t="s">
        <v>5</v>
      </c>
      <c r="AU333" s="21" t="s">
        <v>2</v>
      </c>
      <c r="AV333" s="21" t="s">
        <v>3</v>
      </c>
      <c r="AW333" s="22">
        <f>+IF(AQ333="Probabilidad",AE333-(AE333*AS333),AE333)</f>
        <v>0.42</v>
      </c>
      <c r="AX333" s="21" t="str">
        <f t="shared" si="1492"/>
        <v>Media</v>
      </c>
      <c r="AY333" s="22">
        <f>+IF(AQ333="Impacto",AH333-(AH333*AS333),AH333)</f>
        <v>1</v>
      </c>
      <c r="AZ333" s="21" t="str">
        <f t="shared" si="1493"/>
        <v>Catastrófico</v>
      </c>
      <c r="BA333" s="165" t="str">
        <f t="shared" ref="BA333" si="1511">IF(OR(AND(AX336="Muy Baja",AZ336="Leve"),AND(AX336="Muy Baja",AZ336="Menor"),AND(AX336="Baja",AZ336="Leve")),"Bajo",IF(OR(AND(AX336="Muy baja",AZ336="Moderado"),AND(AX336="Baja",AZ336="Menor"),AND(AX336="Baja",AZ336="Moderado"),AND(AX336="Media",AZ336="Leve"),AND(AX336="Media",AZ336="Menor"),AND(AX336="Media",AZ336="Moderado"),AND(AX336="Alta",AZ336="Leve"),AND(AX336="Alta",AZ336="Menor")),"Moderado",IF(OR(AND(AX336="Muy Baja",AZ336="Mayor"),AND(AX336="Baja",AZ336="Mayor"),AND(AX336="Media",AZ336="Mayor"),AND(AX336="Alta",AZ336="Moderado"),AND(AX336="Alta",AZ336="Mayor"),AND(AX336="Muy Alta",AZ336="Leve"),AND(AX336="Muy Alta",AZ336="Menor"),AND(AX336="Muy Alta",AZ336="Moderado"),AND(AX336="Muy Alta",AZ336="Mayor")),"Alto",IF(OR(AND(AX336="Muy Baja",AZ336="Catastrófico"),AND(AX336="Baja",AZ336="Catastrófico"),AND(AX336="Media",AZ336="Catastrófico"),AND(AX336="Alta",AZ336="Catastrófico"),AND(AX336="Muy Alta",AZ336="Catastrófico")),"Extremo",""))))</f>
        <v>Alto</v>
      </c>
      <c r="BB333" s="165" t="str" cm="1">
        <f t="array" ref="BB333">_xlfn.IFS(BA333="Bajo","Aceptar",BA333="Moderado","Reducir",BA333="Alto","Reducir",BA333="Extremo","Reducir")</f>
        <v>Reducir</v>
      </c>
      <c r="BC333" s="168" t="str" cm="1">
        <f t="array" ref="BC333">_xlfn.IFS(BB333="Aceptar","No",BB333="Reducir","Si")</f>
        <v>Si</v>
      </c>
      <c r="BD333" s="21" t="str">
        <f>CONCATENATE(J333," Acción preventiva"," 1")</f>
        <v>ADQBS 57 Acción preventiva 1</v>
      </c>
      <c r="BE333" s="23" t="s">
        <v>1438</v>
      </c>
      <c r="BF333" s="23" t="s">
        <v>519</v>
      </c>
      <c r="BG333" s="23" t="s">
        <v>520</v>
      </c>
      <c r="BH333" s="21">
        <f t="shared" si="1495"/>
        <v>1</v>
      </c>
      <c r="BI333" s="21"/>
      <c r="BJ333" s="21"/>
      <c r="BK333" s="21"/>
      <c r="BL333" s="21"/>
      <c r="BM333" s="21"/>
      <c r="BN333" s="21"/>
      <c r="BO333" s="21"/>
      <c r="BP333" s="21"/>
      <c r="BQ333" s="21">
        <v>1</v>
      </c>
      <c r="BR333" s="21"/>
      <c r="BS333" s="21"/>
      <c r="BT333" s="21"/>
      <c r="BU333" s="171">
        <f t="shared" ref="BU333" si="1512">+AVERAGE(CH333:CH336)/AVERAGE(BH333:BH336)</f>
        <v>1</v>
      </c>
      <c r="BV333" s="38">
        <v>0</v>
      </c>
      <c r="BW333" s="38">
        <v>0</v>
      </c>
      <c r="BX333" s="38">
        <v>0</v>
      </c>
      <c r="BY333" s="38">
        <v>0</v>
      </c>
      <c r="BZ333" s="38">
        <v>0</v>
      </c>
      <c r="CA333" s="38">
        <v>0</v>
      </c>
      <c r="CB333" s="38">
        <v>0</v>
      </c>
      <c r="CC333" s="38">
        <v>0</v>
      </c>
      <c r="CD333" s="38">
        <v>1</v>
      </c>
      <c r="CE333" s="38">
        <v>0</v>
      </c>
      <c r="CF333" s="38">
        <v>0</v>
      </c>
      <c r="CG333" s="38">
        <v>0</v>
      </c>
      <c r="CH333" s="38">
        <f t="shared" si="1497"/>
        <v>1</v>
      </c>
      <c r="CI333" s="39"/>
      <c r="CJ333" s="24"/>
      <c r="CK333" s="25"/>
      <c r="CL333" s="172">
        <f t="shared" ref="CL333" si="1513">+AC333</f>
        <v>100</v>
      </c>
      <c r="CM333" s="26">
        <f t="shared" ref="CM333" si="1514">1-(CK333/CL333)</f>
        <v>1</v>
      </c>
      <c r="CN333" s="24" t="str" cm="1">
        <f t="array" ref="CN333">+_xlfn.IFS(CM333&lt;0.8,"Cambio",CM333&lt;0.9,"Revisión de control",CM333&gt;0.89,"Se mantiene")</f>
        <v>Se mantiene</v>
      </c>
      <c r="CO333" s="80"/>
      <c r="CP333" s="25"/>
      <c r="CQ333" s="25"/>
      <c r="CR333" s="25"/>
      <c r="CS333" s="26">
        <f t="shared" si="1500"/>
        <v>1</v>
      </c>
    </row>
    <row r="334" spans="1:97" ht="60" customHeight="1" x14ac:dyDescent="0.4">
      <c r="A334" s="7" t="s">
        <v>457</v>
      </c>
      <c r="B334" s="185"/>
      <c r="C334" s="145" t="s">
        <v>157</v>
      </c>
      <c r="D334" s="188"/>
      <c r="E334" s="191"/>
      <c r="F334" s="188"/>
      <c r="G334" s="214"/>
      <c r="H334" s="176"/>
      <c r="I334" s="182"/>
      <c r="J334" s="176"/>
      <c r="K334" s="166"/>
      <c r="L334" s="197"/>
      <c r="M334" s="199"/>
      <c r="N334" s="202"/>
      <c r="O334" s="205"/>
      <c r="P334" s="202"/>
      <c r="Q334" s="205"/>
      <c r="R334" s="205"/>
      <c r="S334" s="208"/>
      <c r="T334" s="176"/>
      <c r="U334" s="175"/>
      <c r="V334" s="175"/>
      <c r="W334" s="177"/>
      <c r="X334" s="166"/>
      <c r="Y334" s="166"/>
      <c r="Z334" s="179"/>
      <c r="AA334" s="179"/>
      <c r="AB334" s="179"/>
      <c r="AC334" s="181"/>
      <c r="AD334" s="176"/>
      <c r="AE334" s="182"/>
      <c r="AF334" s="176"/>
      <c r="AG334" s="176"/>
      <c r="AH334" s="182"/>
      <c r="AI334" s="176"/>
      <c r="AJ334" s="183"/>
      <c r="AK334" s="21" t="str">
        <f>CONCATENATE(J333," Control"," 2")</f>
        <v>ADQBS 57 Control 2</v>
      </c>
      <c r="AL334" s="23" t="s">
        <v>524</v>
      </c>
      <c r="AM334" s="23" t="s">
        <v>1449</v>
      </c>
      <c r="AN334" s="23" t="s">
        <v>518</v>
      </c>
      <c r="AO334" s="23" t="str">
        <f t="shared" ref="AO334:AO387" si="1515">CONCATENATE(AL334," ",AM334," a través de ",AN334)</f>
        <v>QUIEN OSTENTE LA CALIDAD DE ORDENADOR DEL GASTO revoca la adjudicación del proceso a través de de una acto administrativo</v>
      </c>
      <c r="AP334" s="21" t="s">
        <v>55</v>
      </c>
      <c r="AQ334" s="21" t="str">
        <f t="shared" si="1490"/>
        <v>Impacto</v>
      </c>
      <c r="AR334" s="21" t="s">
        <v>56</v>
      </c>
      <c r="AS334" s="21" t="str">
        <f t="shared" si="1491"/>
        <v>25%</v>
      </c>
      <c r="AT334" s="21" t="s">
        <v>5</v>
      </c>
      <c r="AU334" s="21" t="s">
        <v>2</v>
      </c>
      <c r="AV334" s="21" t="s">
        <v>3</v>
      </c>
      <c r="AW334" s="22">
        <f>+IF(AQ334="Probabilidad",AW333-(AW333*AS334),AW333)</f>
        <v>0.42</v>
      </c>
      <c r="AX334" s="21" t="str">
        <f t="shared" si="1492"/>
        <v>Media</v>
      </c>
      <c r="AY334" s="22">
        <f>+IF(AQ334="Impacto",AY333-(AY333*AS334),AY333)</f>
        <v>0.75</v>
      </c>
      <c r="AZ334" s="21" t="str">
        <f t="shared" si="1493"/>
        <v>Mayor</v>
      </c>
      <c r="BA334" s="166"/>
      <c r="BB334" s="166"/>
      <c r="BC334" s="169"/>
      <c r="BD334" s="21" t="str">
        <f>CONCATENATE(J333," Acción preventiva"," 2")</f>
        <v>ADQBS 57 Acción preventiva 2</v>
      </c>
      <c r="BE334" s="23" t="s">
        <v>1438</v>
      </c>
      <c r="BF334" s="23" t="s">
        <v>521</v>
      </c>
      <c r="BG334" s="23" t="s">
        <v>522</v>
      </c>
      <c r="BH334" s="21">
        <f t="shared" si="1495"/>
        <v>1</v>
      </c>
      <c r="BI334" s="21"/>
      <c r="BJ334" s="21"/>
      <c r="BK334" s="21"/>
      <c r="BL334" s="21"/>
      <c r="BM334" s="21"/>
      <c r="BN334" s="21"/>
      <c r="BO334" s="21"/>
      <c r="BP334" s="21"/>
      <c r="BQ334" s="21"/>
      <c r="BR334" s="21">
        <v>1</v>
      </c>
      <c r="BS334" s="21"/>
      <c r="BT334" s="21"/>
      <c r="BU334" s="171"/>
      <c r="BV334" s="38">
        <v>0</v>
      </c>
      <c r="BW334" s="38">
        <v>0</v>
      </c>
      <c r="BX334" s="38">
        <v>0</v>
      </c>
      <c r="BY334" s="38">
        <v>0</v>
      </c>
      <c r="BZ334" s="38">
        <v>0</v>
      </c>
      <c r="CA334" s="38">
        <v>0</v>
      </c>
      <c r="CB334" s="38">
        <v>0</v>
      </c>
      <c r="CC334" s="38">
        <v>0</v>
      </c>
      <c r="CD334" s="38">
        <v>0</v>
      </c>
      <c r="CE334" s="38">
        <v>1</v>
      </c>
      <c r="CF334" s="38">
        <v>0</v>
      </c>
      <c r="CG334" s="38">
        <v>0</v>
      </c>
      <c r="CH334" s="38">
        <f t="shared" si="1497"/>
        <v>1</v>
      </c>
      <c r="CI334" s="39"/>
      <c r="CJ334" s="24"/>
      <c r="CK334" s="25"/>
      <c r="CL334" s="173"/>
      <c r="CM334" s="26">
        <f t="shared" ref="CM334" si="1516">1-(CK334/CL333)</f>
        <v>1</v>
      </c>
      <c r="CN334" s="24" t="str" cm="1">
        <f t="array" ref="CN334">+_xlfn.IFS(CM334&lt;0.8,"Cambio",CM334&lt;0.9,"Revisión de control",CM334&gt;0.89,"Se mantiene")</f>
        <v>Se mantiene</v>
      </c>
      <c r="CO334" s="80"/>
      <c r="CP334" s="25"/>
      <c r="CQ334" s="25"/>
      <c r="CR334" s="25"/>
      <c r="CS334" s="26">
        <f t="shared" si="1500"/>
        <v>1</v>
      </c>
    </row>
    <row r="335" spans="1:97" ht="60" customHeight="1" x14ac:dyDescent="0.4">
      <c r="A335" s="7" t="s">
        <v>457</v>
      </c>
      <c r="B335" s="185"/>
      <c r="C335" s="145" t="s">
        <v>157</v>
      </c>
      <c r="D335" s="188"/>
      <c r="E335" s="191"/>
      <c r="F335" s="188"/>
      <c r="G335" s="214"/>
      <c r="H335" s="176"/>
      <c r="I335" s="182"/>
      <c r="J335" s="176"/>
      <c r="K335" s="166"/>
      <c r="L335" s="197"/>
      <c r="M335" s="199"/>
      <c r="N335" s="202"/>
      <c r="O335" s="205"/>
      <c r="P335" s="202"/>
      <c r="Q335" s="205"/>
      <c r="R335" s="205"/>
      <c r="S335" s="208"/>
      <c r="T335" s="176"/>
      <c r="U335" s="175"/>
      <c r="V335" s="175"/>
      <c r="W335" s="177"/>
      <c r="X335" s="166"/>
      <c r="Y335" s="166"/>
      <c r="Z335" s="179"/>
      <c r="AA335" s="179"/>
      <c r="AB335" s="179"/>
      <c r="AC335" s="181"/>
      <c r="AD335" s="176"/>
      <c r="AE335" s="182"/>
      <c r="AF335" s="176"/>
      <c r="AG335" s="176"/>
      <c r="AH335" s="182"/>
      <c r="AI335" s="176"/>
      <c r="AJ335" s="183"/>
      <c r="AK335" s="21" t="str">
        <f>CONCATENATE(J333," Control"," 3")</f>
        <v>ADQBS 57 Control 3</v>
      </c>
      <c r="AL335" s="23"/>
      <c r="AM335" s="23"/>
      <c r="AN335" s="23"/>
      <c r="AO335" s="23" t="str">
        <f t="shared" si="1515"/>
        <v xml:space="preserve">  a través de </v>
      </c>
      <c r="AP335" s="21"/>
      <c r="AQ335" s="21" t="str">
        <f t="shared" si="1490"/>
        <v/>
      </c>
      <c r="AR335" s="21"/>
      <c r="AS335" s="21" t="str">
        <f t="shared" si="1491"/>
        <v/>
      </c>
      <c r="AT335" s="21"/>
      <c r="AU335" s="21"/>
      <c r="AV335" s="21"/>
      <c r="AW335" s="22">
        <f>+IF(AQ335="Probabilidad",AW334-(AW334*AS335),AW334)</f>
        <v>0.42</v>
      </c>
      <c r="AX335" s="21" t="str">
        <f t="shared" si="1492"/>
        <v>Media</v>
      </c>
      <c r="AY335" s="22">
        <f>+IF(AQ335="Impacto",AY334-(AY334*AS335),AY334)</f>
        <v>0.75</v>
      </c>
      <c r="AZ335" s="21" t="str">
        <f t="shared" si="1493"/>
        <v>Mayor</v>
      </c>
      <c r="BA335" s="166"/>
      <c r="BB335" s="166"/>
      <c r="BC335" s="169"/>
      <c r="BD335" s="21" t="str">
        <f>CONCATENATE(J333," Acción preventiva"," 3")</f>
        <v>ADQBS 57 Acción preventiva 3</v>
      </c>
      <c r="BE335" s="23"/>
      <c r="BF335" s="23"/>
      <c r="BG335" s="23"/>
      <c r="BH335" s="21">
        <f t="shared" si="1495"/>
        <v>0</v>
      </c>
      <c r="BI335" s="21"/>
      <c r="BJ335" s="21"/>
      <c r="BK335" s="21"/>
      <c r="BL335" s="21"/>
      <c r="BM335" s="21"/>
      <c r="BN335" s="21"/>
      <c r="BO335" s="21"/>
      <c r="BP335" s="21"/>
      <c r="BQ335" s="21"/>
      <c r="BR335" s="21"/>
      <c r="BS335" s="21"/>
      <c r="BT335" s="21"/>
      <c r="BU335" s="171"/>
      <c r="BV335" s="38">
        <v>0</v>
      </c>
      <c r="BW335" s="38">
        <v>0</v>
      </c>
      <c r="BX335" s="38">
        <v>0</v>
      </c>
      <c r="BY335" s="38">
        <v>0</v>
      </c>
      <c r="BZ335" s="38">
        <v>0</v>
      </c>
      <c r="CA335" s="38">
        <v>0</v>
      </c>
      <c r="CB335" s="38">
        <v>0</v>
      </c>
      <c r="CC335" s="38">
        <v>0</v>
      </c>
      <c r="CD335" s="38">
        <v>0</v>
      </c>
      <c r="CE335" s="38">
        <v>0</v>
      </c>
      <c r="CF335" s="38">
        <v>0</v>
      </c>
      <c r="CG335" s="38">
        <v>0</v>
      </c>
      <c r="CH335" s="38">
        <f t="shared" si="1497"/>
        <v>0</v>
      </c>
      <c r="CI335" s="39"/>
      <c r="CJ335" s="24"/>
      <c r="CK335" s="25"/>
      <c r="CL335" s="173"/>
      <c r="CM335" s="26">
        <f t="shared" ref="CM335" si="1517">1-(CK335/CL333)</f>
        <v>1</v>
      </c>
      <c r="CN335" s="24" t="str" cm="1">
        <f t="array" ref="CN335">+_xlfn.IFS(CM335&lt;0.8,"Cambio",CM335&lt;0.9,"Revisión de control",CM335&gt;0.89,"Se mantiene")</f>
        <v>Se mantiene</v>
      </c>
      <c r="CO335" s="80"/>
      <c r="CP335" s="25"/>
      <c r="CQ335" s="25"/>
      <c r="CR335" s="25"/>
      <c r="CS335" s="26">
        <f t="shared" si="1500"/>
        <v>1</v>
      </c>
    </row>
    <row r="336" spans="1:97" ht="60" customHeight="1" x14ac:dyDescent="0.4">
      <c r="A336" s="7" t="s">
        <v>457</v>
      </c>
      <c r="B336" s="186"/>
      <c r="C336" s="145" t="s">
        <v>157</v>
      </c>
      <c r="D336" s="189"/>
      <c r="E336" s="192"/>
      <c r="F336" s="189"/>
      <c r="G336" s="215"/>
      <c r="H336" s="176"/>
      <c r="I336" s="182"/>
      <c r="J336" s="176"/>
      <c r="K336" s="167"/>
      <c r="L336" s="197"/>
      <c r="M336" s="200"/>
      <c r="N336" s="203"/>
      <c r="O336" s="206"/>
      <c r="P336" s="203"/>
      <c r="Q336" s="206"/>
      <c r="R336" s="206"/>
      <c r="S336" s="209"/>
      <c r="T336" s="176"/>
      <c r="U336" s="175"/>
      <c r="V336" s="175"/>
      <c r="W336" s="177"/>
      <c r="X336" s="167"/>
      <c r="Y336" s="167"/>
      <c r="Z336" s="180"/>
      <c r="AA336" s="180"/>
      <c r="AB336" s="180"/>
      <c r="AC336" s="181"/>
      <c r="AD336" s="176"/>
      <c r="AE336" s="182"/>
      <c r="AF336" s="176"/>
      <c r="AG336" s="176"/>
      <c r="AH336" s="182"/>
      <c r="AI336" s="176"/>
      <c r="AJ336" s="183"/>
      <c r="AK336" s="21" t="str">
        <f>CONCATENATE(J333," Control"," 4")</f>
        <v>ADQBS 57 Control 4</v>
      </c>
      <c r="AL336" s="23"/>
      <c r="AM336" s="23"/>
      <c r="AN336" s="23"/>
      <c r="AO336" s="23" t="str">
        <f t="shared" si="1515"/>
        <v xml:space="preserve">  a través de </v>
      </c>
      <c r="AP336" s="21"/>
      <c r="AQ336" s="21" t="str">
        <f t="shared" si="1490"/>
        <v/>
      </c>
      <c r="AR336" s="21"/>
      <c r="AS336" s="21" t="str">
        <f t="shared" si="1491"/>
        <v/>
      </c>
      <c r="AT336" s="21"/>
      <c r="AU336" s="21"/>
      <c r="AV336" s="21"/>
      <c r="AW336" s="22">
        <f>+IF(AQ336="Probabilidad",AW335-(AW335*AS336),AW335)</f>
        <v>0.42</v>
      </c>
      <c r="AX336" s="21" t="str">
        <f t="shared" si="1492"/>
        <v>Media</v>
      </c>
      <c r="AY336" s="22">
        <f>+IF(AQ336="Impacto",AY335-(AY335*AS336),AY335)</f>
        <v>0.75</v>
      </c>
      <c r="AZ336" s="21" t="str">
        <f t="shared" si="1493"/>
        <v>Mayor</v>
      </c>
      <c r="BA336" s="167"/>
      <c r="BB336" s="167"/>
      <c r="BC336" s="170"/>
      <c r="BD336" s="21" t="str">
        <f>CONCATENATE(J333," Acción preventiva"," 4")</f>
        <v>ADQBS 57 Acción preventiva 4</v>
      </c>
      <c r="BE336" s="23"/>
      <c r="BF336" s="23"/>
      <c r="BG336" s="23"/>
      <c r="BH336" s="21">
        <f t="shared" si="1495"/>
        <v>0</v>
      </c>
      <c r="BI336" s="21"/>
      <c r="BJ336" s="21"/>
      <c r="BK336" s="21"/>
      <c r="BL336" s="21"/>
      <c r="BM336" s="21"/>
      <c r="BN336" s="21"/>
      <c r="BO336" s="21"/>
      <c r="BP336" s="21"/>
      <c r="BQ336" s="21"/>
      <c r="BR336" s="21"/>
      <c r="BS336" s="21"/>
      <c r="BT336" s="21"/>
      <c r="BU336" s="171"/>
      <c r="BV336" s="38">
        <v>0</v>
      </c>
      <c r="BW336" s="38">
        <v>0</v>
      </c>
      <c r="BX336" s="38">
        <v>0</v>
      </c>
      <c r="BY336" s="38">
        <v>0</v>
      </c>
      <c r="BZ336" s="38">
        <v>0</v>
      </c>
      <c r="CA336" s="38">
        <v>0</v>
      </c>
      <c r="CB336" s="38">
        <v>0</v>
      </c>
      <c r="CC336" s="38">
        <v>0</v>
      </c>
      <c r="CD336" s="38">
        <v>0</v>
      </c>
      <c r="CE336" s="38">
        <v>0</v>
      </c>
      <c r="CF336" s="38">
        <v>0</v>
      </c>
      <c r="CG336" s="38">
        <v>0</v>
      </c>
      <c r="CH336" s="38">
        <f t="shared" si="1497"/>
        <v>0</v>
      </c>
      <c r="CI336" s="39"/>
      <c r="CJ336" s="24"/>
      <c r="CK336" s="25"/>
      <c r="CL336" s="174"/>
      <c r="CM336" s="26">
        <f t="shared" ref="CM336" si="1518">1-(CK336/CL333)</f>
        <v>1</v>
      </c>
      <c r="CN336" s="24" t="str" cm="1">
        <f t="array" ref="CN336">+_xlfn.IFS(CM336&lt;0.8,"Cambio",CM336&lt;0.9,"Revisión de control",CM336&gt;0.89,"Se mantiene")</f>
        <v>Se mantiene</v>
      </c>
      <c r="CO336" s="80"/>
      <c r="CP336" s="25"/>
      <c r="CQ336" s="25"/>
      <c r="CR336" s="25"/>
      <c r="CS336" s="26">
        <f t="shared" si="1500"/>
        <v>1</v>
      </c>
    </row>
    <row r="337" spans="2:97" ht="60" hidden="1" customHeight="1" x14ac:dyDescent="0.4">
      <c r="B337" s="168" t="s">
        <v>156</v>
      </c>
      <c r="C337" s="145" t="s">
        <v>157</v>
      </c>
      <c r="D337" s="187" t="str">
        <f>VLOOKUP(B337,Datos!$B$65:$F$80,3,FALSE)</f>
        <v>Adelantar la adquisición de bienes y/o servicios de la Agencia a través de los mecanismos definidos para la selección, elaboración, celebración, formalización, ejecución, terminación y/o liquidación de los contratos.</v>
      </c>
      <c r="E337" s="190" t="str">
        <f>VLOOKUP(B337,Datos!$B$65:$F$80,5,FALSE)</f>
        <v>La posibilidad de incumplir con los mecanismos definidos para la adquisición de bienes y/o servicios de la Agencia</v>
      </c>
      <c r="F337" s="187" t="str">
        <f>VLOOKUP(B337,Datos!$B$65:$F$80,4,FALSE)</f>
        <v>Desde la programación y análisis de las necesidades de la Agencia hasta la terminación y/o liquidación del contrato</v>
      </c>
      <c r="G337" s="238" t="s">
        <v>1417</v>
      </c>
      <c r="H337" s="176"/>
      <c r="I337" s="182">
        <f t="shared" ref="I337" si="1519">IF(K337="",0,1)</f>
        <v>0</v>
      </c>
      <c r="J337" s="176" t="str">
        <f t="shared" ref="J337" si="1520">CONCATENATE(C337," ",K337)</f>
        <v xml:space="preserve">ADQBS </v>
      </c>
      <c r="K337" s="165"/>
      <c r="L337" s="197"/>
      <c r="M337" s="198">
        <f ca="1">+TODAY()-L337</f>
        <v>46079</v>
      </c>
      <c r="N337" s="201"/>
      <c r="O337" s="204" t="e">
        <f>VLOOKUP(N337,[1]Datos!$B$21:$D$25,3,FALSE)</f>
        <v>#N/A</v>
      </c>
      <c r="P337" s="201"/>
      <c r="Q337" s="204" t="e">
        <f>VLOOKUP(P337,[1]Datos!$C$20:$D$25,2,FALSE)</f>
        <v>#N/A</v>
      </c>
      <c r="R337" s="204" t="e">
        <f t="shared" ref="R337" si="1521">+IF(O337="",Q337,IF(Q337="",O337,IF(O337&gt;Q337,O337,Q337)))</f>
        <v>#N/A</v>
      </c>
      <c r="S337" s="207"/>
      <c r="T337" s="176"/>
      <c r="U337" s="175"/>
      <c r="V337" s="175"/>
      <c r="W337" s="177" t="str">
        <f t="shared" ref="W337" si="1522">CONCATENATE("Posibilidad de"," ",T337," ",U337," debido ",V337)</f>
        <v xml:space="preserve">Posibilidad de   debido </v>
      </c>
      <c r="X337" s="165"/>
      <c r="Y337" s="165"/>
      <c r="Z337" s="178"/>
      <c r="AA337" s="178"/>
      <c r="AB337" s="178"/>
      <c r="AC337" s="181"/>
      <c r="AD337" s="176" t="str">
        <f t="shared" ref="AD337" si="1523">IF(AC337&lt;=0,"",IF(AC337&lt;=2,"Muy Baja",IF(AC337&lt;=24,"Baja",IF(AC337&lt;=500,"Media",IF(AC337&lt;=5000,"Alta","Muy Alta")))))</f>
        <v/>
      </c>
      <c r="AE337" s="182" t="str">
        <f t="shared" ref="AE337" si="1524">IF(AD337="","",IF(AD337="Muy Baja",0.2,IF(AD337="Baja",0.4,IF(AD337="Media",0.6,IF(AD337="Alta",0.8,IF(AD337="Muy Alta",1,))))))</f>
        <v/>
      </c>
      <c r="AF337" s="176"/>
      <c r="AG337" s="176" t="str">
        <f>IF(OR(AF337=[1]Datos!$C$6,AF337=[1]Datos!$D$6),"Leve",IF(OR(AF337=[1]Datos!$C$7,AF337=[1]Datos!$D$7),"Menor",IF(OR(AF337=[1]Datos!$C$8,AF337=[1]Datos!$D$8),"Moderado",IF(OR(AF337=[1]Datos!$C$9,AF337=[1]Datos!$D$9),"Mayor",IF(OR(AF337=[1]Datos!$C$10,AF337=[1]Datos!$D$10),"Catastrófico","")))))</f>
        <v/>
      </c>
      <c r="AH337" s="182" t="str">
        <f t="shared" ref="AH337" si="1525">IF(AG337="","",IF(AG337="Leve",0.2,IF(AG337="Menor",0.4,IF(AG337="Moderado",0.6,IF(AG337="Mayor",0.8,IF(AG337="Catastrófico",1,))))))</f>
        <v/>
      </c>
      <c r="AI337" s="176" t="str">
        <f t="shared" ref="AI337" si="1526">IF(OR(AND(AD337="Muy Baja",AG337="Leve"),AND(AD337="Muy Baja",AG337="Menor"),AND(AD337="Baja",AG337="Leve")),"Bajo",IF(OR(AND(AD337="Muy baja",AG337="Moderado"),AND(AD337="Baja",AG337="Menor"),AND(AD337="Baja",AG337="Moderado"),AND(AD337="Media",AG337="Leve"),AND(AD337="Media",AG337="Menor"),AND(AD337="Media",AG337="Moderado"),AND(AD337="Alta",AG337="Leve"),AND(AD337="Alta",AG337="Menor")),"Moderado",IF(OR(AND(AD337="Muy Baja",AG337="Mayor"),AND(AD337="Baja",AG337="Mayor"),AND(AD337="Media",AG337="Mayor"),AND(AD337="Alta",AG337="Moderado"),AND(AD337="Alta",AG337="Mayor"),AND(AD337="Muy Alta",AG337="Leve"),AND(AD337="Muy Alta",AG337="Menor"),AND(AD337="Muy Alta",AG337="Moderado"),AND(AD337="Muy Alta",AG337="Mayor")),"Alto",IF(OR(AND(AD337="Muy Baja",AG337="Catastrófico"),AND(AD337="Baja",AG337="Catastrófico"),AND(AD337="Media",AG337="Catastrófico"),AND(AD337="Alta",AG337="Catastrófico"),AND(AD337="Muy Alta",AG337="Catastrófico")),"Extremo",""))))</f>
        <v/>
      </c>
      <c r="AJ337" s="183" t="e" cm="1">
        <f t="array" ref="AJ337">_xlfn.IFS(AI337="Bajo","Aceptar",AI337="Moderado","Reducir",AI337="Alto","Reducir",AI337="Extremo","Reducir")</f>
        <v>#N/A</v>
      </c>
      <c r="AK337" s="21" t="str">
        <f>CONCATENATE(J337," Control"," 1")</f>
        <v>ADQBS  Control 1</v>
      </c>
      <c r="AL337" s="23"/>
      <c r="AM337" s="23"/>
      <c r="AN337" s="23"/>
      <c r="AO337" s="23" t="str">
        <f t="shared" si="1515"/>
        <v xml:space="preserve">  a través de </v>
      </c>
      <c r="AP337" s="21"/>
      <c r="AQ337" s="21" t="str">
        <f t="shared" ref="AQ337:AQ356" si="1527">IF(OR(AP337="Preventivo",AP337="Detectivo"),"Probabilidad",IF(AP337="Correctivo","Impacto",""))</f>
        <v/>
      </c>
      <c r="AR337" s="21"/>
      <c r="AS337" s="21" t="str">
        <f t="shared" ref="AS337:AS356" si="1528">IF(AND(AP337="Preventivo",AR337="Automático"),"50%",IF(AND(AP337="Preventivo",AR337="Manual"),"40%",IF(AND(AP337="Detectivo",AR337="Automático"),"40%",IF(AND(AP337="Detectivo",AR337="Manual"),"30%",IF(AND(AP337="Correctivo",AR337="Automático"),"35%",IF(AND(AP337="Correctivo",AR337="Manual"),"25%",""))))))</f>
        <v/>
      </c>
      <c r="AT337" s="21"/>
      <c r="AU337" s="21"/>
      <c r="AV337" s="21"/>
      <c r="AW337" s="22" t="str">
        <f t="shared" ref="AW337" si="1529">+IF(AQ337="Probabilidad",AE337-(AE337*AS337),AE337)</f>
        <v/>
      </c>
      <c r="AX337" s="21" t="str">
        <f t="shared" ref="AX337:AX356" si="1530">IFERROR(IF(AW337="","",IF(AW337&lt;=20%,"Muy Baja",IF(AW337&lt;=40%,"Baja",IF(AW337&lt;=60%,"Media",IF(AW337&lt;=80%,"Alta","Muy Alta"))))),"")</f>
        <v/>
      </c>
      <c r="AY337" s="22" t="str">
        <f t="shared" ref="AY337" si="1531">+IF(AQ337="Impacto",AH337-(AH337*AS337),AH337)</f>
        <v/>
      </c>
      <c r="AZ337" s="21" t="str">
        <f t="shared" ref="AZ337:AZ356" si="1532">IFERROR(IF(AY337="","",IF(AY337&lt;=0.2,"Leve",IF(AY337&lt;=0.4,"Menor",IF(AY337&lt;=0.6,"Moderado",IF(AY337&lt;=0.8,"Mayor","Catastrófico"))))),"")</f>
        <v/>
      </c>
      <c r="BA337" s="165" t="str">
        <f t="shared" ref="BA337" si="1533">IF(OR(AND(AX340="Muy Baja",AZ340="Leve"),AND(AX340="Muy Baja",AZ340="Menor"),AND(AX340="Baja",AZ340="Leve")),"Bajo",IF(OR(AND(AX340="Muy baja",AZ340="Moderado"),AND(AX340="Baja",AZ340="Menor"),AND(AX340="Baja",AZ340="Moderado"),AND(AX340="Media",AZ340="Leve"),AND(AX340="Media",AZ340="Menor"),AND(AX340="Media",AZ340="Moderado"),AND(AX340="Alta",AZ340="Leve"),AND(AX340="Alta",AZ340="Menor")),"Moderado",IF(OR(AND(AX340="Muy Baja",AZ340="Mayor"),AND(AX340="Baja",AZ340="Mayor"),AND(AX340="Media",AZ340="Mayor"),AND(AX340="Alta",AZ340="Moderado"),AND(AX340="Alta",AZ340="Mayor"),AND(AX340="Muy Alta",AZ340="Leve"),AND(AX340="Muy Alta",AZ340="Menor"),AND(AX340="Muy Alta",AZ340="Moderado"),AND(AX340="Muy Alta",AZ340="Mayor")),"Alto",IF(OR(AND(AX340="Muy Baja",AZ340="Catastrófico"),AND(AX340="Baja",AZ340="Catastrófico"),AND(AX340="Media",AZ340="Catastrófico"),AND(AX340="Alta",AZ340="Catastrófico"),AND(AX340="Muy Alta",AZ340="Catastrófico")),"Extremo",""))))</f>
        <v/>
      </c>
      <c r="BB337" s="165" t="e" cm="1">
        <f t="array" ref="BB337">_xlfn.IFS(BA337="Bajo","Aceptar",BA337="Moderado","Reducir",BA337="Alto","Reducir",BA337="Extremo","Reducir")</f>
        <v>#N/A</v>
      </c>
      <c r="BC337" s="168" t="e" cm="1">
        <f t="array" ref="BC337">_xlfn.IFS(BB337="Aceptar","No",BB337="Reducir","Si")</f>
        <v>#N/A</v>
      </c>
      <c r="BD337" s="21" t="str">
        <f>CONCATENATE(J337," Acción preventiva"," 1")</f>
        <v>ADQBS  Acción preventiva 1</v>
      </c>
      <c r="BE337" s="23"/>
      <c r="BF337" s="23"/>
      <c r="BG337" s="23"/>
      <c r="BH337" s="21">
        <f t="shared" ref="BH337:BH356" si="1534">+SUM(BI337:BT337)</f>
        <v>0</v>
      </c>
      <c r="BI337" s="21"/>
      <c r="BJ337" s="21"/>
      <c r="BK337" s="21"/>
      <c r="BL337" s="21"/>
      <c r="BM337" s="21"/>
      <c r="BN337" s="21"/>
      <c r="BO337" s="21"/>
      <c r="BP337" s="21"/>
      <c r="BQ337" s="21"/>
      <c r="BR337" s="21"/>
      <c r="BS337" s="21"/>
      <c r="BT337" s="21"/>
      <c r="BU337" s="171"/>
      <c r="BV337" s="38"/>
      <c r="BW337" s="38"/>
      <c r="BX337" s="38"/>
      <c r="BY337" s="38"/>
      <c r="BZ337" s="38"/>
      <c r="CA337" s="38"/>
      <c r="CB337" s="38"/>
      <c r="CC337" s="38"/>
      <c r="CD337" s="38"/>
      <c r="CE337" s="38"/>
      <c r="CF337" s="38"/>
      <c r="CG337" s="38"/>
      <c r="CH337" s="38">
        <f t="shared" ref="CH337:CH356" si="1535">+SUM(BV337:CG337)</f>
        <v>0</v>
      </c>
      <c r="CI337" s="39"/>
      <c r="CJ337" s="24"/>
      <c r="CK337" s="25"/>
      <c r="CL337" s="172">
        <f t="shared" ref="CL337" si="1536">+AC337</f>
        <v>0</v>
      </c>
      <c r="CM337" s="26" t="e">
        <f t="shared" ref="CM337" si="1537">1-(CK337/CL337)</f>
        <v>#DIV/0!</v>
      </c>
      <c r="CN337" s="24" t="e" cm="1">
        <f t="array" ref="CN337">+_xlfn.IFS(CM337&lt;0.8,"Cambio",CM337&lt;0.9,"Revisión de control",CM337&gt;0.89,"Se mantiene")</f>
        <v>#DIV/0!</v>
      </c>
      <c r="CO337" s="80"/>
      <c r="CP337" s="25"/>
      <c r="CQ337" s="25"/>
      <c r="CR337" s="25"/>
      <c r="CS337" s="26">
        <f t="shared" si="1500"/>
        <v>1</v>
      </c>
    </row>
    <row r="338" spans="2:97" ht="60" hidden="1" customHeight="1" x14ac:dyDescent="0.4">
      <c r="B338" s="169"/>
      <c r="C338" s="145" t="s">
        <v>157</v>
      </c>
      <c r="D338" s="188"/>
      <c r="E338" s="191"/>
      <c r="F338" s="188"/>
      <c r="G338" s="238"/>
      <c r="H338" s="176"/>
      <c r="I338" s="182"/>
      <c r="J338" s="176"/>
      <c r="K338" s="166"/>
      <c r="L338" s="197"/>
      <c r="M338" s="199"/>
      <c r="N338" s="202"/>
      <c r="O338" s="205"/>
      <c r="P338" s="202"/>
      <c r="Q338" s="205"/>
      <c r="R338" s="205"/>
      <c r="S338" s="208"/>
      <c r="T338" s="176"/>
      <c r="U338" s="175"/>
      <c r="V338" s="175"/>
      <c r="W338" s="177"/>
      <c r="X338" s="166"/>
      <c r="Y338" s="166"/>
      <c r="Z338" s="179"/>
      <c r="AA338" s="179"/>
      <c r="AB338" s="179"/>
      <c r="AC338" s="181"/>
      <c r="AD338" s="176"/>
      <c r="AE338" s="182"/>
      <c r="AF338" s="176"/>
      <c r="AG338" s="176"/>
      <c r="AH338" s="182"/>
      <c r="AI338" s="176"/>
      <c r="AJ338" s="183"/>
      <c r="AK338" s="21" t="str">
        <f>CONCATENATE(J337," Control"," 2")</f>
        <v>ADQBS  Control 2</v>
      </c>
      <c r="AL338" s="23"/>
      <c r="AM338" s="23"/>
      <c r="AN338" s="23"/>
      <c r="AO338" s="23" t="str">
        <f t="shared" si="1515"/>
        <v xml:space="preserve">  a través de </v>
      </c>
      <c r="AP338" s="21"/>
      <c r="AQ338" s="21" t="str">
        <f t="shared" si="1527"/>
        <v/>
      </c>
      <c r="AR338" s="21"/>
      <c r="AS338" s="21" t="str">
        <f t="shared" si="1528"/>
        <v/>
      </c>
      <c r="AT338" s="21"/>
      <c r="AU338" s="21"/>
      <c r="AV338" s="21"/>
      <c r="AW338" s="22" t="str">
        <f t="shared" ref="AW338:AW340" si="1538">+IF(AQ338="Probabilidad",AW337-(AW337*AS338),AW337)</f>
        <v/>
      </c>
      <c r="AX338" s="21" t="str">
        <f t="shared" si="1530"/>
        <v/>
      </c>
      <c r="AY338" s="22" t="str">
        <f t="shared" ref="AY338:AY340" si="1539">+IF(AQ338="Impacto",AY337-(AY337*AS338),AY337)</f>
        <v/>
      </c>
      <c r="AZ338" s="21" t="str">
        <f t="shared" si="1532"/>
        <v/>
      </c>
      <c r="BA338" s="166"/>
      <c r="BB338" s="166"/>
      <c r="BC338" s="169"/>
      <c r="BD338" s="21" t="str">
        <f>CONCATENATE(J337," Acción preventiva"," 2")</f>
        <v>ADQBS  Acción preventiva 2</v>
      </c>
      <c r="BE338" s="23"/>
      <c r="BF338" s="23"/>
      <c r="BG338" s="23"/>
      <c r="BH338" s="21">
        <f t="shared" si="1534"/>
        <v>0</v>
      </c>
      <c r="BI338" s="21"/>
      <c r="BJ338" s="21"/>
      <c r="BK338" s="21"/>
      <c r="BL338" s="21"/>
      <c r="BM338" s="21"/>
      <c r="BN338" s="21"/>
      <c r="BO338" s="21"/>
      <c r="BP338" s="21"/>
      <c r="BQ338" s="21"/>
      <c r="BR338" s="21"/>
      <c r="BS338" s="21"/>
      <c r="BT338" s="21"/>
      <c r="BU338" s="171"/>
      <c r="BV338" s="38"/>
      <c r="BW338" s="38"/>
      <c r="BX338" s="38"/>
      <c r="BY338" s="38"/>
      <c r="BZ338" s="38"/>
      <c r="CA338" s="38"/>
      <c r="CB338" s="38"/>
      <c r="CC338" s="38"/>
      <c r="CD338" s="38"/>
      <c r="CE338" s="38"/>
      <c r="CF338" s="38"/>
      <c r="CG338" s="38"/>
      <c r="CH338" s="38">
        <f t="shared" si="1535"/>
        <v>0</v>
      </c>
      <c r="CI338" s="39"/>
      <c r="CJ338" s="24"/>
      <c r="CK338" s="25"/>
      <c r="CL338" s="173"/>
      <c r="CM338" s="26" t="e">
        <f t="shared" ref="CM338" si="1540">1-(CK338/CL337)</f>
        <v>#DIV/0!</v>
      </c>
      <c r="CN338" s="24" t="e" cm="1">
        <f t="array" ref="CN338">+_xlfn.IFS(CM338&lt;0.8,"Cambio",CM338&lt;0.9,"Revisión de control",CM338&gt;0.89,"Se mantiene")</f>
        <v>#DIV/0!</v>
      </c>
      <c r="CO338" s="80"/>
      <c r="CP338" s="25"/>
      <c r="CQ338" s="25"/>
      <c r="CR338" s="25"/>
      <c r="CS338" s="26">
        <f t="shared" si="1500"/>
        <v>1</v>
      </c>
    </row>
    <row r="339" spans="2:97" ht="60" hidden="1" customHeight="1" x14ac:dyDescent="0.4">
      <c r="B339" s="169"/>
      <c r="C339" s="145" t="s">
        <v>157</v>
      </c>
      <c r="D339" s="188"/>
      <c r="E339" s="191"/>
      <c r="F339" s="188"/>
      <c r="G339" s="238"/>
      <c r="H339" s="176"/>
      <c r="I339" s="182"/>
      <c r="J339" s="176"/>
      <c r="K339" s="166"/>
      <c r="L339" s="197"/>
      <c r="M339" s="199"/>
      <c r="N339" s="202"/>
      <c r="O339" s="205"/>
      <c r="P339" s="202"/>
      <c r="Q339" s="205"/>
      <c r="R339" s="205"/>
      <c r="S339" s="208"/>
      <c r="T339" s="176"/>
      <c r="U339" s="175"/>
      <c r="V339" s="175"/>
      <c r="W339" s="177"/>
      <c r="X339" s="166"/>
      <c r="Y339" s="166"/>
      <c r="Z339" s="179"/>
      <c r="AA339" s="179"/>
      <c r="AB339" s="179"/>
      <c r="AC339" s="181"/>
      <c r="AD339" s="176"/>
      <c r="AE339" s="182"/>
      <c r="AF339" s="176"/>
      <c r="AG339" s="176"/>
      <c r="AH339" s="182"/>
      <c r="AI339" s="176"/>
      <c r="AJ339" s="183"/>
      <c r="AK339" s="21" t="str">
        <f>CONCATENATE(J337," Control"," 3")</f>
        <v>ADQBS  Control 3</v>
      </c>
      <c r="AL339" s="23"/>
      <c r="AM339" s="23"/>
      <c r="AN339" s="23"/>
      <c r="AO339" s="23" t="str">
        <f t="shared" si="1515"/>
        <v xml:space="preserve">  a través de </v>
      </c>
      <c r="AP339" s="21"/>
      <c r="AQ339" s="21" t="str">
        <f t="shared" si="1527"/>
        <v/>
      </c>
      <c r="AR339" s="21"/>
      <c r="AS339" s="21" t="str">
        <f t="shared" si="1528"/>
        <v/>
      </c>
      <c r="AT339" s="21"/>
      <c r="AU339" s="21"/>
      <c r="AV339" s="21"/>
      <c r="AW339" s="22" t="str">
        <f t="shared" si="1538"/>
        <v/>
      </c>
      <c r="AX339" s="21" t="str">
        <f t="shared" si="1530"/>
        <v/>
      </c>
      <c r="AY339" s="22" t="str">
        <f t="shared" si="1539"/>
        <v/>
      </c>
      <c r="AZ339" s="21" t="str">
        <f t="shared" si="1532"/>
        <v/>
      </c>
      <c r="BA339" s="166"/>
      <c r="BB339" s="166"/>
      <c r="BC339" s="169"/>
      <c r="BD339" s="21" t="str">
        <f>CONCATENATE(J337," Acción preventiva"," 3")</f>
        <v>ADQBS  Acción preventiva 3</v>
      </c>
      <c r="BE339" s="23"/>
      <c r="BF339" s="23"/>
      <c r="BG339" s="23"/>
      <c r="BH339" s="21">
        <f t="shared" si="1534"/>
        <v>0</v>
      </c>
      <c r="BI339" s="21"/>
      <c r="BJ339" s="21"/>
      <c r="BK339" s="21"/>
      <c r="BL339" s="21"/>
      <c r="BM339" s="21"/>
      <c r="BN339" s="21"/>
      <c r="BO339" s="21"/>
      <c r="BP339" s="21"/>
      <c r="BQ339" s="21"/>
      <c r="BR339" s="21"/>
      <c r="BS339" s="21"/>
      <c r="BT339" s="21"/>
      <c r="BU339" s="171"/>
      <c r="BV339" s="38"/>
      <c r="BW339" s="38"/>
      <c r="BX339" s="38"/>
      <c r="BY339" s="38"/>
      <c r="BZ339" s="38"/>
      <c r="CA339" s="38"/>
      <c r="CB339" s="38"/>
      <c r="CC339" s="38"/>
      <c r="CD339" s="38"/>
      <c r="CE339" s="38"/>
      <c r="CF339" s="38"/>
      <c r="CG339" s="38"/>
      <c r="CH339" s="38">
        <f t="shared" si="1535"/>
        <v>0</v>
      </c>
      <c r="CI339" s="39"/>
      <c r="CJ339" s="24"/>
      <c r="CK339" s="25"/>
      <c r="CL339" s="173"/>
      <c r="CM339" s="26" t="e">
        <f t="shared" ref="CM339" si="1541">1-(CK339/CL337)</f>
        <v>#DIV/0!</v>
      </c>
      <c r="CN339" s="24" t="e" cm="1">
        <f t="array" ref="CN339">+_xlfn.IFS(CM339&lt;0.8,"Cambio",CM339&lt;0.9,"Revisión de control",CM339&gt;0.89,"Se mantiene")</f>
        <v>#DIV/0!</v>
      </c>
      <c r="CO339" s="80"/>
      <c r="CP339" s="25"/>
      <c r="CQ339" s="25"/>
      <c r="CR339" s="25"/>
      <c r="CS339" s="26">
        <f t="shared" si="1500"/>
        <v>1</v>
      </c>
    </row>
    <row r="340" spans="2:97" ht="60" hidden="1" customHeight="1" x14ac:dyDescent="0.4">
      <c r="B340" s="170"/>
      <c r="C340" s="145" t="s">
        <v>157</v>
      </c>
      <c r="D340" s="189"/>
      <c r="E340" s="192"/>
      <c r="F340" s="189"/>
      <c r="G340" s="238"/>
      <c r="H340" s="176"/>
      <c r="I340" s="182"/>
      <c r="J340" s="176"/>
      <c r="K340" s="167"/>
      <c r="L340" s="197"/>
      <c r="M340" s="200"/>
      <c r="N340" s="203"/>
      <c r="O340" s="206"/>
      <c r="P340" s="203"/>
      <c r="Q340" s="206"/>
      <c r="R340" s="206"/>
      <c r="S340" s="209"/>
      <c r="T340" s="176"/>
      <c r="U340" s="175"/>
      <c r="V340" s="175"/>
      <c r="W340" s="177"/>
      <c r="X340" s="167"/>
      <c r="Y340" s="167"/>
      <c r="Z340" s="180"/>
      <c r="AA340" s="180"/>
      <c r="AB340" s="180"/>
      <c r="AC340" s="181"/>
      <c r="AD340" s="176"/>
      <c r="AE340" s="182"/>
      <c r="AF340" s="176"/>
      <c r="AG340" s="176"/>
      <c r="AH340" s="182"/>
      <c r="AI340" s="176"/>
      <c r="AJ340" s="183"/>
      <c r="AK340" s="21" t="str">
        <f>CONCATENATE(J337," Control"," 4")</f>
        <v>ADQBS  Control 4</v>
      </c>
      <c r="AL340" s="23"/>
      <c r="AM340" s="23"/>
      <c r="AN340" s="23"/>
      <c r="AO340" s="23" t="str">
        <f t="shared" si="1515"/>
        <v xml:space="preserve">  a través de </v>
      </c>
      <c r="AP340" s="21"/>
      <c r="AQ340" s="21" t="str">
        <f t="shared" si="1527"/>
        <v/>
      </c>
      <c r="AR340" s="21"/>
      <c r="AS340" s="21" t="str">
        <f t="shared" si="1528"/>
        <v/>
      </c>
      <c r="AT340" s="21"/>
      <c r="AU340" s="21"/>
      <c r="AV340" s="21"/>
      <c r="AW340" s="22" t="str">
        <f t="shared" si="1538"/>
        <v/>
      </c>
      <c r="AX340" s="21" t="str">
        <f t="shared" si="1530"/>
        <v/>
      </c>
      <c r="AY340" s="22" t="str">
        <f t="shared" si="1539"/>
        <v/>
      </c>
      <c r="AZ340" s="21" t="str">
        <f t="shared" si="1532"/>
        <v/>
      </c>
      <c r="BA340" s="167"/>
      <c r="BB340" s="167"/>
      <c r="BC340" s="170"/>
      <c r="BD340" s="21" t="str">
        <f>CONCATENATE(J337," Acción preventiva"," 4")</f>
        <v>ADQBS  Acción preventiva 4</v>
      </c>
      <c r="BE340" s="23"/>
      <c r="BF340" s="23"/>
      <c r="BG340" s="23"/>
      <c r="BH340" s="21">
        <f t="shared" si="1534"/>
        <v>0</v>
      </c>
      <c r="BI340" s="21"/>
      <c r="BJ340" s="21"/>
      <c r="BK340" s="21"/>
      <c r="BL340" s="21"/>
      <c r="BM340" s="21"/>
      <c r="BN340" s="21"/>
      <c r="BO340" s="21"/>
      <c r="BP340" s="21"/>
      <c r="BQ340" s="21"/>
      <c r="BR340" s="21"/>
      <c r="BS340" s="21"/>
      <c r="BT340" s="21"/>
      <c r="BU340" s="171"/>
      <c r="BV340" s="38"/>
      <c r="BW340" s="38"/>
      <c r="BX340" s="38"/>
      <c r="BY340" s="38"/>
      <c r="BZ340" s="38"/>
      <c r="CA340" s="38"/>
      <c r="CB340" s="38"/>
      <c r="CC340" s="38"/>
      <c r="CD340" s="38"/>
      <c r="CE340" s="38"/>
      <c r="CF340" s="38"/>
      <c r="CG340" s="38"/>
      <c r="CH340" s="38">
        <f t="shared" si="1535"/>
        <v>0</v>
      </c>
      <c r="CI340" s="39"/>
      <c r="CJ340" s="24"/>
      <c r="CK340" s="25"/>
      <c r="CL340" s="174"/>
      <c r="CM340" s="26" t="e">
        <f t="shared" ref="CM340" si="1542">1-(CK340/CL337)</f>
        <v>#DIV/0!</v>
      </c>
      <c r="CN340" s="24" t="e" cm="1">
        <f t="array" ref="CN340">+_xlfn.IFS(CM340&lt;0.8,"Cambio",CM340&lt;0.9,"Revisión de control",CM340&gt;0.89,"Se mantiene")</f>
        <v>#DIV/0!</v>
      </c>
      <c r="CO340" s="80"/>
      <c r="CP340" s="25"/>
      <c r="CQ340" s="25"/>
      <c r="CR340" s="25"/>
      <c r="CS340" s="26">
        <f t="shared" si="1500"/>
        <v>1</v>
      </c>
    </row>
    <row r="341" spans="2:97" ht="60" hidden="1" customHeight="1" x14ac:dyDescent="0.4">
      <c r="B341" s="168" t="s">
        <v>156</v>
      </c>
      <c r="C341" s="145" t="s">
        <v>157</v>
      </c>
      <c r="D341" s="187" t="str">
        <f>VLOOKUP(B341,Datos!$B$65:$F$80,3,FALSE)</f>
        <v>Adelantar la adquisición de bienes y/o servicios de la Agencia a través de los mecanismos definidos para la selección, elaboración, celebración, formalización, ejecución, terminación y/o liquidación de los contratos.</v>
      </c>
      <c r="E341" s="190" t="str">
        <f>VLOOKUP(B341,Datos!$B$65:$F$80,5,FALSE)</f>
        <v>La posibilidad de incumplir con los mecanismos definidos para la adquisición de bienes y/o servicios de la Agencia</v>
      </c>
      <c r="F341" s="187" t="str">
        <f>VLOOKUP(B341,Datos!$B$65:$F$80,4,FALSE)</f>
        <v>Desde la programación y análisis de las necesidades de la Agencia hasta la terminación y/o liquidación del contrato</v>
      </c>
      <c r="G341" s="238" t="s">
        <v>1418</v>
      </c>
      <c r="H341" s="176"/>
      <c r="I341" s="182">
        <f t="shared" ref="I341" si="1543">IF(K341="",0,1)</f>
        <v>0</v>
      </c>
      <c r="J341" s="176" t="str">
        <f t="shared" ref="J341" si="1544">CONCATENATE(C341," ",K341)</f>
        <v xml:space="preserve">ADQBS </v>
      </c>
      <c r="K341" s="165"/>
      <c r="L341" s="197"/>
      <c r="M341" s="198">
        <f ca="1">+TODAY()-L341</f>
        <v>46079</v>
      </c>
      <c r="N341" s="201"/>
      <c r="O341" s="204" t="e">
        <f>VLOOKUP(N341,[1]Datos!$B$21:$D$25,3,FALSE)</f>
        <v>#N/A</v>
      </c>
      <c r="P341" s="201"/>
      <c r="Q341" s="204" t="e">
        <f>VLOOKUP(P341,[1]Datos!$C$20:$D$25,2,FALSE)</f>
        <v>#N/A</v>
      </c>
      <c r="R341" s="204" t="e">
        <f t="shared" ref="R341" si="1545">+IF(O341="",Q341,IF(Q341="",O341,IF(O341&gt;Q341,O341,Q341)))</f>
        <v>#N/A</v>
      </c>
      <c r="S341" s="207"/>
      <c r="T341" s="176"/>
      <c r="U341" s="175"/>
      <c r="V341" s="175"/>
      <c r="W341" s="177" t="str">
        <f t="shared" ref="W341" si="1546">CONCATENATE("Posibilidad de"," ",T341," ",U341," debido ",V341)</f>
        <v xml:space="preserve">Posibilidad de   debido </v>
      </c>
      <c r="X341" s="165"/>
      <c r="Y341" s="165"/>
      <c r="Z341" s="178"/>
      <c r="AA341" s="178"/>
      <c r="AB341" s="178"/>
      <c r="AC341" s="181"/>
      <c r="AD341" s="176" t="str">
        <f t="shared" ref="AD341" si="1547">IF(AC341&lt;=0,"",IF(AC341&lt;=2,"Muy Baja",IF(AC341&lt;=24,"Baja",IF(AC341&lt;=500,"Media",IF(AC341&lt;=5000,"Alta","Muy Alta")))))</f>
        <v/>
      </c>
      <c r="AE341" s="182" t="str">
        <f t="shared" ref="AE341" si="1548">IF(AD341="","",IF(AD341="Muy Baja",0.2,IF(AD341="Baja",0.4,IF(AD341="Media",0.6,IF(AD341="Alta",0.8,IF(AD341="Muy Alta",1,))))))</f>
        <v/>
      </c>
      <c r="AF341" s="176"/>
      <c r="AG341" s="176" t="str">
        <f>IF(OR(AF341=[1]Datos!$C$6,AF341=[1]Datos!$D$6),"Leve",IF(OR(AF341=[1]Datos!$C$7,AF341=[1]Datos!$D$7),"Menor",IF(OR(AF341=[1]Datos!$C$8,AF341=[1]Datos!$D$8),"Moderado",IF(OR(AF341=[1]Datos!$C$9,AF341=[1]Datos!$D$9),"Mayor",IF(OR(AF341=[1]Datos!$C$10,AF341=[1]Datos!$D$10),"Catastrófico","")))))</f>
        <v/>
      </c>
      <c r="AH341" s="182" t="str">
        <f t="shared" ref="AH341" si="1549">IF(AG341="","",IF(AG341="Leve",0.2,IF(AG341="Menor",0.4,IF(AG341="Moderado",0.6,IF(AG341="Mayor",0.8,IF(AG341="Catastrófico",1,))))))</f>
        <v/>
      </c>
      <c r="AI341" s="176" t="str">
        <f t="shared" ref="AI341" si="1550">IF(OR(AND(AD341="Muy Baja",AG341="Leve"),AND(AD341="Muy Baja",AG341="Menor"),AND(AD341="Baja",AG341="Leve")),"Bajo",IF(OR(AND(AD341="Muy baja",AG341="Moderado"),AND(AD341="Baja",AG341="Menor"),AND(AD341="Baja",AG341="Moderado"),AND(AD341="Media",AG341="Leve"),AND(AD341="Media",AG341="Menor"),AND(AD341="Media",AG341="Moderado"),AND(AD341="Alta",AG341="Leve"),AND(AD341="Alta",AG341="Menor")),"Moderado",IF(OR(AND(AD341="Muy Baja",AG341="Mayor"),AND(AD341="Baja",AG341="Mayor"),AND(AD341="Media",AG341="Mayor"),AND(AD341="Alta",AG341="Moderado"),AND(AD341="Alta",AG341="Mayor"),AND(AD341="Muy Alta",AG341="Leve"),AND(AD341="Muy Alta",AG341="Menor"),AND(AD341="Muy Alta",AG341="Moderado"),AND(AD341="Muy Alta",AG341="Mayor")),"Alto",IF(OR(AND(AD341="Muy Baja",AG341="Catastrófico"),AND(AD341="Baja",AG341="Catastrófico"),AND(AD341="Media",AG341="Catastrófico"),AND(AD341="Alta",AG341="Catastrófico"),AND(AD341="Muy Alta",AG341="Catastrófico")),"Extremo",""))))</f>
        <v/>
      </c>
      <c r="AJ341" s="183" t="e" cm="1">
        <f t="array" ref="AJ341">_xlfn.IFS(AI341="Bajo","Aceptar",AI341="Moderado","Reducir",AI341="Alto","Reducir",AI341="Extremo","Reducir")</f>
        <v>#N/A</v>
      </c>
      <c r="AK341" s="21" t="str">
        <f>CONCATENATE(J341," Control"," 1")</f>
        <v>ADQBS  Control 1</v>
      </c>
      <c r="AL341" s="23"/>
      <c r="AM341" s="23"/>
      <c r="AN341" s="23"/>
      <c r="AO341" s="23" t="str">
        <f t="shared" ref="AO341:AO348" si="1551">CONCATENATE(AL341," ",AM341," a través de ",AN341)</f>
        <v xml:space="preserve">  a través de </v>
      </c>
      <c r="AP341" s="21"/>
      <c r="AQ341" s="21" t="str">
        <f t="shared" si="1527"/>
        <v/>
      </c>
      <c r="AR341" s="21"/>
      <c r="AS341" s="21" t="str">
        <f t="shared" si="1528"/>
        <v/>
      </c>
      <c r="AT341" s="21"/>
      <c r="AU341" s="21"/>
      <c r="AV341" s="21"/>
      <c r="AW341" s="22" t="str">
        <f t="shared" ref="AW341" si="1552">+IF(AQ341="Probabilidad",AE341-(AE341*AS341),AE341)</f>
        <v/>
      </c>
      <c r="AX341" s="21" t="str">
        <f t="shared" si="1530"/>
        <v/>
      </c>
      <c r="AY341" s="22" t="str">
        <f t="shared" ref="AY341" si="1553">+IF(AQ341="Impacto",AH341-(AH341*AS341),AH341)</f>
        <v/>
      </c>
      <c r="AZ341" s="21" t="str">
        <f t="shared" si="1532"/>
        <v/>
      </c>
      <c r="BA341" s="165" t="str">
        <f t="shared" ref="BA341" si="1554">IF(OR(AND(AX344="Muy Baja",AZ344="Leve"),AND(AX344="Muy Baja",AZ344="Menor"),AND(AX344="Baja",AZ344="Leve")),"Bajo",IF(OR(AND(AX344="Muy baja",AZ344="Moderado"),AND(AX344="Baja",AZ344="Menor"),AND(AX344="Baja",AZ344="Moderado"),AND(AX344="Media",AZ344="Leve"),AND(AX344="Media",AZ344="Menor"),AND(AX344="Media",AZ344="Moderado"),AND(AX344="Alta",AZ344="Leve"),AND(AX344="Alta",AZ344="Menor")),"Moderado",IF(OR(AND(AX344="Muy Baja",AZ344="Mayor"),AND(AX344="Baja",AZ344="Mayor"),AND(AX344="Media",AZ344="Mayor"),AND(AX344="Alta",AZ344="Moderado"),AND(AX344="Alta",AZ344="Mayor"),AND(AX344="Muy Alta",AZ344="Leve"),AND(AX344="Muy Alta",AZ344="Menor"),AND(AX344="Muy Alta",AZ344="Moderado"),AND(AX344="Muy Alta",AZ344="Mayor")),"Alto",IF(OR(AND(AX344="Muy Baja",AZ344="Catastrófico"),AND(AX344="Baja",AZ344="Catastrófico"),AND(AX344="Media",AZ344="Catastrófico"),AND(AX344="Alta",AZ344="Catastrófico"),AND(AX344="Muy Alta",AZ344="Catastrófico")),"Extremo",""))))</f>
        <v/>
      </c>
      <c r="BB341" s="165" t="e" cm="1">
        <f t="array" ref="BB341">_xlfn.IFS(BA341="Bajo","Aceptar",BA341="Moderado","Reducir",BA341="Alto","Reducir",BA341="Extremo","Reducir")</f>
        <v>#N/A</v>
      </c>
      <c r="BC341" s="168" t="e" cm="1">
        <f t="array" ref="BC341">_xlfn.IFS(BB341="Aceptar","No",BB341="Reducir","Si")</f>
        <v>#N/A</v>
      </c>
      <c r="BD341" s="21" t="str">
        <f>CONCATENATE(J341," Acción preventiva"," 1")</f>
        <v>ADQBS  Acción preventiva 1</v>
      </c>
      <c r="BE341" s="23"/>
      <c r="BF341" s="23"/>
      <c r="BG341" s="23"/>
      <c r="BH341" s="21">
        <f t="shared" si="1534"/>
        <v>0</v>
      </c>
      <c r="BI341" s="21"/>
      <c r="BJ341" s="21"/>
      <c r="BK341" s="21"/>
      <c r="BL341" s="21"/>
      <c r="BM341" s="21"/>
      <c r="BN341" s="21"/>
      <c r="BO341" s="21"/>
      <c r="BP341" s="21"/>
      <c r="BQ341" s="21"/>
      <c r="BR341" s="21"/>
      <c r="BS341" s="21"/>
      <c r="BT341" s="21"/>
      <c r="BU341" s="171"/>
      <c r="BV341" s="38"/>
      <c r="BW341" s="38"/>
      <c r="BX341" s="38"/>
      <c r="BY341" s="38"/>
      <c r="BZ341" s="38"/>
      <c r="CA341" s="38"/>
      <c r="CB341" s="38"/>
      <c r="CC341" s="38"/>
      <c r="CD341" s="38"/>
      <c r="CE341" s="38"/>
      <c r="CF341" s="38"/>
      <c r="CG341" s="38"/>
      <c r="CH341" s="38">
        <f t="shared" si="1535"/>
        <v>0</v>
      </c>
      <c r="CI341" s="39"/>
      <c r="CJ341" s="24"/>
      <c r="CK341" s="25"/>
      <c r="CL341" s="172">
        <f t="shared" ref="CL341" si="1555">+AC341</f>
        <v>0</v>
      </c>
      <c r="CM341" s="26" t="e">
        <f t="shared" ref="CM341" si="1556">1-(CK341/CL341)</f>
        <v>#DIV/0!</v>
      </c>
      <c r="CN341" s="24" t="e" cm="1">
        <f t="array" ref="CN341">+_xlfn.IFS(CM341&lt;0.8,"Cambio",CM341&lt;0.9,"Revisión de control",CM341&gt;0.89,"Se mantiene")</f>
        <v>#DIV/0!</v>
      </c>
      <c r="CO341" s="80"/>
      <c r="CP341" s="25"/>
      <c r="CQ341" s="25"/>
      <c r="CR341" s="25"/>
      <c r="CS341" s="26">
        <f t="shared" ref="CS341:CS348" si="1557">(_xlfn.IFS(CJ341="",1,CJ341="SI",0)+_xlfn.IFS(CO341="",1,CO341="SI",1,CO341="NO",0)+_xlfn.IFS(CP341="",1,CP341="SI",1,CP341="NO",0)+_xlfn.IFS(CQ341="",1,CQ341="SI",1,CQ341="NO",0)+_xlfn.IFS(CR341="",1,CR341="SI",1,CR341="NO",0))/5</f>
        <v>1</v>
      </c>
    </row>
    <row r="342" spans="2:97" ht="60" hidden="1" customHeight="1" x14ac:dyDescent="0.4">
      <c r="B342" s="169"/>
      <c r="C342" s="145" t="s">
        <v>157</v>
      </c>
      <c r="D342" s="188"/>
      <c r="E342" s="191"/>
      <c r="F342" s="188"/>
      <c r="G342" s="238"/>
      <c r="H342" s="176"/>
      <c r="I342" s="182"/>
      <c r="J342" s="176"/>
      <c r="K342" s="166"/>
      <c r="L342" s="197"/>
      <c r="M342" s="199"/>
      <c r="N342" s="202"/>
      <c r="O342" s="205"/>
      <c r="P342" s="202"/>
      <c r="Q342" s="205"/>
      <c r="R342" s="205"/>
      <c r="S342" s="208"/>
      <c r="T342" s="176"/>
      <c r="U342" s="175"/>
      <c r="V342" s="175"/>
      <c r="W342" s="177"/>
      <c r="X342" s="166"/>
      <c r="Y342" s="166"/>
      <c r="Z342" s="179"/>
      <c r="AA342" s="179"/>
      <c r="AB342" s="179"/>
      <c r="AC342" s="181"/>
      <c r="AD342" s="176"/>
      <c r="AE342" s="182"/>
      <c r="AF342" s="176"/>
      <c r="AG342" s="176"/>
      <c r="AH342" s="182"/>
      <c r="AI342" s="176"/>
      <c r="AJ342" s="183"/>
      <c r="AK342" s="21" t="str">
        <f>CONCATENATE(J341," Control"," 2")</f>
        <v>ADQBS  Control 2</v>
      </c>
      <c r="AL342" s="23"/>
      <c r="AM342" s="23"/>
      <c r="AN342" s="23"/>
      <c r="AO342" s="23" t="str">
        <f t="shared" si="1551"/>
        <v xml:space="preserve">  a través de </v>
      </c>
      <c r="AP342" s="21"/>
      <c r="AQ342" s="21" t="str">
        <f t="shared" si="1527"/>
        <v/>
      </c>
      <c r="AR342" s="21"/>
      <c r="AS342" s="21" t="str">
        <f t="shared" si="1528"/>
        <v/>
      </c>
      <c r="AT342" s="21"/>
      <c r="AU342" s="21"/>
      <c r="AV342" s="21"/>
      <c r="AW342" s="22" t="str">
        <f t="shared" ref="AW342:AW344" si="1558">+IF(AQ342="Probabilidad",AW341-(AW341*AS342),AW341)</f>
        <v/>
      </c>
      <c r="AX342" s="21" t="str">
        <f t="shared" si="1530"/>
        <v/>
      </c>
      <c r="AY342" s="22" t="str">
        <f t="shared" ref="AY342:AY344" si="1559">+IF(AQ342="Impacto",AY341-(AY341*AS342),AY341)</f>
        <v/>
      </c>
      <c r="AZ342" s="21" t="str">
        <f t="shared" si="1532"/>
        <v/>
      </c>
      <c r="BA342" s="166"/>
      <c r="BB342" s="166"/>
      <c r="BC342" s="169"/>
      <c r="BD342" s="21" t="str">
        <f>CONCATENATE(J341," Acción preventiva"," 2")</f>
        <v>ADQBS  Acción preventiva 2</v>
      </c>
      <c r="BE342" s="23"/>
      <c r="BF342" s="23"/>
      <c r="BG342" s="23"/>
      <c r="BH342" s="21">
        <f t="shared" si="1534"/>
        <v>0</v>
      </c>
      <c r="BI342" s="21"/>
      <c r="BJ342" s="21"/>
      <c r="BK342" s="21"/>
      <c r="BL342" s="21"/>
      <c r="BM342" s="21"/>
      <c r="BN342" s="21"/>
      <c r="BO342" s="21"/>
      <c r="BP342" s="21"/>
      <c r="BQ342" s="21"/>
      <c r="BR342" s="21"/>
      <c r="BS342" s="21"/>
      <c r="BT342" s="21"/>
      <c r="BU342" s="171"/>
      <c r="BV342" s="38"/>
      <c r="BW342" s="38"/>
      <c r="BX342" s="38"/>
      <c r="BY342" s="38"/>
      <c r="BZ342" s="38"/>
      <c r="CA342" s="38"/>
      <c r="CB342" s="38"/>
      <c r="CC342" s="38"/>
      <c r="CD342" s="38"/>
      <c r="CE342" s="38"/>
      <c r="CF342" s="38"/>
      <c r="CG342" s="38"/>
      <c r="CH342" s="38">
        <f t="shared" si="1535"/>
        <v>0</v>
      </c>
      <c r="CI342" s="39"/>
      <c r="CJ342" s="24"/>
      <c r="CK342" s="25"/>
      <c r="CL342" s="173"/>
      <c r="CM342" s="26" t="e">
        <f t="shared" ref="CM342" si="1560">1-(CK342/CL341)</f>
        <v>#DIV/0!</v>
      </c>
      <c r="CN342" s="24" t="e" cm="1">
        <f t="array" ref="CN342">+_xlfn.IFS(CM342&lt;0.8,"Cambio",CM342&lt;0.9,"Revisión de control",CM342&gt;0.89,"Se mantiene")</f>
        <v>#DIV/0!</v>
      </c>
      <c r="CO342" s="80"/>
      <c r="CP342" s="25"/>
      <c r="CQ342" s="25"/>
      <c r="CR342" s="25"/>
      <c r="CS342" s="26">
        <f t="shared" si="1557"/>
        <v>1</v>
      </c>
    </row>
    <row r="343" spans="2:97" ht="60" hidden="1" customHeight="1" x14ac:dyDescent="0.4">
      <c r="B343" s="169"/>
      <c r="C343" s="145" t="s">
        <v>157</v>
      </c>
      <c r="D343" s="188"/>
      <c r="E343" s="191"/>
      <c r="F343" s="188"/>
      <c r="G343" s="238"/>
      <c r="H343" s="176"/>
      <c r="I343" s="182"/>
      <c r="J343" s="176"/>
      <c r="K343" s="166"/>
      <c r="L343" s="197"/>
      <c r="M343" s="199"/>
      <c r="N343" s="202"/>
      <c r="O343" s="205"/>
      <c r="P343" s="202"/>
      <c r="Q343" s="205"/>
      <c r="R343" s="205"/>
      <c r="S343" s="208"/>
      <c r="T343" s="176"/>
      <c r="U343" s="175"/>
      <c r="V343" s="175"/>
      <c r="W343" s="177"/>
      <c r="X343" s="166"/>
      <c r="Y343" s="166"/>
      <c r="Z343" s="179"/>
      <c r="AA343" s="179"/>
      <c r="AB343" s="179"/>
      <c r="AC343" s="181"/>
      <c r="AD343" s="176"/>
      <c r="AE343" s="182"/>
      <c r="AF343" s="176"/>
      <c r="AG343" s="176"/>
      <c r="AH343" s="182"/>
      <c r="AI343" s="176"/>
      <c r="AJ343" s="183"/>
      <c r="AK343" s="21" t="str">
        <f>CONCATENATE(J341," Control"," 3")</f>
        <v>ADQBS  Control 3</v>
      </c>
      <c r="AL343" s="23"/>
      <c r="AM343" s="23"/>
      <c r="AN343" s="23"/>
      <c r="AO343" s="23" t="str">
        <f t="shared" si="1551"/>
        <v xml:space="preserve">  a través de </v>
      </c>
      <c r="AP343" s="21"/>
      <c r="AQ343" s="21" t="str">
        <f t="shared" si="1527"/>
        <v/>
      </c>
      <c r="AR343" s="21"/>
      <c r="AS343" s="21" t="str">
        <f t="shared" si="1528"/>
        <v/>
      </c>
      <c r="AT343" s="21"/>
      <c r="AU343" s="21"/>
      <c r="AV343" s="21"/>
      <c r="AW343" s="22" t="str">
        <f t="shared" si="1558"/>
        <v/>
      </c>
      <c r="AX343" s="21" t="str">
        <f t="shared" si="1530"/>
        <v/>
      </c>
      <c r="AY343" s="22" t="str">
        <f t="shared" si="1559"/>
        <v/>
      </c>
      <c r="AZ343" s="21" t="str">
        <f t="shared" si="1532"/>
        <v/>
      </c>
      <c r="BA343" s="166"/>
      <c r="BB343" s="166"/>
      <c r="BC343" s="169"/>
      <c r="BD343" s="21" t="str">
        <f>CONCATENATE(J341," Acción preventiva"," 3")</f>
        <v>ADQBS  Acción preventiva 3</v>
      </c>
      <c r="BE343" s="23"/>
      <c r="BF343" s="23"/>
      <c r="BG343" s="23"/>
      <c r="BH343" s="21">
        <f t="shared" si="1534"/>
        <v>0</v>
      </c>
      <c r="BI343" s="21"/>
      <c r="BJ343" s="21"/>
      <c r="BK343" s="21"/>
      <c r="BL343" s="21"/>
      <c r="BM343" s="21"/>
      <c r="BN343" s="21"/>
      <c r="BO343" s="21"/>
      <c r="BP343" s="21"/>
      <c r="BQ343" s="21"/>
      <c r="BR343" s="21"/>
      <c r="BS343" s="21"/>
      <c r="BT343" s="21"/>
      <c r="BU343" s="171"/>
      <c r="BV343" s="38"/>
      <c r="BW343" s="38"/>
      <c r="BX343" s="38"/>
      <c r="BY343" s="38"/>
      <c r="BZ343" s="38"/>
      <c r="CA343" s="38"/>
      <c r="CB343" s="38"/>
      <c r="CC343" s="38"/>
      <c r="CD343" s="38"/>
      <c r="CE343" s="38"/>
      <c r="CF343" s="38"/>
      <c r="CG343" s="38"/>
      <c r="CH343" s="38">
        <f t="shared" si="1535"/>
        <v>0</v>
      </c>
      <c r="CI343" s="39"/>
      <c r="CJ343" s="24"/>
      <c r="CK343" s="25"/>
      <c r="CL343" s="173"/>
      <c r="CM343" s="26" t="e">
        <f t="shared" ref="CM343" si="1561">1-(CK343/CL341)</f>
        <v>#DIV/0!</v>
      </c>
      <c r="CN343" s="24" t="e" cm="1">
        <f t="array" ref="CN343">+_xlfn.IFS(CM343&lt;0.8,"Cambio",CM343&lt;0.9,"Revisión de control",CM343&gt;0.89,"Se mantiene")</f>
        <v>#DIV/0!</v>
      </c>
      <c r="CO343" s="80"/>
      <c r="CP343" s="25"/>
      <c r="CQ343" s="25"/>
      <c r="CR343" s="25"/>
      <c r="CS343" s="26">
        <f t="shared" si="1557"/>
        <v>1</v>
      </c>
    </row>
    <row r="344" spans="2:97" ht="60" hidden="1" customHeight="1" x14ac:dyDescent="0.4">
      <c r="B344" s="170"/>
      <c r="C344" s="145" t="s">
        <v>157</v>
      </c>
      <c r="D344" s="189"/>
      <c r="E344" s="192"/>
      <c r="F344" s="189"/>
      <c r="G344" s="238"/>
      <c r="H344" s="176"/>
      <c r="I344" s="182"/>
      <c r="J344" s="176"/>
      <c r="K344" s="167"/>
      <c r="L344" s="197"/>
      <c r="M344" s="200"/>
      <c r="N344" s="203"/>
      <c r="O344" s="206"/>
      <c r="P344" s="203"/>
      <c r="Q344" s="206"/>
      <c r="R344" s="206"/>
      <c r="S344" s="209"/>
      <c r="T344" s="176"/>
      <c r="U344" s="175"/>
      <c r="V344" s="175"/>
      <c r="W344" s="177"/>
      <c r="X344" s="167"/>
      <c r="Y344" s="167"/>
      <c r="Z344" s="180"/>
      <c r="AA344" s="180"/>
      <c r="AB344" s="180"/>
      <c r="AC344" s="181"/>
      <c r="AD344" s="176"/>
      <c r="AE344" s="182"/>
      <c r="AF344" s="176"/>
      <c r="AG344" s="176"/>
      <c r="AH344" s="182"/>
      <c r="AI344" s="176"/>
      <c r="AJ344" s="183"/>
      <c r="AK344" s="21" t="str">
        <f>CONCATENATE(J341," Control"," 4")</f>
        <v>ADQBS  Control 4</v>
      </c>
      <c r="AL344" s="23"/>
      <c r="AM344" s="23"/>
      <c r="AN344" s="23"/>
      <c r="AO344" s="23" t="str">
        <f t="shared" si="1551"/>
        <v xml:space="preserve">  a través de </v>
      </c>
      <c r="AP344" s="21"/>
      <c r="AQ344" s="21" t="str">
        <f t="shared" si="1527"/>
        <v/>
      </c>
      <c r="AR344" s="21"/>
      <c r="AS344" s="21" t="str">
        <f t="shared" si="1528"/>
        <v/>
      </c>
      <c r="AT344" s="21"/>
      <c r="AU344" s="21"/>
      <c r="AV344" s="21"/>
      <c r="AW344" s="22" t="str">
        <f t="shared" si="1558"/>
        <v/>
      </c>
      <c r="AX344" s="21" t="str">
        <f t="shared" si="1530"/>
        <v/>
      </c>
      <c r="AY344" s="22" t="str">
        <f t="shared" si="1559"/>
        <v/>
      </c>
      <c r="AZ344" s="21" t="str">
        <f t="shared" si="1532"/>
        <v/>
      </c>
      <c r="BA344" s="167"/>
      <c r="BB344" s="167"/>
      <c r="BC344" s="170"/>
      <c r="BD344" s="21" t="str">
        <f>CONCATENATE(J341," Acción preventiva"," 4")</f>
        <v>ADQBS  Acción preventiva 4</v>
      </c>
      <c r="BE344" s="23"/>
      <c r="BF344" s="23"/>
      <c r="BG344" s="23"/>
      <c r="BH344" s="21">
        <f t="shared" si="1534"/>
        <v>0</v>
      </c>
      <c r="BI344" s="21"/>
      <c r="BJ344" s="21"/>
      <c r="BK344" s="21"/>
      <c r="BL344" s="21"/>
      <c r="BM344" s="21"/>
      <c r="BN344" s="21"/>
      <c r="BO344" s="21"/>
      <c r="BP344" s="21"/>
      <c r="BQ344" s="21"/>
      <c r="BR344" s="21"/>
      <c r="BS344" s="21"/>
      <c r="BT344" s="21"/>
      <c r="BU344" s="171"/>
      <c r="BV344" s="38"/>
      <c r="BW344" s="38"/>
      <c r="BX344" s="38"/>
      <c r="BY344" s="38"/>
      <c r="BZ344" s="38"/>
      <c r="CA344" s="38"/>
      <c r="CB344" s="38"/>
      <c r="CC344" s="38"/>
      <c r="CD344" s="38"/>
      <c r="CE344" s="38"/>
      <c r="CF344" s="38"/>
      <c r="CG344" s="38"/>
      <c r="CH344" s="38">
        <f t="shared" si="1535"/>
        <v>0</v>
      </c>
      <c r="CI344" s="39"/>
      <c r="CJ344" s="24"/>
      <c r="CK344" s="25"/>
      <c r="CL344" s="174"/>
      <c r="CM344" s="26" t="e">
        <f t="shared" ref="CM344" si="1562">1-(CK344/CL341)</f>
        <v>#DIV/0!</v>
      </c>
      <c r="CN344" s="24" t="e" cm="1">
        <f t="array" ref="CN344">+_xlfn.IFS(CM344&lt;0.8,"Cambio",CM344&lt;0.9,"Revisión de control",CM344&gt;0.89,"Se mantiene")</f>
        <v>#DIV/0!</v>
      </c>
      <c r="CO344" s="80"/>
      <c r="CP344" s="25"/>
      <c r="CQ344" s="25"/>
      <c r="CR344" s="25"/>
      <c r="CS344" s="26">
        <f t="shared" si="1557"/>
        <v>1</v>
      </c>
    </row>
    <row r="345" spans="2:97" ht="60" hidden="1" customHeight="1" x14ac:dyDescent="0.4">
      <c r="B345" s="168" t="s">
        <v>156</v>
      </c>
      <c r="C345" s="145" t="s">
        <v>157</v>
      </c>
      <c r="D345" s="187" t="str">
        <f>VLOOKUP(B345,Datos!$B$65:$F$80,3,FALSE)</f>
        <v>Adelantar la adquisición de bienes y/o servicios de la Agencia a través de los mecanismos definidos para la selección, elaboración, celebración, formalización, ejecución, terminación y/o liquidación de los contratos.</v>
      </c>
      <c r="E345" s="190" t="str">
        <f>VLOOKUP(B345,Datos!$B$65:$F$80,5,FALSE)</f>
        <v>La posibilidad de incumplir con los mecanismos definidos para la adquisición de bienes y/o servicios de la Agencia</v>
      </c>
      <c r="F345" s="187" t="str">
        <f>VLOOKUP(B345,Datos!$B$65:$F$80,4,FALSE)</f>
        <v>Desde la programación y análisis de las necesidades de la Agencia hasta la terminación y/o liquidación del contrato</v>
      </c>
      <c r="G345" s="238" t="s">
        <v>1419</v>
      </c>
      <c r="H345" s="176"/>
      <c r="I345" s="182">
        <f t="shared" ref="I345" si="1563">IF(K345="",0,1)</f>
        <v>0</v>
      </c>
      <c r="J345" s="176" t="str">
        <f t="shared" ref="J345" si="1564">CONCATENATE(C345," ",K345)</f>
        <v xml:space="preserve">ADQBS </v>
      </c>
      <c r="K345" s="165"/>
      <c r="L345" s="197"/>
      <c r="M345" s="198">
        <f ca="1">+TODAY()-L345</f>
        <v>46079</v>
      </c>
      <c r="N345" s="201"/>
      <c r="O345" s="204" t="e">
        <f>VLOOKUP(N345,[1]Datos!$B$21:$D$25,3,FALSE)</f>
        <v>#N/A</v>
      </c>
      <c r="P345" s="201"/>
      <c r="Q345" s="204" t="e">
        <f>VLOOKUP(P345,[1]Datos!$C$20:$D$25,2,FALSE)</f>
        <v>#N/A</v>
      </c>
      <c r="R345" s="204" t="e">
        <f t="shared" ref="R345" si="1565">+IF(O345="",Q345,IF(Q345="",O345,IF(O345&gt;Q345,O345,Q345)))</f>
        <v>#N/A</v>
      </c>
      <c r="S345" s="207"/>
      <c r="T345" s="176"/>
      <c r="U345" s="175"/>
      <c r="V345" s="175"/>
      <c r="W345" s="177" t="str">
        <f t="shared" ref="W345" si="1566">CONCATENATE("Posibilidad de"," ",T345," ",U345," debido ",V345)</f>
        <v xml:space="preserve">Posibilidad de   debido </v>
      </c>
      <c r="X345" s="165"/>
      <c r="Y345" s="165"/>
      <c r="Z345" s="178"/>
      <c r="AA345" s="178"/>
      <c r="AB345" s="178"/>
      <c r="AC345" s="181"/>
      <c r="AD345" s="176" t="str">
        <f t="shared" ref="AD345" si="1567">IF(AC345&lt;=0,"",IF(AC345&lt;=2,"Muy Baja",IF(AC345&lt;=24,"Baja",IF(AC345&lt;=500,"Media",IF(AC345&lt;=5000,"Alta","Muy Alta")))))</f>
        <v/>
      </c>
      <c r="AE345" s="182" t="str">
        <f t="shared" ref="AE345" si="1568">IF(AD345="","",IF(AD345="Muy Baja",0.2,IF(AD345="Baja",0.4,IF(AD345="Media",0.6,IF(AD345="Alta",0.8,IF(AD345="Muy Alta",1,))))))</f>
        <v/>
      </c>
      <c r="AF345" s="176"/>
      <c r="AG345" s="176" t="str">
        <f>IF(OR(AF345=[1]Datos!$C$6,AF345=[1]Datos!$D$6),"Leve",IF(OR(AF345=[1]Datos!$C$7,AF345=[1]Datos!$D$7),"Menor",IF(OR(AF345=[1]Datos!$C$8,AF345=[1]Datos!$D$8),"Moderado",IF(OR(AF345=[1]Datos!$C$9,AF345=[1]Datos!$D$9),"Mayor",IF(OR(AF345=[1]Datos!$C$10,AF345=[1]Datos!$D$10),"Catastrófico","")))))</f>
        <v/>
      </c>
      <c r="AH345" s="182" t="str">
        <f t="shared" ref="AH345" si="1569">IF(AG345="","",IF(AG345="Leve",0.2,IF(AG345="Menor",0.4,IF(AG345="Moderado",0.6,IF(AG345="Mayor",0.8,IF(AG345="Catastrófico",1,))))))</f>
        <v/>
      </c>
      <c r="AI345" s="176" t="str">
        <f t="shared" ref="AI345" si="1570">IF(OR(AND(AD345="Muy Baja",AG345="Leve"),AND(AD345="Muy Baja",AG345="Menor"),AND(AD345="Baja",AG345="Leve")),"Bajo",IF(OR(AND(AD345="Muy baja",AG345="Moderado"),AND(AD345="Baja",AG345="Menor"),AND(AD345="Baja",AG345="Moderado"),AND(AD345="Media",AG345="Leve"),AND(AD345="Media",AG345="Menor"),AND(AD345="Media",AG345="Moderado"),AND(AD345="Alta",AG345="Leve"),AND(AD345="Alta",AG345="Menor")),"Moderado",IF(OR(AND(AD345="Muy Baja",AG345="Mayor"),AND(AD345="Baja",AG345="Mayor"),AND(AD345="Media",AG345="Mayor"),AND(AD345="Alta",AG345="Moderado"),AND(AD345="Alta",AG345="Mayor"),AND(AD345="Muy Alta",AG345="Leve"),AND(AD345="Muy Alta",AG345="Menor"),AND(AD345="Muy Alta",AG345="Moderado"),AND(AD345="Muy Alta",AG345="Mayor")),"Alto",IF(OR(AND(AD345="Muy Baja",AG345="Catastrófico"),AND(AD345="Baja",AG345="Catastrófico"),AND(AD345="Media",AG345="Catastrófico"),AND(AD345="Alta",AG345="Catastrófico"),AND(AD345="Muy Alta",AG345="Catastrófico")),"Extremo",""))))</f>
        <v/>
      </c>
      <c r="AJ345" s="183" t="e" cm="1">
        <f t="array" ref="AJ345">_xlfn.IFS(AI345="Bajo","Aceptar",AI345="Moderado","Reducir",AI345="Alto","Reducir",AI345="Extremo","Reducir")</f>
        <v>#N/A</v>
      </c>
      <c r="AK345" s="21" t="str">
        <f>CONCATENATE(J345," Control"," 1")</f>
        <v>ADQBS  Control 1</v>
      </c>
      <c r="AL345" s="23"/>
      <c r="AM345" s="23"/>
      <c r="AN345" s="23"/>
      <c r="AO345" s="23" t="str">
        <f t="shared" si="1551"/>
        <v xml:space="preserve">  a través de </v>
      </c>
      <c r="AP345" s="21"/>
      <c r="AQ345" s="21" t="str">
        <f t="shared" si="1527"/>
        <v/>
      </c>
      <c r="AR345" s="21"/>
      <c r="AS345" s="21" t="str">
        <f t="shared" si="1528"/>
        <v/>
      </c>
      <c r="AT345" s="21"/>
      <c r="AU345" s="21"/>
      <c r="AV345" s="21"/>
      <c r="AW345" s="22" t="str">
        <f t="shared" ref="AW345" si="1571">+IF(AQ345="Probabilidad",AE345-(AE345*AS345),AE345)</f>
        <v/>
      </c>
      <c r="AX345" s="21" t="str">
        <f t="shared" si="1530"/>
        <v/>
      </c>
      <c r="AY345" s="22" t="str">
        <f t="shared" ref="AY345" si="1572">+IF(AQ345="Impacto",AH345-(AH345*AS345),AH345)</f>
        <v/>
      </c>
      <c r="AZ345" s="21" t="str">
        <f t="shared" si="1532"/>
        <v/>
      </c>
      <c r="BA345" s="165" t="str">
        <f t="shared" ref="BA345" si="1573">IF(OR(AND(AX348="Muy Baja",AZ348="Leve"),AND(AX348="Muy Baja",AZ348="Menor"),AND(AX348="Baja",AZ348="Leve")),"Bajo",IF(OR(AND(AX348="Muy baja",AZ348="Moderado"),AND(AX348="Baja",AZ348="Menor"),AND(AX348="Baja",AZ348="Moderado"),AND(AX348="Media",AZ348="Leve"),AND(AX348="Media",AZ348="Menor"),AND(AX348="Media",AZ348="Moderado"),AND(AX348="Alta",AZ348="Leve"),AND(AX348="Alta",AZ348="Menor")),"Moderado",IF(OR(AND(AX348="Muy Baja",AZ348="Mayor"),AND(AX348="Baja",AZ348="Mayor"),AND(AX348="Media",AZ348="Mayor"),AND(AX348="Alta",AZ348="Moderado"),AND(AX348="Alta",AZ348="Mayor"),AND(AX348="Muy Alta",AZ348="Leve"),AND(AX348="Muy Alta",AZ348="Menor"),AND(AX348="Muy Alta",AZ348="Moderado"),AND(AX348="Muy Alta",AZ348="Mayor")),"Alto",IF(OR(AND(AX348="Muy Baja",AZ348="Catastrófico"),AND(AX348="Baja",AZ348="Catastrófico"),AND(AX348="Media",AZ348="Catastrófico"),AND(AX348="Alta",AZ348="Catastrófico"),AND(AX348="Muy Alta",AZ348="Catastrófico")),"Extremo",""))))</f>
        <v/>
      </c>
      <c r="BB345" s="165" t="e" cm="1">
        <f t="array" ref="BB345">_xlfn.IFS(BA345="Bajo","Aceptar",BA345="Moderado","Reducir",BA345="Alto","Reducir",BA345="Extremo","Reducir")</f>
        <v>#N/A</v>
      </c>
      <c r="BC345" s="168" t="e" cm="1">
        <f t="array" ref="BC345">_xlfn.IFS(BB345="Aceptar","No",BB345="Reducir","Si")</f>
        <v>#N/A</v>
      </c>
      <c r="BD345" s="21" t="str">
        <f>CONCATENATE(J345," Acción preventiva"," 1")</f>
        <v>ADQBS  Acción preventiva 1</v>
      </c>
      <c r="BE345" s="23"/>
      <c r="BF345" s="23"/>
      <c r="BG345" s="23"/>
      <c r="BH345" s="21">
        <f t="shared" si="1534"/>
        <v>0</v>
      </c>
      <c r="BI345" s="21"/>
      <c r="BJ345" s="21"/>
      <c r="BK345" s="21"/>
      <c r="BL345" s="21"/>
      <c r="BM345" s="21"/>
      <c r="BN345" s="21"/>
      <c r="BO345" s="21"/>
      <c r="BP345" s="21"/>
      <c r="BQ345" s="21"/>
      <c r="BR345" s="21"/>
      <c r="BS345" s="21"/>
      <c r="BT345" s="21"/>
      <c r="BU345" s="171"/>
      <c r="BV345" s="38"/>
      <c r="BW345" s="38"/>
      <c r="BX345" s="38"/>
      <c r="BY345" s="38"/>
      <c r="BZ345" s="38"/>
      <c r="CA345" s="38"/>
      <c r="CB345" s="38"/>
      <c r="CC345" s="38"/>
      <c r="CD345" s="38"/>
      <c r="CE345" s="38"/>
      <c r="CF345" s="38"/>
      <c r="CG345" s="38"/>
      <c r="CH345" s="38">
        <f t="shared" si="1535"/>
        <v>0</v>
      </c>
      <c r="CI345" s="39"/>
      <c r="CJ345" s="24"/>
      <c r="CK345" s="25"/>
      <c r="CL345" s="172">
        <f t="shared" ref="CL345" si="1574">+AC345</f>
        <v>0</v>
      </c>
      <c r="CM345" s="26" t="e">
        <f t="shared" ref="CM345" si="1575">1-(CK345/CL345)</f>
        <v>#DIV/0!</v>
      </c>
      <c r="CN345" s="24" t="e" cm="1">
        <f t="array" ref="CN345">+_xlfn.IFS(CM345&lt;0.8,"Cambio",CM345&lt;0.9,"Revisión de control",CM345&gt;0.89,"Se mantiene")</f>
        <v>#DIV/0!</v>
      </c>
      <c r="CO345" s="80"/>
      <c r="CP345" s="25"/>
      <c r="CQ345" s="25"/>
      <c r="CR345" s="25"/>
      <c r="CS345" s="26">
        <f t="shared" si="1557"/>
        <v>1</v>
      </c>
    </row>
    <row r="346" spans="2:97" ht="60" hidden="1" customHeight="1" x14ac:dyDescent="0.4">
      <c r="B346" s="169"/>
      <c r="C346" s="145" t="s">
        <v>157</v>
      </c>
      <c r="D346" s="188"/>
      <c r="E346" s="191"/>
      <c r="F346" s="188"/>
      <c r="G346" s="238"/>
      <c r="H346" s="176"/>
      <c r="I346" s="182"/>
      <c r="J346" s="176"/>
      <c r="K346" s="166"/>
      <c r="L346" s="197"/>
      <c r="M346" s="199"/>
      <c r="N346" s="202"/>
      <c r="O346" s="205"/>
      <c r="P346" s="202"/>
      <c r="Q346" s="205"/>
      <c r="R346" s="205"/>
      <c r="S346" s="208"/>
      <c r="T346" s="176"/>
      <c r="U346" s="175"/>
      <c r="V346" s="175"/>
      <c r="W346" s="177"/>
      <c r="X346" s="166"/>
      <c r="Y346" s="166"/>
      <c r="Z346" s="179"/>
      <c r="AA346" s="179"/>
      <c r="AB346" s="179"/>
      <c r="AC346" s="181"/>
      <c r="AD346" s="176"/>
      <c r="AE346" s="182"/>
      <c r="AF346" s="176"/>
      <c r="AG346" s="176"/>
      <c r="AH346" s="182"/>
      <c r="AI346" s="176"/>
      <c r="AJ346" s="183"/>
      <c r="AK346" s="21" t="str">
        <f>CONCATENATE(J345," Control"," 2")</f>
        <v>ADQBS  Control 2</v>
      </c>
      <c r="AL346" s="23"/>
      <c r="AM346" s="23"/>
      <c r="AN346" s="23"/>
      <c r="AO346" s="23" t="str">
        <f t="shared" si="1551"/>
        <v xml:space="preserve">  a través de </v>
      </c>
      <c r="AP346" s="21"/>
      <c r="AQ346" s="21" t="str">
        <f t="shared" si="1527"/>
        <v/>
      </c>
      <c r="AR346" s="21"/>
      <c r="AS346" s="21" t="str">
        <f t="shared" si="1528"/>
        <v/>
      </c>
      <c r="AT346" s="21"/>
      <c r="AU346" s="21"/>
      <c r="AV346" s="21"/>
      <c r="AW346" s="22" t="str">
        <f t="shared" ref="AW346:AW348" si="1576">+IF(AQ346="Probabilidad",AW345-(AW345*AS346),AW345)</f>
        <v/>
      </c>
      <c r="AX346" s="21" t="str">
        <f t="shared" si="1530"/>
        <v/>
      </c>
      <c r="AY346" s="22" t="str">
        <f t="shared" ref="AY346:AY348" si="1577">+IF(AQ346="Impacto",AY345-(AY345*AS346),AY345)</f>
        <v/>
      </c>
      <c r="AZ346" s="21" t="str">
        <f t="shared" si="1532"/>
        <v/>
      </c>
      <c r="BA346" s="166"/>
      <c r="BB346" s="166"/>
      <c r="BC346" s="169"/>
      <c r="BD346" s="21" t="str">
        <f>CONCATENATE(J345," Acción preventiva"," 2")</f>
        <v>ADQBS  Acción preventiva 2</v>
      </c>
      <c r="BE346" s="23"/>
      <c r="BF346" s="23"/>
      <c r="BG346" s="23"/>
      <c r="BH346" s="21">
        <f t="shared" si="1534"/>
        <v>0</v>
      </c>
      <c r="BI346" s="21"/>
      <c r="BJ346" s="21"/>
      <c r="BK346" s="21"/>
      <c r="BL346" s="21"/>
      <c r="BM346" s="21"/>
      <c r="BN346" s="21"/>
      <c r="BO346" s="21"/>
      <c r="BP346" s="21"/>
      <c r="BQ346" s="21"/>
      <c r="BR346" s="21"/>
      <c r="BS346" s="21"/>
      <c r="BT346" s="21"/>
      <c r="BU346" s="171"/>
      <c r="BV346" s="38"/>
      <c r="BW346" s="38"/>
      <c r="BX346" s="38"/>
      <c r="BY346" s="38"/>
      <c r="BZ346" s="38"/>
      <c r="CA346" s="38"/>
      <c r="CB346" s="38"/>
      <c r="CC346" s="38"/>
      <c r="CD346" s="38"/>
      <c r="CE346" s="38"/>
      <c r="CF346" s="38"/>
      <c r="CG346" s="38"/>
      <c r="CH346" s="38">
        <f t="shared" si="1535"/>
        <v>0</v>
      </c>
      <c r="CI346" s="39"/>
      <c r="CJ346" s="24"/>
      <c r="CK346" s="25"/>
      <c r="CL346" s="173"/>
      <c r="CM346" s="26" t="e">
        <f t="shared" ref="CM346" si="1578">1-(CK346/CL345)</f>
        <v>#DIV/0!</v>
      </c>
      <c r="CN346" s="24" t="e" cm="1">
        <f t="array" ref="CN346">+_xlfn.IFS(CM346&lt;0.8,"Cambio",CM346&lt;0.9,"Revisión de control",CM346&gt;0.89,"Se mantiene")</f>
        <v>#DIV/0!</v>
      </c>
      <c r="CO346" s="80"/>
      <c r="CP346" s="25"/>
      <c r="CQ346" s="25"/>
      <c r="CR346" s="25"/>
      <c r="CS346" s="26">
        <f t="shared" si="1557"/>
        <v>1</v>
      </c>
    </row>
    <row r="347" spans="2:97" ht="60" hidden="1" customHeight="1" x14ac:dyDescent="0.4">
      <c r="B347" s="169"/>
      <c r="C347" s="145" t="s">
        <v>157</v>
      </c>
      <c r="D347" s="188"/>
      <c r="E347" s="191"/>
      <c r="F347" s="188"/>
      <c r="G347" s="238"/>
      <c r="H347" s="176"/>
      <c r="I347" s="182"/>
      <c r="J347" s="176"/>
      <c r="K347" s="166"/>
      <c r="L347" s="197"/>
      <c r="M347" s="199"/>
      <c r="N347" s="202"/>
      <c r="O347" s="205"/>
      <c r="P347" s="202"/>
      <c r="Q347" s="205"/>
      <c r="R347" s="205"/>
      <c r="S347" s="208"/>
      <c r="T347" s="176"/>
      <c r="U347" s="175"/>
      <c r="V347" s="175"/>
      <c r="W347" s="177"/>
      <c r="X347" s="166"/>
      <c r="Y347" s="166"/>
      <c r="Z347" s="179"/>
      <c r="AA347" s="179"/>
      <c r="AB347" s="179"/>
      <c r="AC347" s="181"/>
      <c r="AD347" s="176"/>
      <c r="AE347" s="182"/>
      <c r="AF347" s="176"/>
      <c r="AG347" s="176"/>
      <c r="AH347" s="182"/>
      <c r="AI347" s="176"/>
      <c r="AJ347" s="183"/>
      <c r="AK347" s="21" t="str">
        <f>CONCATENATE(J345," Control"," 3")</f>
        <v>ADQBS  Control 3</v>
      </c>
      <c r="AL347" s="23"/>
      <c r="AM347" s="23"/>
      <c r="AN347" s="23"/>
      <c r="AO347" s="23" t="str">
        <f t="shared" si="1551"/>
        <v xml:space="preserve">  a través de </v>
      </c>
      <c r="AP347" s="21"/>
      <c r="AQ347" s="21" t="str">
        <f t="shared" si="1527"/>
        <v/>
      </c>
      <c r="AR347" s="21"/>
      <c r="AS347" s="21" t="str">
        <f t="shared" si="1528"/>
        <v/>
      </c>
      <c r="AT347" s="21"/>
      <c r="AU347" s="21"/>
      <c r="AV347" s="21"/>
      <c r="AW347" s="22" t="str">
        <f t="shared" si="1576"/>
        <v/>
      </c>
      <c r="AX347" s="21" t="str">
        <f t="shared" si="1530"/>
        <v/>
      </c>
      <c r="AY347" s="22" t="str">
        <f t="shared" si="1577"/>
        <v/>
      </c>
      <c r="AZ347" s="21" t="str">
        <f t="shared" si="1532"/>
        <v/>
      </c>
      <c r="BA347" s="166"/>
      <c r="BB347" s="166"/>
      <c r="BC347" s="169"/>
      <c r="BD347" s="21" t="str">
        <f>CONCATENATE(J345," Acción preventiva"," 3")</f>
        <v>ADQBS  Acción preventiva 3</v>
      </c>
      <c r="BE347" s="23"/>
      <c r="BF347" s="23"/>
      <c r="BG347" s="23"/>
      <c r="BH347" s="21">
        <f t="shared" si="1534"/>
        <v>0</v>
      </c>
      <c r="BI347" s="21"/>
      <c r="BJ347" s="21"/>
      <c r="BK347" s="21"/>
      <c r="BL347" s="21"/>
      <c r="BM347" s="21"/>
      <c r="BN347" s="21"/>
      <c r="BO347" s="21"/>
      <c r="BP347" s="21"/>
      <c r="BQ347" s="21"/>
      <c r="BR347" s="21"/>
      <c r="BS347" s="21"/>
      <c r="BT347" s="21"/>
      <c r="BU347" s="171"/>
      <c r="BV347" s="38"/>
      <c r="BW347" s="38"/>
      <c r="BX347" s="38"/>
      <c r="BY347" s="38"/>
      <c r="BZ347" s="38"/>
      <c r="CA347" s="38"/>
      <c r="CB347" s="38"/>
      <c r="CC347" s="38"/>
      <c r="CD347" s="38"/>
      <c r="CE347" s="38"/>
      <c r="CF347" s="38"/>
      <c r="CG347" s="38"/>
      <c r="CH347" s="38">
        <f t="shared" si="1535"/>
        <v>0</v>
      </c>
      <c r="CI347" s="39"/>
      <c r="CJ347" s="24"/>
      <c r="CK347" s="25"/>
      <c r="CL347" s="173"/>
      <c r="CM347" s="26" t="e">
        <f t="shared" ref="CM347" si="1579">1-(CK347/CL345)</f>
        <v>#DIV/0!</v>
      </c>
      <c r="CN347" s="24" t="e" cm="1">
        <f t="array" ref="CN347">+_xlfn.IFS(CM347&lt;0.8,"Cambio",CM347&lt;0.9,"Revisión de control",CM347&gt;0.89,"Se mantiene")</f>
        <v>#DIV/0!</v>
      </c>
      <c r="CO347" s="80"/>
      <c r="CP347" s="25"/>
      <c r="CQ347" s="25"/>
      <c r="CR347" s="25"/>
      <c r="CS347" s="26">
        <f t="shared" si="1557"/>
        <v>1</v>
      </c>
    </row>
    <row r="348" spans="2:97" ht="60" hidden="1" customHeight="1" x14ac:dyDescent="0.4">
      <c r="B348" s="170"/>
      <c r="C348" s="145" t="s">
        <v>157</v>
      </c>
      <c r="D348" s="189"/>
      <c r="E348" s="192"/>
      <c r="F348" s="189"/>
      <c r="G348" s="238"/>
      <c r="H348" s="176"/>
      <c r="I348" s="182"/>
      <c r="J348" s="176"/>
      <c r="K348" s="167"/>
      <c r="L348" s="197"/>
      <c r="M348" s="200"/>
      <c r="N348" s="203"/>
      <c r="O348" s="206"/>
      <c r="P348" s="203"/>
      <c r="Q348" s="206"/>
      <c r="R348" s="206"/>
      <c r="S348" s="209"/>
      <c r="T348" s="176"/>
      <c r="U348" s="175"/>
      <c r="V348" s="175"/>
      <c r="W348" s="177"/>
      <c r="X348" s="167"/>
      <c r="Y348" s="167"/>
      <c r="Z348" s="180"/>
      <c r="AA348" s="180"/>
      <c r="AB348" s="180"/>
      <c r="AC348" s="181"/>
      <c r="AD348" s="176"/>
      <c r="AE348" s="182"/>
      <c r="AF348" s="176"/>
      <c r="AG348" s="176"/>
      <c r="AH348" s="182"/>
      <c r="AI348" s="176"/>
      <c r="AJ348" s="183"/>
      <c r="AK348" s="21" t="str">
        <f>CONCATENATE(J345," Control"," 4")</f>
        <v>ADQBS  Control 4</v>
      </c>
      <c r="AL348" s="23"/>
      <c r="AM348" s="23"/>
      <c r="AN348" s="23"/>
      <c r="AO348" s="23" t="str">
        <f t="shared" si="1551"/>
        <v xml:space="preserve">  a través de </v>
      </c>
      <c r="AP348" s="21"/>
      <c r="AQ348" s="21" t="str">
        <f t="shared" si="1527"/>
        <v/>
      </c>
      <c r="AR348" s="21"/>
      <c r="AS348" s="21" t="str">
        <f t="shared" si="1528"/>
        <v/>
      </c>
      <c r="AT348" s="21"/>
      <c r="AU348" s="21"/>
      <c r="AV348" s="21"/>
      <c r="AW348" s="22" t="str">
        <f t="shared" si="1576"/>
        <v/>
      </c>
      <c r="AX348" s="21" t="str">
        <f t="shared" si="1530"/>
        <v/>
      </c>
      <c r="AY348" s="22" t="str">
        <f t="shared" si="1577"/>
        <v/>
      </c>
      <c r="AZ348" s="21" t="str">
        <f t="shared" si="1532"/>
        <v/>
      </c>
      <c r="BA348" s="167"/>
      <c r="BB348" s="167"/>
      <c r="BC348" s="170"/>
      <c r="BD348" s="21" t="str">
        <f>CONCATENATE(J345," Acción preventiva"," 4")</f>
        <v>ADQBS  Acción preventiva 4</v>
      </c>
      <c r="BE348" s="23"/>
      <c r="BF348" s="23"/>
      <c r="BG348" s="23"/>
      <c r="BH348" s="21">
        <f t="shared" si="1534"/>
        <v>0</v>
      </c>
      <c r="BI348" s="21"/>
      <c r="BJ348" s="21"/>
      <c r="BK348" s="21"/>
      <c r="BL348" s="21"/>
      <c r="BM348" s="21"/>
      <c r="BN348" s="21"/>
      <c r="BO348" s="21"/>
      <c r="BP348" s="21"/>
      <c r="BQ348" s="21"/>
      <c r="BR348" s="21"/>
      <c r="BS348" s="21"/>
      <c r="BT348" s="21"/>
      <c r="BU348" s="171"/>
      <c r="BV348" s="38"/>
      <c r="BW348" s="38"/>
      <c r="BX348" s="38"/>
      <c r="BY348" s="38"/>
      <c r="BZ348" s="38"/>
      <c r="CA348" s="38"/>
      <c r="CB348" s="38"/>
      <c r="CC348" s="38"/>
      <c r="CD348" s="38"/>
      <c r="CE348" s="38"/>
      <c r="CF348" s="38"/>
      <c r="CG348" s="38"/>
      <c r="CH348" s="38">
        <f t="shared" si="1535"/>
        <v>0</v>
      </c>
      <c r="CI348" s="39"/>
      <c r="CJ348" s="24"/>
      <c r="CK348" s="25"/>
      <c r="CL348" s="174"/>
      <c r="CM348" s="26" t="e">
        <f t="shared" ref="CM348" si="1580">1-(CK348/CL345)</f>
        <v>#DIV/0!</v>
      </c>
      <c r="CN348" s="24" t="e" cm="1">
        <f t="array" ref="CN348">+_xlfn.IFS(CM348&lt;0.8,"Cambio",CM348&lt;0.9,"Revisión de control",CM348&gt;0.89,"Se mantiene")</f>
        <v>#DIV/0!</v>
      </c>
      <c r="CO348" s="80"/>
      <c r="CP348" s="25"/>
      <c r="CQ348" s="25"/>
      <c r="CR348" s="25"/>
      <c r="CS348" s="26">
        <f t="shared" si="1557"/>
        <v>1</v>
      </c>
    </row>
    <row r="349" spans="2:97" ht="60" hidden="1" customHeight="1" x14ac:dyDescent="0.4">
      <c r="B349" s="168" t="s">
        <v>156</v>
      </c>
      <c r="C349" s="145" t="s">
        <v>157</v>
      </c>
      <c r="D349" s="187" t="str">
        <f>VLOOKUP(B349,Datos!$B$65:$F$80,3,FALSE)</f>
        <v>Adelantar la adquisición de bienes y/o servicios de la Agencia a través de los mecanismos definidos para la selección, elaboración, celebración, formalización, ejecución, terminación y/o liquidación de los contratos.</v>
      </c>
      <c r="E349" s="190" t="str">
        <f>VLOOKUP(B349,Datos!$B$65:$F$80,5,FALSE)</f>
        <v>La posibilidad de incumplir con los mecanismos definidos para la adquisición de bienes y/o servicios de la Agencia</v>
      </c>
      <c r="F349" s="187" t="str">
        <f>VLOOKUP(B349,Datos!$B$65:$F$80,4,FALSE)</f>
        <v>Desde la programación y análisis de las necesidades de la Agencia hasta la terminación y/o liquidación del contrato</v>
      </c>
      <c r="G349" s="238" t="s">
        <v>1420</v>
      </c>
      <c r="H349" s="176"/>
      <c r="I349" s="182">
        <f t="shared" ref="I349" si="1581">IF(K349="",0,1)</f>
        <v>0</v>
      </c>
      <c r="J349" s="176" t="str">
        <f t="shared" ref="J349" si="1582">CONCATENATE(C349," ",K349)</f>
        <v xml:space="preserve">ADQBS </v>
      </c>
      <c r="K349" s="165"/>
      <c r="L349" s="197"/>
      <c r="M349" s="198">
        <f ca="1">+TODAY()-L349</f>
        <v>46079</v>
      </c>
      <c r="N349" s="201"/>
      <c r="O349" s="204" t="e">
        <f>VLOOKUP(N349,[1]Datos!$B$21:$D$25,3,FALSE)</f>
        <v>#N/A</v>
      </c>
      <c r="P349" s="201"/>
      <c r="Q349" s="204" t="e">
        <f>VLOOKUP(P349,[1]Datos!$C$20:$D$25,2,FALSE)</f>
        <v>#N/A</v>
      </c>
      <c r="R349" s="204" t="e">
        <f t="shared" ref="R349" si="1583">+IF(O349="",Q349,IF(Q349="",O349,IF(O349&gt;Q349,O349,Q349)))</f>
        <v>#N/A</v>
      </c>
      <c r="S349" s="207"/>
      <c r="T349" s="176"/>
      <c r="U349" s="175"/>
      <c r="V349" s="175"/>
      <c r="W349" s="177" t="str">
        <f t="shared" ref="W349" si="1584">CONCATENATE("Posibilidad de"," ",T349," ",U349," debido ",V349)</f>
        <v xml:space="preserve">Posibilidad de   debido </v>
      </c>
      <c r="X349" s="165"/>
      <c r="Y349" s="165"/>
      <c r="Z349" s="178"/>
      <c r="AA349" s="178"/>
      <c r="AB349" s="178"/>
      <c r="AC349" s="181"/>
      <c r="AD349" s="176" t="str">
        <f t="shared" ref="AD349" si="1585">IF(AC349&lt;=0,"",IF(AC349&lt;=2,"Muy Baja",IF(AC349&lt;=24,"Baja",IF(AC349&lt;=500,"Media",IF(AC349&lt;=5000,"Alta","Muy Alta")))))</f>
        <v/>
      </c>
      <c r="AE349" s="182" t="str">
        <f t="shared" ref="AE349" si="1586">IF(AD349="","",IF(AD349="Muy Baja",0.2,IF(AD349="Baja",0.4,IF(AD349="Media",0.6,IF(AD349="Alta",0.8,IF(AD349="Muy Alta",1,))))))</f>
        <v/>
      </c>
      <c r="AF349" s="176"/>
      <c r="AG349" s="176" t="str">
        <f>IF(OR(AF349=[1]Datos!$C$6,AF349=[1]Datos!$D$6),"Leve",IF(OR(AF349=[1]Datos!$C$7,AF349=[1]Datos!$D$7),"Menor",IF(OR(AF349=[1]Datos!$C$8,AF349=[1]Datos!$D$8),"Moderado",IF(OR(AF349=[1]Datos!$C$9,AF349=[1]Datos!$D$9),"Mayor",IF(OR(AF349=[1]Datos!$C$10,AF349=[1]Datos!$D$10),"Catastrófico","")))))</f>
        <v/>
      </c>
      <c r="AH349" s="182" t="str">
        <f t="shared" ref="AH349" si="1587">IF(AG349="","",IF(AG349="Leve",0.2,IF(AG349="Menor",0.4,IF(AG349="Moderado",0.6,IF(AG349="Mayor",0.8,IF(AG349="Catastrófico",1,))))))</f>
        <v/>
      </c>
      <c r="AI349" s="176" t="str">
        <f t="shared" ref="AI349" si="1588">IF(OR(AND(AD349="Muy Baja",AG349="Leve"),AND(AD349="Muy Baja",AG349="Menor"),AND(AD349="Baja",AG349="Leve")),"Bajo",IF(OR(AND(AD349="Muy baja",AG349="Moderado"),AND(AD349="Baja",AG349="Menor"),AND(AD349="Baja",AG349="Moderado"),AND(AD349="Media",AG349="Leve"),AND(AD349="Media",AG349="Menor"),AND(AD349="Media",AG349="Moderado"),AND(AD349="Alta",AG349="Leve"),AND(AD349="Alta",AG349="Menor")),"Moderado",IF(OR(AND(AD349="Muy Baja",AG349="Mayor"),AND(AD349="Baja",AG349="Mayor"),AND(AD349="Media",AG349="Mayor"),AND(AD349="Alta",AG349="Moderado"),AND(AD349="Alta",AG349="Mayor"),AND(AD349="Muy Alta",AG349="Leve"),AND(AD349="Muy Alta",AG349="Menor"),AND(AD349="Muy Alta",AG349="Moderado"),AND(AD349="Muy Alta",AG349="Mayor")),"Alto",IF(OR(AND(AD349="Muy Baja",AG349="Catastrófico"),AND(AD349="Baja",AG349="Catastrófico"),AND(AD349="Media",AG349="Catastrófico"),AND(AD349="Alta",AG349="Catastrófico"),AND(AD349="Muy Alta",AG349="Catastrófico")),"Extremo",""))))</f>
        <v/>
      </c>
      <c r="AJ349" s="183" t="e" cm="1">
        <f t="array" ref="AJ349">_xlfn.IFS(AI349="Bajo","Aceptar",AI349="Moderado","Reducir",AI349="Alto","Reducir",AI349="Extremo","Reducir")</f>
        <v>#N/A</v>
      </c>
      <c r="AK349" s="21" t="str">
        <f>CONCATENATE(J349," Control"," 1")</f>
        <v>ADQBS  Control 1</v>
      </c>
      <c r="AL349" s="23"/>
      <c r="AM349" s="23"/>
      <c r="AN349" s="23"/>
      <c r="AO349" s="23" t="str">
        <f t="shared" ref="AO349:AO352" si="1589">CONCATENATE(AL349," ",AM349," a través de ",AN349)</f>
        <v xml:space="preserve">  a través de </v>
      </c>
      <c r="AP349" s="21"/>
      <c r="AQ349" s="21" t="str">
        <f t="shared" si="1527"/>
        <v/>
      </c>
      <c r="AR349" s="21"/>
      <c r="AS349" s="21" t="str">
        <f t="shared" si="1528"/>
        <v/>
      </c>
      <c r="AT349" s="21"/>
      <c r="AU349" s="21"/>
      <c r="AV349" s="21"/>
      <c r="AW349" s="22" t="str">
        <f t="shared" ref="AW349" si="1590">+IF(AQ349="Probabilidad",AE349-(AE349*AS349),AE349)</f>
        <v/>
      </c>
      <c r="AX349" s="21" t="str">
        <f t="shared" si="1530"/>
        <v/>
      </c>
      <c r="AY349" s="22" t="str">
        <f t="shared" ref="AY349" si="1591">+IF(AQ349="Impacto",AH349-(AH349*AS349),AH349)</f>
        <v/>
      </c>
      <c r="AZ349" s="21" t="str">
        <f t="shared" si="1532"/>
        <v/>
      </c>
      <c r="BA349" s="165" t="str">
        <f t="shared" ref="BA349" si="1592">IF(OR(AND(AX352="Muy Baja",AZ352="Leve"),AND(AX352="Muy Baja",AZ352="Menor"),AND(AX352="Baja",AZ352="Leve")),"Bajo",IF(OR(AND(AX352="Muy baja",AZ352="Moderado"),AND(AX352="Baja",AZ352="Menor"),AND(AX352="Baja",AZ352="Moderado"),AND(AX352="Media",AZ352="Leve"),AND(AX352="Media",AZ352="Menor"),AND(AX352="Media",AZ352="Moderado"),AND(AX352="Alta",AZ352="Leve"),AND(AX352="Alta",AZ352="Menor")),"Moderado",IF(OR(AND(AX352="Muy Baja",AZ352="Mayor"),AND(AX352="Baja",AZ352="Mayor"),AND(AX352="Media",AZ352="Mayor"),AND(AX352="Alta",AZ352="Moderado"),AND(AX352="Alta",AZ352="Mayor"),AND(AX352="Muy Alta",AZ352="Leve"),AND(AX352="Muy Alta",AZ352="Menor"),AND(AX352="Muy Alta",AZ352="Moderado"),AND(AX352="Muy Alta",AZ352="Mayor")),"Alto",IF(OR(AND(AX352="Muy Baja",AZ352="Catastrófico"),AND(AX352="Baja",AZ352="Catastrófico"),AND(AX352="Media",AZ352="Catastrófico"),AND(AX352="Alta",AZ352="Catastrófico"),AND(AX352="Muy Alta",AZ352="Catastrófico")),"Extremo",""))))</f>
        <v/>
      </c>
      <c r="BB349" s="165" t="e" cm="1">
        <f t="array" ref="BB349">_xlfn.IFS(BA349="Bajo","Aceptar",BA349="Moderado","Reducir",BA349="Alto","Reducir",BA349="Extremo","Reducir")</f>
        <v>#N/A</v>
      </c>
      <c r="BC349" s="168" t="e" cm="1">
        <f t="array" ref="BC349">_xlfn.IFS(BB349="Aceptar","No",BB349="Reducir","Si")</f>
        <v>#N/A</v>
      </c>
      <c r="BD349" s="21" t="str">
        <f>CONCATENATE(J349," Acción preventiva"," 1")</f>
        <v>ADQBS  Acción preventiva 1</v>
      </c>
      <c r="BE349" s="23"/>
      <c r="BF349" s="23"/>
      <c r="BG349" s="23"/>
      <c r="BH349" s="21">
        <f t="shared" si="1534"/>
        <v>0</v>
      </c>
      <c r="BI349" s="21"/>
      <c r="BJ349" s="21"/>
      <c r="BK349" s="21"/>
      <c r="BL349" s="21"/>
      <c r="BM349" s="21"/>
      <c r="BN349" s="21"/>
      <c r="BO349" s="21"/>
      <c r="BP349" s="21"/>
      <c r="BQ349" s="21"/>
      <c r="BR349" s="21"/>
      <c r="BS349" s="21"/>
      <c r="BT349" s="21"/>
      <c r="BU349" s="171"/>
      <c r="BV349" s="38"/>
      <c r="BW349" s="38"/>
      <c r="BX349" s="38"/>
      <c r="BY349" s="38"/>
      <c r="BZ349" s="38"/>
      <c r="CA349" s="38"/>
      <c r="CB349" s="38"/>
      <c r="CC349" s="38"/>
      <c r="CD349" s="38"/>
      <c r="CE349" s="38"/>
      <c r="CF349" s="38"/>
      <c r="CG349" s="38"/>
      <c r="CH349" s="38">
        <f t="shared" si="1535"/>
        <v>0</v>
      </c>
      <c r="CI349" s="39"/>
      <c r="CJ349" s="24"/>
      <c r="CK349" s="25"/>
      <c r="CL349" s="172">
        <f t="shared" ref="CL349" si="1593">+AC349</f>
        <v>0</v>
      </c>
      <c r="CM349" s="26" t="e">
        <f t="shared" ref="CM349" si="1594">1-(CK349/CL349)</f>
        <v>#DIV/0!</v>
      </c>
      <c r="CN349" s="24" t="e" cm="1">
        <f t="array" ref="CN349">+_xlfn.IFS(CM349&lt;0.8,"Cambio",CM349&lt;0.9,"Revisión de control",CM349&gt;0.89,"Se mantiene")</f>
        <v>#DIV/0!</v>
      </c>
      <c r="CO349" s="80"/>
      <c r="CP349" s="25"/>
      <c r="CQ349" s="25"/>
      <c r="CR349" s="25"/>
      <c r="CS349" s="26">
        <f t="shared" ref="CS349:CS352" si="1595">(_xlfn.IFS(CJ349="",1,CJ349="SI",0)+_xlfn.IFS(CO349="",1,CO349="SI",1,CO349="NO",0)+_xlfn.IFS(CP349="",1,CP349="SI",1,CP349="NO",0)+_xlfn.IFS(CQ349="",1,CQ349="SI",1,CQ349="NO",0)+_xlfn.IFS(CR349="",1,CR349="SI",1,CR349="NO",0))/5</f>
        <v>1</v>
      </c>
    </row>
    <row r="350" spans="2:97" ht="60" hidden="1" customHeight="1" x14ac:dyDescent="0.4">
      <c r="B350" s="169"/>
      <c r="C350" s="145" t="s">
        <v>157</v>
      </c>
      <c r="D350" s="188"/>
      <c r="E350" s="191"/>
      <c r="F350" s="188"/>
      <c r="G350" s="238"/>
      <c r="H350" s="176"/>
      <c r="I350" s="182"/>
      <c r="J350" s="176"/>
      <c r="K350" s="166"/>
      <c r="L350" s="197"/>
      <c r="M350" s="199"/>
      <c r="N350" s="202"/>
      <c r="O350" s="205"/>
      <c r="P350" s="202"/>
      <c r="Q350" s="205"/>
      <c r="R350" s="205"/>
      <c r="S350" s="208"/>
      <c r="T350" s="176"/>
      <c r="U350" s="175"/>
      <c r="V350" s="175"/>
      <c r="W350" s="177"/>
      <c r="X350" s="166"/>
      <c r="Y350" s="166"/>
      <c r="Z350" s="179"/>
      <c r="AA350" s="179"/>
      <c r="AB350" s="179"/>
      <c r="AC350" s="181"/>
      <c r="AD350" s="176"/>
      <c r="AE350" s="182"/>
      <c r="AF350" s="176"/>
      <c r="AG350" s="176"/>
      <c r="AH350" s="182"/>
      <c r="AI350" s="176"/>
      <c r="AJ350" s="183"/>
      <c r="AK350" s="21" t="str">
        <f>CONCATENATE(J349," Control"," 2")</f>
        <v>ADQBS  Control 2</v>
      </c>
      <c r="AL350" s="23"/>
      <c r="AM350" s="23"/>
      <c r="AN350" s="23"/>
      <c r="AO350" s="23" t="str">
        <f t="shared" si="1589"/>
        <v xml:space="preserve">  a través de </v>
      </c>
      <c r="AP350" s="21"/>
      <c r="AQ350" s="21" t="str">
        <f t="shared" si="1527"/>
        <v/>
      </c>
      <c r="AR350" s="21"/>
      <c r="AS350" s="21" t="str">
        <f t="shared" si="1528"/>
        <v/>
      </c>
      <c r="AT350" s="21"/>
      <c r="AU350" s="21"/>
      <c r="AV350" s="21"/>
      <c r="AW350" s="22" t="str">
        <f t="shared" ref="AW350:AW352" si="1596">+IF(AQ350="Probabilidad",AW349-(AW349*AS350),AW349)</f>
        <v/>
      </c>
      <c r="AX350" s="21" t="str">
        <f t="shared" si="1530"/>
        <v/>
      </c>
      <c r="AY350" s="22" t="str">
        <f t="shared" ref="AY350:AY352" si="1597">+IF(AQ350="Impacto",AY349-(AY349*AS350),AY349)</f>
        <v/>
      </c>
      <c r="AZ350" s="21" t="str">
        <f t="shared" si="1532"/>
        <v/>
      </c>
      <c r="BA350" s="166"/>
      <c r="BB350" s="166"/>
      <c r="BC350" s="169"/>
      <c r="BD350" s="21" t="str">
        <f>CONCATENATE(J349," Acción preventiva"," 2")</f>
        <v>ADQBS  Acción preventiva 2</v>
      </c>
      <c r="BE350" s="23"/>
      <c r="BF350" s="23"/>
      <c r="BG350" s="23"/>
      <c r="BH350" s="21">
        <f t="shared" si="1534"/>
        <v>0</v>
      </c>
      <c r="BI350" s="21"/>
      <c r="BJ350" s="21"/>
      <c r="BK350" s="21"/>
      <c r="BL350" s="21"/>
      <c r="BM350" s="21"/>
      <c r="BN350" s="21"/>
      <c r="BO350" s="21"/>
      <c r="BP350" s="21"/>
      <c r="BQ350" s="21"/>
      <c r="BR350" s="21"/>
      <c r="BS350" s="21"/>
      <c r="BT350" s="21"/>
      <c r="BU350" s="171"/>
      <c r="BV350" s="38"/>
      <c r="BW350" s="38"/>
      <c r="BX350" s="38"/>
      <c r="BY350" s="38"/>
      <c r="BZ350" s="38"/>
      <c r="CA350" s="38"/>
      <c r="CB350" s="38"/>
      <c r="CC350" s="38"/>
      <c r="CD350" s="38"/>
      <c r="CE350" s="38"/>
      <c r="CF350" s="38"/>
      <c r="CG350" s="38"/>
      <c r="CH350" s="38">
        <f t="shared" si="1535"/>
        <v>0</v>
      </c>
      <c r="CI350" s="39"/>
      <c r="CJ350" s="24"/>
      <c r="CK350" s="25"/>
      <c r="CL350" s="173"/>
      <c r="CM350" s="26" t="e">
        <f t="shared" ref="CM350" si="1598">1-(CK350/CL349)</f>
        <v>#DIV/0!</v>
      </c>
      <c r="CN350" s="24" t="e" cm="1">
        <f t="array" ref="CN350">+_xlfn.IFS(CM350&lt;0.8,"Cambio",CM350&lt;0.9,"Revisión de control",CM350&gt;0.89,"Se mantiene")</f>
        <v>#DIV/0!</v>
      </c>
      <c r="CO350" s="80"/>
      <c r="CP350" s="25"/>
      <c r="CQ350" s="25"/>
      <c r="CR350" s="25"/>
      <c r="CS350" s="26">
        <f t="shared" si="1595"/>
        <v>1</v>
      </c>
    </row>
    <row r="351" spans="2:97" ht="60" hidden="1" customHeight="1" x14ac:dyDescent="0.4">
      <c r="B351" s="169"/>
      <c r="C351" s="145" t="s">
        <v>157</v>
      </c>
      <c r="D351" s="188"/>
      <c r="E351" s="191"/>
      <c r="F351" s="188"/>
      <c r="G351" s="238"/>
      <c r="H351" s="176"/>
      <c r="I351" s="182"/>
      <c r="J351" s="176"/>
      <c r="K351" s="166"/>
      <c r="L351" s="197"/>
      <c r="M351" s="199"/>
      <c r="N351" s="202"/>
      <c r="O351" s="205"/>
      <c r="P351" s="202"/>
      <c r="Q351" s="205"/>
      <c r="R351" s="205"/>
      <c r="S351" s="208"/>
      <c r="T351" s="176"/>
      <c r="U351" s="175"/>
      <c r="V351" s="175"/>
      <c r="W351" s="177"/>
      <c r="X351" s="166"/>
      <c r="Y351" s="166"/>
      <c r="Z351" s="179"/>
      <c r="AA351" s="179"/>
      <c r="AB351" s="179"/>
      <c r="AC351" s="181"/>
      <c r="AD351" s="176"/>
      <c r="AE351" s="182"/>
      <c r="AF351" s="176"/>
      <c r="AG351" s="176"/>
      <c r="AH351" s="182"/>
      <c r="AI351" s="176"/>
      <c r="AJ351" s="183"/>
      <c r="AK351" s="21" t="str">
        <f>CONCATENATE(J349," Control"," 3")</f>
        <v>ADQBS  Control 3</v>
      </c>
      <c r="AL351" s="23"/>
      <c r="AM351" s="23"/>
      <c r="AN351" s="23"/>
      <c r="AO351" s="23" t="str">
        <f t="shared" si="1589"/>
        <v xml:space="preserve">  a través de </v>
      </c>
      <c r="AP351" s="21"/>
      <c r="AQ351" s="21" t="str">
        <f t="shared" si="1527"/>
        <v/>
      </c>
      <c r="AR351" s="21"/>
      <c r="AS351" s="21" t="str">
        <f t="shared" si="1528"/>
        <v/>
      </c>
      <c r="AT351" s="21"/>
      <c r="AU351" s="21"/>
      <c r="AV351" s="21"/>
      <c r="AW351" s="22" t="str">
        <f t="shared" si="1596"/>
        <v/>
      </c>
      <c r="AX351" s="21" t="str">
        <f t="shared" si="1530"/>
        <v/>
      </c>
      <c r="AY351" s="22" t="str">
        <f t="shared" si="1597"/>
        <v/>
      </c>
      <c r="AZ351" s="21" t="str">
        <f t="shared" si="1532"/>
        <v/>
      </c>
      <c r="BA351" s="166"/>
      <c r="BB351" s="166"/>
      <c r="BC351" s="169"/>
      <c r="BD351" s="21" t="str">
        <f>CONCATENATE(J349," Acción preventiva"," 3")</f>
        <v>ADQBS  Acción preventiva 3</v>
      </c>
      <c r="BE351" s="23"/>
      <c r="BF351" s="23"/>
      <c r="BG351" s="23"/>
      <c r="BH351" s="21">
        <f t="shared" si="1534"/>
        <v>0</v>
      </c>
      <c r="BI351" s="21"/>
      <c r="BJ351" s="21"/>
      <c r="BK351" s="21"/>
      <c r="BL351" s="21"/>
      <c r="BM351" s="21"/>
      <c r="BN351" s="21"/>
      <c r="BO351" s="21"/>
      <c r="BP351" s="21"/>
      <c r="BQ351" s="21"/>
      <c r="BR351" s="21"/>
      <c r="BS351" s="21"/>
      <c r="BT351" s="21"/>
      <c r="BU351" s="171"/>
      <c r="BV351" s="38"/>
      <c r="BW351" s="38"/>
      <c r="BX351" s="38"/>
      <c r="BY351" s="38"/>
      <c r="BZ351" s="38"/>
      <c r="CA351" s="38"/>
      <c r="CB351" s="38"/>
      <c r="CC351" s="38"/>
      <c r="CD351" s="38"/>
      <c r="CE351" s="38"/>
      <c r="CF351" s="38"/>
      <c r="CG351" s="38"/>
      <c r="CH351" s="38">
        <f t="shared" si="1535"/>
        <v>0</v>
      </c>
      <c r="CI351" s="39"/>
      <c r="CJ351" s="24"/>
      <c r="CK351" s="25"/>
      <c r="CL351" s="173"/>
      <c r="CM351" s="26" t="e">
        <f t="shared" ref="CM351" si="1599">1-(CK351/CL349)</f>
        <v>#DIV/0!</v>
      </c>
      <c r="CN351" s="24" t="e" cm="1">
        <f t="array" ref="CN351">+_xlfn.IFS(CM351&lt;0.8,"Cambio",CM351&lt;0.9,"Revisión de control",CM351&gt;0.89,"Se mantiene")</f>
        <v>#DIV/0!</v>
      </c>
      <c r="CO351" s="80"/>
      <c r="CP351" s="25"/>
      <c r="CQ351" s="25"/>
      <c r="CR351" s="25"/>
      <c r="CS351" s="26">
        <f t="shared" si="1595"/>
        <v>1</v>
      </c>
    </row>
    <row r="352" spans="2:97" ht="60" hidden="1" customHeight="1" x14ac:dyDescent="0.4">
      <c r="B352" s="170"/>
      <c r="C352" s="145" t="s">
        <v>157</v>
      </c>
      <c r="D352" s="189"/>
      <c r="E352" s="192"/>
      <c r="F352" s="189"/>
      <c r="G352" s="238"/>
      <c r="H352" s="176"/>
      <c r="I352" s="182"/>
      <c r="J352" s="176"/>
      <c r="K352" s="167"/>
      <c r="L352" s="197"/>
      <c r="M352" s="200"/>
      <c r="N352" s="203"/>
      <c r="O352" s="206"/>
      <c r="P352" s="203"/>
      <c r="Q352" s="206"/>
      <c r="R352" s="206"/>
      <c r="S352" s="209"/>
      <c r="T352" s="176"/>
      <c r="U352" s="175"/>
      <c r="V352" s="175"/>
      <c r="W352" s="177"/>
      <c r="X352" s="167"/>
      <c r="Y352" s="167"/>
      <c r="Z352" s="180"/>
      <c r="AA352" s="180"/>
      <c r="AB352" s="180"/>
      <c r="AC352" s="181"/>
      <c r="AD352" s="176"/>
      <c r="AE352" s="182"/>
      <c r="AF352" s="176"/>
      <c r="AG352" s="176"/>
      <c r="AH352" s="182"/>
      <c r="AI352" s="176"/>
      <c r="AJ352" s="183"/>
      <c r="AK352" s="21" t="str">
        <f>CONCATENATE(J349," Control"," 4")</f>
        <v>ADQBS  Control 4</v>
      </c>
      <c r="AL352" s="23"/>
      <c r="AM352" s="23"/>
      <c r="AN352" s="23"/>
      <c r="AO352" s="23" t="str">
        <f t="shared" si="1589"/>
        <v xml:space="preserve">  a través de </v>
      </c>
      <c r="AP352" s="21"/>
      <c r="AQ352" s="21" t="str">
        <f t="shared" si="1527"/>
        <v/>
      </c>
      <c r="AR352" s="21"/>
      <c r="AS352" s="21" t="str">
        <f t="shared" si="1528"/>
        <v/>
      </c>
      <c r="AT352" s="21"/>
      <c r="AU352" s="21"/>
      <c r="AV352" s="21"/>
      <c r="AW352" s="22" t="str">
        <f t="shared" si="1596"/>
        <v/>
      </c>
      <c r="AX352" s="21" t="str">
        <f t="shared" si="1530"/>
        <v/>
      </c>
      <c r="AY352" s="22" t="str">
        <f t="shared" si="1597"/>
        <v/>
      </c>
      <c r="AZ352" s="21" t="str">
        <f t="shared" si="1532"/>
        <v/>
      </c>
      <c r="BA352" s="167"/>
      <c r="BB352" s="167"/>
      <c r="BC352" s="170"/>
      <c r="BD352" s="21" t="str">
        <f>CONCATENATE(J349," Acción preventiva"," 4")</f>
        <v>ADQBS  Acción preventiva 4</v>
      </c>
      <c r="BE352" s="23"/>
      <c r="BF352" s="23"/>
      <c r="BG352" s="23"/>
      <c r="BH352" s="21">
        <f t="shared" si="1534"/>
        <v>0</v>
      </c>
      <c r="BI352" s="21"/>
      <c r="BJ352" s="21"/>
      <c r="BK352" s="21"/>
      <c r="BL352" s="21"/>
      <c r="BM352" s="21"/>
      <c r="BN352" s="21"/>
      <c r="BO352" s="21"/>
      <c r="BP352" s="21"/>
      <c r="BQ352" s="21"/>
      <c r="BR352" s="21"/>
      <c r="BS352" s="21"/>
      <c r="BT352" s="21"/>
      <c r="BU352" s="171"/>
      <c r="BV352" s="38"/>
      <c r="BW352" s="38"/>
      <c r="BX352" s="38"/>
      <c r="BY352" s="38"/>
      <c r="BZ352" s="38"/>
      <c r="CA352" s="38"/>
      <c r="CB352" s="38"/>
      <c r="CC352" s="38"/>
      <c r="CD352" s="38"/>
      <c r="CE352" s="38"/>
      <c r="CF352" s="38"/>
      <c r="CG352" s="38"/>
      <c r="CH352" s="38">
        <f t="shared" si="1535"/>
        <v>0</v>
      </c>
      <c r="CI352" s="39"/>
      <c r="CJ352" s="24"/>
      <c r="CK352" s="25"/>
      <c r="CL352" s="174"/>
      <c r="CM352" s="26" t="e">
        <f t="shared" ref="CM352" si="1600">1-(CK352/CL349)</f>
        <v>#DIV/0!</v>
      </c>
      <c r="CN352" s="24" t="e" cm="1">
        <f t="array" ref="CN352">+_xlfn.IFS(CM352&lt;0.8,"Cambio",CM352&lt;0.9,"Revisión de control",CM352&gt;0.89,"Se mantiene")</f>
        <v>#DIV/0!</v>
      </c>
      <c r="CO352" s="80"/>
      <c r="CP352" s="25"/>
      <c r="CQ352" s="25"/>
      <c r="CR352" s="25"/>
      <c r="CS352" s="26">
        <f t="shared" si="1595"/>
        <v>1</v>
      </c>
    </row>
    <row r="353" spans="1:97" ht="60" customHeight="1" x14ac:dyDescent="0.4">
      <c r="A353" s="7" t="s">
        <v>457</v>
      </c>
      <c r="B353" s="184" t="s">
        <v>156</v>
      </c>
      <c r="C353" s="145" t="s">
        <v>157</v>
      </c>
      <c r="D353" s="187" t="str">
        <f>VLOOKUP(B353,Datos!$B$65:$F$80,3,FALSE)</f>
        <v>Adelantar la adquisición de bienes y/o servicios de la Agencia a través de los mecanismos definidos para la selección, elaboración, celebración, formalización, ejecución, terminación y/o liquidación de los contratos.</v>
      </c>
      <c r="E353" s="190" t="str">
        <f>VLOOKUP(B353,Datos!$B$65:$F$80,5,FALSE)</f>
        <v>La posibilidad de incumplir con los mecanismos definidos para la adquisición de bienes y/o servicios de la Agencia</v>
      </c>
      <c r="F353" s="187" t="str">
        <f>VLOOKUP(B353,Datos!$B$65:$F$80,4,FALSE)</f>
        <v>Desde la programación y análisis de las necesidades de la Agencia hasta la terminación y/o liquidación del contrato</v>
      </c>
      <c r="G353" s="196" t="s">
        <v>1421</v>
      </c>
      <c r="H353" s="176" t="s">
        <v>1441</v>
      </c>
      <c r="I353" s="182">
        <f t="shared" ref="I353" si="1601">IF(K353="",0,1)</f>
        <v>1</v>
      </c>
      <c r="J353" s="176" t="str">
        <f t="shared" ref="J353" si="1602">CONCATENATE(C353," ",K353)</f>
        <v>ADQBS 58</v>
      </c>
      <c r="K353" s="165">
        <v>58</v>
      </c>
      <c r="L353" s="197"/>
      <c r="M353" s="198">
        <f ca="1">+TODAY()-L353</f>
        <v>46079</v>
      </c>
      <c r="N353" s="201" t="s">
        <v>31</v>
      </c>
      <c r="O353" s="204">
        <f>VLOOKUP(N353,[1]Datos!$B$21:$D$25,3,FALSE)</f>
        <v>0.8</v>
      </c>
      <c r="P353" s="201" t="s">
        <v>35</v>
      </c>
      <c r="Q353" s="204">
        <f>VLOOKUP(P353,[1]Datos!$C$20:$D$25,2,FALSE)</f>
        <v>1</v>
      </c>
      <c r="R353" s="204">
        <f t="shared" ref="R353" si="1603">+IF(O353="",Q353,IF(Q353="",O353,IF(O353&gt;Q353,O353,Q353)))</f>
        <v>1</v>
      </c>
      <c r="S353" s="207" t="s">
        <v>1444</v>
      </c>
      <c r="T353" s="176" t="s">
        <v>4</v>
      </c>
      <c r="U353" s="175" t="s">
        <v>1442</v>
      </c>
      <c r="V353" s="175" t="s">
        <v>1443</v>
      </c>
      <c r="W353" s="177" t="str">
        <f t="shared" ref="W353" si="1604">CONCATENATE("Posibilidad de"," ",T353," ",U353," debido ",V353)</f>
        <v xml:space="preserve">Posibilidad de pérdida reputacional al quedar sin competencia para llevar a cabo la liquidación del contrato debido a la inoportunidad en la radicación de la solicitud de liquidación por parte del supervisor del contrato y/o convenio e incumplimientos de la legislación vigente </v>
      </c>
      <c r="X353" s="165" t="s">
        <v>224</v>
      </c>
      <c r="Y353" s="165" t="s">
        <v>227</v>
      </c>
      <c r="Z353" s="178" t="s">
        <v>286</v>
      </c>
      <c r="AA353" s="178" t="s">
        <v>235</v>
      </c>
      <c r="AB353" s="178" t="s">
        <v>287</v>
      </c>
      <c r="AC353" s="181">
        <v>100</v>
      </c>
      <c r="AD353" s="176" t="str">
        <f t="shared" ref="AD353" si="1605">IF(AC353&lt;=0,"",IF(AC353&lt;=2,"Muy Baja",IF(AC353&lt;=24,"Baja",IF(AC353&lt;=500,"Media",IF(AC353&lt;=5000,"Alta","Muy Alta")))))</f>
        <v>Media</v>
      </c>
      <c r="AE353" s="182">
        <f t="shared" ref="AE353" si="1606">IF(AD353="","",IF(AD353="Muy Baja",0.2,IF(AD353="Baja",0.4,IF(AD353="Media",0.6,IF(AD353="Alta",0.8,IF(AD353="Muy Alta",1,))))))</f>
        <v>0.6</v>
      </c>
      <c r="AF353" s="176" t="s">
        <v>35</v>
      </c>
      <c r="AG353" s="176" t="str">
        <f>IF(OR(AF353=[1]Datos!$C$6,AF353=[1]Datos!$D$6),"Leve",IF(OR(AF353=[1]Datos!$C$7,AF353=[1]Datos!$D$7),"Menor",IF(OR(AF353=[1]Datos!$C$8,AF353=[1]Datos!$D$8),"Moderado",IF(OR(AF353=[1]Datos!$C$9,AF353=[1]Datos!$D$9),"Mayor",IF(OR(AF353=[1]Datos!$C$10,AF353=[1]Datos!$D$10),"Catastrófico","")))))</f>
        <v>Catastrófico</v>
      </c>
      <c r="AH353" s="182">
        <f t="shared" ref="AH353" si="1607">IF(AG353="","",IF(AG353="Leve",0.2,IF(AG353="Menor",0.4,IF(AG353="Moderado",0.6,IF(AG353="Mayor",0.8,IF(AG353="Catastrófico",1,))))))</f>
        <v>1</v>
      </c>
      <c r="AI353" s="176" t="str">
        <f t="shared" ref="AI353" si="1608">IF(OR(AND(AD353="Muy Baja",AG353="Leve"),AND(AD353="Muy Baja",AG353="Menor"),AND(AD353="Baja",AG353="Leve")),"Bajo",IF(OR(AND(AD353="Muy baja",AG353="Moderado"),AND(AD353="Baja",AG353="Menor"),AND(AD353="Baja",AG353="Moderado"),AND(AD353="Media",AG353="Leve"),AND(AD353="Media",AG353="Menor"),AND(AD353="Media",AG353="Moderado"),AND(AD353="Alta",AG353="Leve"),AND(AD353="Alta",AG353="Menor")),"Moderado",IF(OR(AND(AD353="Muy Baja",AG353="Mayor"),AND(AD353="Baja",AG353="Mayor"),AND(AD353="Media",AG353="Mayor"),AND(AD353="Alta",AG353="Moderado"),AND(AD353="Alta",AG353="Mayor"),AND(AD353="Muy Alta",AG353="Leve"),AND(AD353="Muy Alta",AG353="Menor"),AND(AD353="Muy Alta",AG353="Moderado"),AND(AD353="Muy Alta",AG353="Mayor")),"Alto",IF(OR(AND(AD353="Muy Baja",AG353="Catastrófico"),AND(AD353="Baja",AG353="Catastrófico"),AND(AD353="Media",AG353="Catastrófico"),AND(AD353="Alta",AG353="Catastrófico"),AND(AD353="Muy Alta",AG353="Catastrófico")),"Extremo",""))))</f>
        <v>Extremo</v>
      </c>
      <c r="AJ353" s="183" t="str" cm="1">
        <f t="array" ref="AJ353">_xlfn.IFS(AI353="Bajo","Aceptar",AI353="Moderado","Reducir",AI353="Alto","Reducir",AI353="Extremo","Reducir")</f>
        <v>Reducir</v>
      </c>
      <c r="AK353" s="21" t="str">
        <f>CONCATENATE(J353," Control"," 1")</f>
        <v>ADQBS 58 Control 1</v>
      </c>
      <c r="AL353" s="23" t="s">
        <v>523</v>
      </c>
      <c r="AM353" s="23" t="s">
        <v>1450</v>
      </c>
      <c r="AN353" s="23" t="s">
        <v>1451</v>
      </c>
      <c r="AO353" s="23" t="str">
        <f>CONCATENATE(AL353," ",AM353," a través del ",AN353)</f>
        <v>El GRUPO INTERNO DE TRABAJO PARA LA GESTIÓN CONTRACTUAL - SG verifica el contenido del Orfeo radicado por el supervisor que solicita la liquidación del contrato o convenio a través del análisis del control de legalidad de los anexos así como la pertinencia de la misma analizando si cuenta aun con competencia para liquidar</v>
      </c>
      <c r="AP353" s="21" t="s">
        <v>53</v>
      </c>
      <c r="AQ353" s="21" t="str">
        <f t="shared" si="1527"/>
        <v>Probabilidad</v>
      </c>
      <c r="AR353" s="21" t="s">
        <v>56</v>
      </c>
      <c r="AS353" s="21" t="str">
        <f t="shared" si="1528"/>
        <v>40%</v>
      </c>
      <c r="AT353" s="21" t="s">
        <v>1</v>
      </c>
      <c r="AU353" s="21" t="s">
        <v>2</v>
      </c>
      <c r="AV353" s="21" t="s">
        <v>3</v>
      </c>
      <c r="AW353" s="22">
        <f t="shared" ref="AW353" si="1609">+IF(AQ353="Probabilidad",AE353-(AE353*AS353),AE353)</f>
        <v>0.36</v>
      </c>
      <c r="AX353" s="21" t="str">
        <f t="shared" si="1530"/>
        <v>Baja</v>
      </c>
      <c r="AY353" s="22">
        <f t="shared" ref="AY353" si="1610">+IF(AQ353="Impacto",AH353-(AH353*AS353),AH353)</f>
        <v>1</v>
      </c>
      <c r="AZ353" s="21" t="str">
        <f t="shared" si="1532"/>
        <v>Catastrófico</v>
      </c>
      <c r="BA353" s="165" t="str">
        <f t="shared" ref="BA353" si="1611">IF(OR(AND(AX356="Muy Baja",AZ356="Leve"),AND(AX356="Muy Baja",AZ356="Menor"),AND(AX356="Baja",AZ356="Leve")),"Bajo",IF(OR(AND(AX356="Muy baja",AZ356="Moderado"),AND(AX356="Baja",AZ356="Menor"),AND(AX356="Baja",AZ356="Moderado"),AND(AX356="Media",AZ356="Leve"),AND(AX356="Media",AZ356="Menor"),AND(AX356="Media",AZ356="Moderado"),AND(AX356="Alta",AZ356="Leve"),AND(AX356="Alta",AZ356="Menor")),"Moderado",IF(OR(AND(AX356="Muy Baja",AZ356="Mayor"),AND(AX356="Baja",AZ356="Mayor"),AND(AX356="Media",AZ356="Mayor"),AND(AX356="Alta",AZ356="Moderado"),AND(AX356="Alta",AZ356="Mayor"),AND(AX356="Muy Alta",AZ356="Leve"),AND(AX356="Muy Alta",AZ356="Menor"),AND(AX356="Muy Alta",AZ356="Moderado"),AND(AX356="Muy Alta",AZ356="Mayor")),"Alto",IF(OR(AND(AX356="Muy Baja",AZ356="Catastrófico"),AND(AX356="Baja",AZ356="Catastrófico"),AND(AX356="Media",AZ356="Catastrófico"),AND(AX356="Alta",AZ356="Catastrófico"),AND(AX356="Muy Alta",AZ356="Catastrófico")),"Extremo",""))))</f>
        <v>Alto</v>
      </c>
      <c r="BB353" s="165" t="str" cm="1">
        <f t="array" ref="BB353">_xlfn.IFS(BA353="Bajo","Aceptar",BA353="Moderado","Reducir",BA353="Alto","Reducir",BA353="Extremo","Reducir")</f>
        <v>Reducir</v>
      </c>
      <c r="BC353" s="168" t="str" cm="1">
        <f t="array" ref="BC353">_xlfn.IFS(BB353="Aceptar","No",BB353="Reducir","Si")</f>
        <v>Si</v>
      </c>
      <c r="BD353" s="21" t="str">
        <f>CONCATENATE(J353," Acción preventiva"," 1")</f>
        <v>ADQBS 58 Acción preventiva 1</v>
      </c>
      <c r="BE353" s="23" t="s">
        <v>1438</v>
      </c>
      <c r="BF353" s="23" t="s">
        <v>1452</v>
      </c>
      <c r="BG353" s="23" t="s">
        <v>1439</v>
      </c>
      <c r="BH353" s="21">
        <f t="shared" si="1534"/>
        <v>7</v>
      </c>
      <c r="BI353" s="21"/>
      <c r="BJ353" s="21"/>
      <c r="BK353" s="21"/>
      <c r="BL353" s="21"/>
      <c r="BM353" s="21"/>
      <c r="BN353" s="21">
        <v>1</v>
      </c>
      <c r="BO353" s="21">
        <v>1</v>
      </c>
      <c r="BP353" s="21">
        <v>1</v>
      </c>
      <c r="BQ353" s="21">
        <v>1</v>
      </c>
      <c r="BR353" s="21">
        <v>1</v>
      </c>
      <c r="BS353" s="21">
        <v>1</v>
      </c>
      <c r="BT353" s="21">
        <v>1</v>
      </c>
      <c r="BU353" s="171">
        <f t="shared" ref="BU353" si="1612">+AVERAGE(CH353:CH356)/AVERAGE(BH353:BH356)</f>
        <v>0.7142857142857143</v>
      </c>
      <c r="BV353" s="38">
        <v>0</v>
      </c>
      <c r="BW353" s="38">
        <v>0</v>
      </c>
      <c r="BX353" s="38">
        <v>0</v>
      </c>
      <c r="BY353" s="38">
        <v>0</v>
      </c>
      <c r="BZ353" s="38">
        <v>0</v>
      </c>
      <c r="CA353" s="38">
        <v>1</v>
      </c>
      <c r="CB353" s="38">
        <v>1</v>
      </c>
      <c r="CC353" s="38">
        <v>1</v>
      </c>
      <c r="CD353" s="38">
        <v>1</v>
      </c>
      <c r="CE353" s="38">
        <v>1</v>
      </c>
      <c r="CF353" s="38">
        <v>0</v>
      </c>
      <c r="CG353" s="38">
        <v>0</v>
      </c>
      <c r="CH353" s="38">
        <f t="shared" si="1535"/>
        <v>5</v>
      </c>
      <c r="CI353" s="39"/>
      <c r="CJ353" s="24"/>
      <c r="CK353" s="25"/>
      <c r="CL353" s="172">
        <f t="shared" ref="CL353" si="1613">+AC353</f>
        <v>100</v>
      </c>
      <c r="CM353" s="26">
        <f t="shared" ref="CM353" si="1614">1-(CK353/CL353)</f>
        <v>1</v>
      </c>
      <c r="CN353" s="24" t="str" cm="1">
        <f t="array" ref="CN353">+_xlfn.IFS(CM353&lt;0.8,"Cambio",CM353&lt;0.9,"Revisión de control",CM353&gt;0.89,"Se mantiene")</f>
        <v>Se mantiene</v>
      </c>
      <c r="CO353" s="80"/>
      <c r="CP353" s="25"/>
      <c r="CQ353" s="25"/>
      <c r="CR353" s="25"/>
      <c r="CS353" s="26">
        <f t="shared" ref="CS353:CS356" si="1615">(_xlfn.IFS(CJ353="",1,CJ353="SI",0)+_xlfn.IFS(CO353="",1,CO353="SI",1,CO353="NO",0)+_xlfn.IFS(CP353="",1,CP353="SI",1,CP353="NO",0)+_xlfn.IFS(CQ353="",1,CQ353="SI",1,CQ353="NO",0)+_xlfn.IFS(CR353="",1,CR353="SI",1,CR353="NO",0))/5</f>
        <v>1</v>
      </c>
    </row>
    <row r="354" spans="1:97" ht="60" customHeight="1" x14ac:dyDescent="0.4">
      <c r="A354" s="7" t="s">
        <v>457</v>
      </c>
      <c r="B354" s="185"/>
      <c r="C354" s="145" t="s">
        <v>157</v>
      </c>
      <c r="D354" s="188"/>
      <c r="E354" s="191"/>
      <c r="F354" s="188"/>
      <c r="G354" s="196"/>
      <c r="H354" s="176"/>
      <c r="I354" s="182"/>
      <c r="J354" s="176"/>
      <c r="K354" s="166"/>
      <c r="L354" s="197"/>
      <c r="M354" s="199"/>
      <c r="N354" s="202"/>
      <c r="O354" s="205"/>
      <c r="P354" s="202"/>
      <c r="Q354" s="205"/>
      <c r="R354" s="205"/>
      <c r="S354" s="208"/>
      <c r="T354" s="176"/>
      <c r="U354" s="175"/>
      <c r="V354" s="175"/>
      <c r="W354" s="177"/>
      <c r="X354" s="166"/>
      <c r="Y354" s="166"/>
      <c r="Z354" s="179"/>
      <c r="AA354" s="179"/>
      <c r="AB354" s="179"/>
      <c r="AC354" s="181"/>
      <c r="AD354" s="176"/>
      <c r="AE354" s="182"/>
      <c r="AF354" s="176"/>
      <c r="AG354" s="176"/>
      <c r="AH354" s="182"/>
      <c r="AI354" s="176"/>
      <c r="AJ354" s="183"/>
      <c r="AK354" s="21" t="str">
        <f>CONCATENATE(J353," Control"," 2")</f>
        <v>ADQBS 58 Control 2</v>
      </c>
      <c r="AL354" s="23" t="s">
        <v>523</v>
      </c>
      <c r="AM354" s="23" t="s">
        <v>1453</v>
      </c>
      <c r="AN354" s="23" t="s">
        <v>1446</v>
      </c>
      <c r="AO354" s="23" t="str">
        <f t="shared" ref="AO354:AO356" si="1616">CONCATENATE(AL354," ",AM354," a través de ",AN354)</f>
        <v xml:space="preserve">El GRUPO INTERNO DE TRABAJO PARA LA GESTIÓN CONTRACTUAL - SG valida los requisitos y tiempos de los contratos susceptibles de liquidación a través de una base de datos interna de control que se mantiene actualizada </v>
      </c>
      <c r="AP354" s="21" t="s">
        <v>54</v>
      </c>
      <c r="AQ354" s="21" t="str">
        <f t="shared" si="1527"/>
        <v>Probabilidad</v>
      </c>
      <c r="AR354" s="21" t="s">
        <v>56</v>
      </c>
      <c r="AS354" s="21" t="str">
        <f t="shared" si="1528"/>
        <v>30%</v>
      </c>
      <c r="AT354" s="21" t="s">
        <v>5</v>
      </c>
      <c r="AU354" s="21" t="s">
        <v>2</v>
      </c>
      <c r="AV354" s="21" t="s">
        <v>3</v>
      </c>
      <c r="AW354" s="22">
        <f t="shared" ref="AW354:AW356" si="1617">+IF(AQ354="Probabilidad",AW353-(AW353*AS354),AW353)</f>
        <v>0.252</v>
      </c>
      <c r="AX354" s="21" t="str">
        <f t="shared" si="1530"/>
        <v>Baja</v>
      </c>
      <c r="AY354" s="22">
        <f t="shared" ref="AY354:AY356" si="1618">+IF(AQ354="Impacto",AY353-(AY353*AS354),AY353)</f>
        <v>1</v>
      </c>
      <c r="AZ354" s="21" t="str">
        <f t="shared" si="1532"/>
        <v>Catastrófico</v>
      </c>
      <c r="BA354" s="166"/>
      <c r="BB354" s="166"/>
      <c r="BC354" s="169"/>
      <c r="BD354" s="21" t="str">
        <f>CONCATENATE(J353," Acción preventiva"," 2")</f>
        <v>ADQBS 58 Acción preventiva 2</v>
      </c>
      <c r="BE354" s="23" t="s">
        <v>1438</v>
      </c>
      <c r="BF354" s="23" t="s">
        <v>1454</v>
      </c>
      <c r="BG354" s="23" t="s">
        <v>1440</v>
      </c>
      <c r="BH354" s="21">
        <f t="shared" si="1534"/>
        <v>7</v>
      </c>
      <c r="BI354" s="21"/>
      <c r="BJ354" s="21"/>
      <c r="BK354" s="21"/>
      <c r="BL354" s="21"/>
      <c r="BM354" s="21"/>
      <c r="BN354" s="21">
        <v>1</v>
      </c>
      <c r="BO354" s="21">
        <v>1</v>
      </c>
      <c r="BP354" s="21">
        <v>1</v>
      </c>
      <c r="BQ354" s="21">
        <v>1</v>
      </c>
      <c r="BR354" s="21">
        <v>1</v>
      </c>
      <c r="BS354" s="21">
        <v>1</v>
      </c>
      <c r="BT354" s="21">
        <v>1</v>
      </c>
      <c r="BU354" s="171"/>
      <c r="BV354" s="38">
        <v>0</v>
      </c>
      <c r="BW354" s="38">
        <v>0</v>
      </c>
      <c r="BX354" s="38">
        <v>0</v>
      </c>
      <c r="BY354" s="38">
        <v>0</v>
      </c>
      <c r="BZ354" s="38">
        <v>0</v>
      </c>
      <c r="CA354" s="38">
        <v>1</v>
      </c>
      <c r="CB354" s="38">
        <v>1</v>
      </c>
      <c r="CC354" s="38">
        <v>1</v>
      </c>
      <c r="CD354" s="38">
        <v>1</v>
      </c>
      <c r="CE354" s="38">
        <v>1</v>
      </c>
      <c r="CF354" s="38">
        <v>0</v>
      </c>
      <c r="CG354" s="38">
        <v>0</v>
      </c>
      <c r="CH354" s="38">
        <f t="shared" si="1535"/>
        <v>5</v>
      </c>
      <c r="CI354" s="39"/>
      <c r="CJ354" s="24"/>
      <c r="CK354" s="25"/>
      <c r="CL354" s="173"/>
      <c r="CM354" s="26">
        <f t="shared" ref="CM354" si="1619">1-(CK354/CL353)</f>
        <v>1</v>
      </c>
      <c r="CN354" s="24" t="str" cm="1">
        <f t="array" ref="CN354">+_xlfn.IFS(CM354&lt;0.8,"Cambio",CM354&lt;0.9,"Revisión de control",CM354&gt;0.89,"Se mantiene")</f>
        <v>Se mantiene</v>
      </c>
      <c r="CO354" s="80"/>
      <c r="CP354" s="25"/>
      <c r="CQ354" s="25"/>
      <c r="CR354" s="25"/>
      <c r="CS354" s="26">
        <f t="shared" si="1615"/>
        <v>1</v>
      </c>
    </row>
    <row r="355" spans="1:97" ht="60" customHeight="1" x14ac:dyDescent="0.4">
      <c r="A355" s="7" t="s">
        <v>457</v>
      </c>
      <c r="B355" s="185"/>
      <c r="C355" s="145" t="s">
        <v>157</v>
      </c>
      <c r="D355" s="188"/>
      <c r="E355" s="191"/>
      <c r="F355" s="188"/>
      <c r="G355" s="196"/>
      <c r="H355" s="176"/>
      <c r="I355" s="182"/>
      <c r="J355" s="176"/>
      <c r="K355" s="166"/>
      <c r="L355" s="197"/>
      <c r="M355" s="199"/>
      <c r="N355" s="202"/>
      <c r="O355" s="205"/>
      <c r="P355" s="202"/>
      <c r="Q355" s="205"/>
      <c r="R355" s="205"/>
      <c r="S355" s="208"/>
      <c r="T355" s="176"/>
      <c r="U355" s="175"/>
      <c r="V355" s="175"/>
      <c r="W355" s="177"/>
      <c r="X355" s="166"/>
      <c r="Y355" s="166"/>
      <c r="Z355" s="179"/>
      <c r="AA355" s="179"/>
      <c r="AB355" s="179"/>
      <c r="AC355" s="181"/>
      <c r="AD355" s="176"/>
      <c r="AE355" s="182"/>
      <c r="AF355" s="176"/>
      <c r="AG355" s="176"/>
      <c r="AH355" s="182"/>
      <c r="AI355" s="176"/>
      <c r="AJ355" s="183"/>
      <c r="AK355" s="21" t="str">
        <f>CONCATENATE(J353," Control"," 3")</f>
        <v>ADQBS 58 Control 3</v>
      </c>
      <c r="AL355" s="23" t="s">
        <v>523</v>
      </c>
      <c r="AM355" s="23" t="s">
        <v>1445</v>
      </c>
      <c r="AN355" s="23" t="s">
        <v>1455</v>
      </c>
      <c r="AO355" s="23" t="str">
        <f t="shared" si="1616"/>
        <v xml:space="preserve">El GRUPO INTERNO DE TRABAJO PARA LA GESTIÓN CONTRACTUAL - SG determina la perdida de competencia a través de un acta de perdida de competencia para la liquidación del contrato fuera de los términos establecidos en el art 11 de la ley 1150 del 2007 y demás normas concordantes y vigentes, en el caso de perderse la competencia se compulsa copias a control interno para realizar las investigaciones pertinentes a los supervisores. </v>
      </c>
      <c r="AP355" s="21" t="s">
        <v>55</v>
      </c>
      <c r="AQ355" s="21" t="str">
        <f t="shared" si="1527"/>
        <v>Impacto</v>
      </c>
      <c r="AR355" s="21" t="s">
        <v>56</v>
      </c>
      <c r="AS355" s="21" t="str">
        <f t="shared" si="1528"/>
        <v>25%</v>
      </c>
      <c r="AT355" s="21" t="s">
        <v>5</v>
      </c>
      <c r="AU355" s="21" t="s">
        <v>2</v>
      </c>
      <c r="AV355" s="21" t="s">
        <v>3</v>
      </c>
      <c r="AW355" s="22">
        <f t="shared" si="1617"/>
        <v>0.252</v>
      </c>
      <c r="AX355" s="21" t="str">
        <f t="shared" si="1530"/>
        <v>Baja</v>
      </c>
      <c r="AY355" s="22">
        <f t="shared" si="1618"/>
        <v>0.75</v>
      </c>
      <c r="AZ355" s="21" t="str">
        <f t="shared" si="1532"/>
        <v>Mayor</v>
      </c>
      <c r="BA355" s="166"/>
      <c r="BB355" s="166"/>
      <c r="BC355" s="169"/>
      <c r="BD355" s="21" t="str">
        <f>CONCATENATE(J353," Acción preventiva"," 3")</f>
        <v>ADQBS 58 Acción preventiva 3</v>
      </c>
      <c r="BE355" s="23"/>
      <c r="BF355" s="23"/>
      <c r="BG355" s="23"/>
      <c r="BH355" s="21">
        <f t="shared" si="1534"/>
        <v>0</v>
      </c>
      <c r="BI355" s="21"/>
      <c r="BJ355" s="21"/>
      <c r="BK355" s="21"/>
      <c r="BL355" s="21"/>
      <c r="BM355" s="21"/>
      <c r="BN355" s="21"/>
      <c r="BO355" s="21"/>
      <c r="BP355" s="21"/>
      <c r="BQ355" s="21"/>
      <c r="BR355" s="21"/>
      <c r="BS355" s="21"/>
      <c r="BT355" s="21"/>
      <c r="BU355" s="171"/>
      <c r="BV355" s="38">
        <v>0</v>
      </c>
      <c r="BW355" s="38">
        <v>0</v>
      </c>
      <c r="BX355" s="38">
        <v>0</v>
      </c>
      <c r="BY355" s="38">
        <v>0</v>
      </c>
      <c r="BZ355" s="38">
        <v>0</v>
      </c>
      <c r="CA355" s="38">
        <v>0</v>
      </c>
      <c r="CB355" s="38">
        <v>0</v>
      </c>
      <c r="CC355" s="38">
        <v>0</v>
      </c>
      <c r="CD355" s="38">
        <v>0</v>
      </c>
      <c r="CE355" s="38">
        <v>0</v>
      </c>
      <c r="CF355" s="38">
        <v>0</v>
      </c>
      <c r="CG355" s="38">
        <v>0</v>
      </c>
      <c r="CH355" s="38">
        <f t="shared" si="1535"/>
        <v>0</v>
      </c>
      <c r="CI355" s="39"/>
      <c r="CJ355" s="24"/>
      <c r="CK355" s="25"/>
      <c r="CL355" s="173"/>
      <c r="CM355" s="26">
        <f t="shared" ref="CM355" si="1620">1-(CK355/CL353)</f>
        <v>1</v>
      </c>
      <c r="CN355" s="24" t="str" cm="1">
        <f t="array" ref="CN355">+_xlfn.IFS(CM355&lt;0.8,"Cambio",CM355&lt;0.9,"Revisión de control",CM355&gt;0.89,"Se mantiene")</f>
        <v>Se mantiene</v>
      </c>
      <c r="CO355" s="80"/>
      <c r="CP355" s="25"/>
      <c r="CQ355" s="25"/>
      <c r="CR355" s="25"/>
      <c r="CS355" s="26">
        <f t="shared" si="1615"/>
        <v>1</v>
      </c>
    </row>
    <row r="356" spans="1:97" ht="60" customHeight="1" x14ac:dyDescent="0.4">
      <c r="A356" s="7" t="s">
        <v>457</v>
      </c>
      <c r="B356" s="186"/>
      <c r="C356" s="145" t="s">
        <v>157</v>
      </c>
      <c r="D356" s="189"/>
      <c r="E356" s="192"/>
      <c r="F356" s="189"/>
      <c r="G356" s="196"/>
      <c r="H356" s="176"/>
      <c r="I356" s="182"/>
      <c r="J356" s="176"/>
      <c r="K356" s="167"/>
      <c r="L356" s="197"/>
      <c r="M356" s="200"/>
      <c r="N356" s="203"/>
      <c r="O356" s="206"/>
      <c r="P356" s="203"/>
      <c r="Q356" s="206"/>
      <c r="R356" s="206"/>
      <c r="S356" s="209"/>
      <c r="T356" s="176"/>
      <c r="U356" s="175"/>
      <c r="V356" s="175"/>
      <c r="W356" s="177"/>
      <c r="X356" s="167"/>
      <c r="Y356" s="167"/>
      <c r="Z356" s="180"/>
      <c r="AA356" s="180"/>
      <c r="AB356" s="180"/>
      <c r="AC356" s="181"/>
      <c r="AD356" s="176"/>
      <c r="AE356" s="182"/>
      <c r="AF356" s="176"/>
      <c r="AG356" s="176"/>
      <c r="AH356" s="182"/>
      <c r="AI356" s="176"/>
      <c r="AJ356" s="183"/>
      <c r="AK356" s="21" t="str">
        <f>CONCATENATE(J353," Control"," 4")</f>
        <v>ADQBS 58 Control 4</v>
      </c>
      <c r="AL356" s="23"/>
      <c r="AM356" s="23"/>
      <c r="AN356" s="23"/>
      <c r="AO356" s="23" t="str">
        <f t="shared" si="1616"/>
        <v xml:space="preserve">  a través de </v>
      </c>
      <c r="AP356" s="21"/>
      <c r="AQ356" s="21" t="str">
        <f t="shared" si="1527"/>
        <v/>
      </c>
      <c r="AR356" s="21"/>
      <c r="AS356" s="21" t="str">
        <f t="shared" si="1528"/>
        <v/>
      </c>
      <c r="AT356" s="21"/>
      <c r="AU356" s="21"/>
      <c r="AV356" s="21"/>
      <c r="AW356" s="22">
        <f t="shared" si="1617"/>
        <v>0.252</v>
      </c>
      <c r="AX356" s="21" t="str">
        <f t="shared" si="1530"/>
        <v>Baja</v>
      </c>
      <c r="AY356" s="22">
        <f t="shared" si="1618"/>
        <v>0.75</v>
      </c>
      <c r="AZ356" s="21" t="str">
        <f t="shared" si="1532"/>
        <v>Mayor</v>
      </c>
      <c r="BA356" s="167"/>
      <c r="BB356" s="167"/>
      <c r="BC356" s="170"/>
      <c r="BD356" s="21" t="str">
        <f>CONCATENATE(J353," Acción preventiva"," 4")</f>
        <v>ADQBS 58 Acción preventiva 4</v>
      </c>
      <c r="BE356" s="23"/>
      <c r="BF356" s="23"/>
      <c r="BG356" s="23"/>
      <c r="BH356" s="21">
        <f t="shared" si="1534"/>
        <v>0</v>
      </c>
      <c r="BI356" s="21"/>
      <c r="BJ356" s="21"/>
      <c r="BK356" s="21"/>
      <c r="BL356" s="21"/>
      <c r="BM356" s="21"/>
      <c r="BN356" s="21"/>
      <c r="BO356" s="21"/>
      <c r="BP356" s="21"/>
      <c r="BQ356" s="21"/>
      <c r="BR356" s="21"/>
      <c r="BS356" s="21"/>
      <c r="BT356" s="21"/>
      <c r="BU356" s="171"/>
      <c r="BV356" s="38">
        <v>0</v>
      </c>
      <c r="BW356" s="38">
        <v>0</v>
      </c>
      <c r="BX356" s="38">
        <v>0</v>
      </c>
      <c r="BY356" s="38">
        <v>0</v>
      </c>
      <c r="BZ356" s="38">
        <v>0</v>
      </c>
      <c r="CA356" s="38">
        <v>0</v>
      </c>
      <c r="CB356" s="38">
        <v>0</v>
      </c>
      <c r="CC356" s="38">
        <v>0</v>
      </c>
      <c r="CD356" s="38">
        <v>0</v>
      </c>
      <c r="CE356" s="38">
        <v>0</v>
      </c>
      <c r="CF356" s="38">
        <v>0</v>
      </c>
      <c r="CG356" s="38">
        <v>0</v>
      </c>
      <c r="CH356" s="38">
        <f t="shared" si="1535"/>
        <v>0</v>
      </c>
      <c r="CI356" s="39"/>
      <c r="CJ356" s="24"/>
      <c r="CK356" s="25"/>
      <c r="CL356" s="174"/>
      <c r="CM356" s="26">
        <f t="shared" ref="CM356" si="1621">1-(CK356/CL353)</f>
        <v>1</v>
      </c>
      <c r="CN356" s="24" t="str" cm="1">
        <f t="array" ref="CN356">+_xlfn.IFS(CM356&lt;0.8,"Cambio",CM356&lt;0.9,"Revisión de control",CM356&gt;0.89,"Se mantiene")</f>
        <v>Se mantiene</v>
      </c>
      <c r="CO356" s="80"/>
      <c r="CP356" s="25"/>
      <c r="CQ356" s="25"/>
      <c r="CR356" s="25"/>
      <c r="CS356" s="26">
        <f t="shared" si="1615"/>
        <v>1</v>
      </c>
    </row>
    <row r="357" spans="1:97" ht="60" customHeight="1" x14ac:dyDescent="0.4">
      <c r="A357" s="7" t="s">
        <v>457</v>
      </c>
      <c r="B357" s="184" t="s">
        <v>158</v>
      </c>
      <c r="C357" s="145" t="s">
        <v>159</v>
      </c>
      <c r="D357" s="187" t="str">
        <f>VLOOKUP(B357,Datos!$B$65:$F$80,3,FALSE)</f>
        <v>Gestionar la administración y mantenimiento de bienes y servicios necesarios para la ejecución de los procesos de la entidad</v>
      </c>
      <c r="E357" s="190" t="str">
        <f>VLOOKUP(B357,Datos!$B$65:$F$80,5,FALSE)</f>
        <v>La posibilidad de incumplir con la administración y mantenimiento de bienes y servicios necesarios para la ejecución de los procesos de la entidad</v>
      </c>
      <c r="F357" s="187" t="str">
        <f>VLOOKUP(B357,Datos!$B$65:$F$80,4,FALSE)</f>
        <v>Desde la recepción de los bienes y servicios, hasta la disposición final de los bienes y el recibido a satisfacción de los servicios</v>
      </c>
      <c r="G357" s="196" t="s">
        <v>282</v>
      </c>
      <c r="H357" s="176" t="s">
        <v>426</v>
      </c>
      <c r="I357" s="182">
        <f t="shared" si="1482"/>
        <v>1</v>
      </c>
      <c r="J357" s="176" t="str">
        <f>CONCATENATE(C357," ",K357)</f>
        <v>ADMBS 59</v>
      </c>
      <c r="K357" s="165">
        <v>59</v>
      </c>
      <c r="L357" s="197">
        <v>45839</v>
      </c>
      <c r="M357" s="198">
        <f ca="1">+TODAY()-L357</f>
        <v>240</v>
      </c>
      <c r="N357" s="201" t="s">
        <v>34</v>
      </c>
      <c r="O357" s="204">
        <f>VLOOKUP(N357,Datos!$B$21:$D$25,3,FALSE)</f>
        <v>1</v>
      </c>
      <c r="P357" s="201" t="s">
        <v>20</v>
      </c>
      <c r="Q357" s="204">
        <f>VLOOKUP(P357,Datos!$C$20:$D$25,2,FALSE)</f>
        <v>0.2</v>
      </c>
      <c r="R357" s="204">
        <f>+IF(O357="",Q357,IF(Q357="",O357,IF(O357&gt;Q357,O357,Q357)))</f>
        <v>1</v>
      </c>
      <c r="S357" s="207" t="s">
        <v>283</v>
      </c>
      <c r="T357" s="176" t="s">
        <v>0</v>
      </c>
      <c r="U357" s="175" t="s">
        <v>284</v>
      </c>
      <c r="V357" s="175" t="s">
        <v>285</v>
      </c>
      <c r="W357" s="177" t="str">
        <f>CONCATENATE("Posibilidad de"," ",T357," ",U357," debido ",V357)</f>
        <v>Posibilidad de afectación económica o presupuestal por sanciones legales de los entes de control debido al desconocimiento en la normatividad ambiental aplicable en el  Plan de Gestión Integral de Residuos Peligrosos - PGIRESPEL</v>
      </c>
      <c r="X357" s="165" t="s">
        <v>224</v>
      </c>
      <c r="Y357" s="165" t="s">
        <v>227</v>
      </c>
      <c r="Z357" s="178" t="s">
        <v>286</v>
      </c>
      <c r="AA357" s="178" t="s">
        <v>238</v>
      </c>
      <c r="AB357" s="178" t="s">
        <v>287</v>
      </c>
      <c r="AC357" s="181">
        <f>365*24</f>
        <v>8760</v>
      </c>
      <c r="AD357" s="176" t="str">
        <f t="shared" ref="AD357" si="1622">IF(AC357&lt;=0,"",IF(AC357&lt;=2,"Muy Baja",IF(AC357&lt;=24,"Baja",IF(AC357&lt;=500,"Media",IF(AC357&lt;=5000,"Alta","Muy Alta")))))</f>
        <v>Muy Alta</v>
      </c>
      <c r="AE357" s="182">
        <f>IF(AD357="","",IF(AD357="Muy Baja",0.2,IF(AD357="Baja",0.4,IF(AD357="Media",0.6,IF(AD357="Alta",0.8,IF(AD357="Muy Alta",1,))))))</f>
        <v>1</v>
      </c>
      <c r="AF357" s="176" t="s">
        <v>34</v>
      </c>
      <c r="AG357" s="176" t="str">
        <f>IF(OR(AF357=Datos!$C$6,AF357=Datos!$D$6),"Leve",IF(OR(AF357=Datos!$C$7,AF357=Datos!$D$7),"Menor",IF(OR(AF357=Datos!$C$8,AF357=Datos!$D$8),"Moderado",IF(OR(AF357=Datos!$C$9,AF357=Datos!$D$9),"Mayor",IF(OR(AF357=Datos!$C$10,AF357=Datos!$D$10),"Catastrófico","")))))</f>
        <v>Catastrófico</v>
      </c>
      <c r="AH357" s="182">
        <f>IF(AG357="","",IF(AG357="Leve",0.2,IF(AG357="Menor",0.4,IF(AG357="Moderado",0.6,IF(AG357="Mayor",0.8,IF(AG357="Catastrófico",1,))))))</f>
        <v>1</v>
      </c>
      <c r="AI357" s="176" t="str">
        <f>IF(OR(AND(AD357="Muy Baja",AG357="Leve"),AND(AD357="Muy Baja",AG357="Menor"),AND(AD357="Baja",AG357="Leve")),"Bajo",IF(OR(AND(AD357="Muy baja",AG357="Moderado"),AND(AD357="Baja",AG357="Menor"),AND(AD357="Baja",AG357="Moderado"),AND(AD357="Media",AG357="Leve"),AND(AD357="Media",AG357="Menor"),AND(AD357="Media",AG357="Moderado"),AND(AD357="Alta",AG357="Leve"),AND(AD357="Alta",AG357="Menor")),"Moderado",IF(OR(AND(AD357="Muy Baja",AG357="Mayor"),AND(AD357="Baja",AG357="Mayor"),AND(AD357="Media",AG357="Mayor"),AND(AD357="Alta",AG357="Moderado"),AND(AD357="Alta",AG357="Mayor"),AND(AD357="Muy Alta",AG357="Leve"),AND(AD357="Muy Alta",AG357="Menor"),AND(AD357="Muy Alta",AG357="Moderado"),AND(AD357="Muy Alta",AG357="Mayor")),"Alto",IF(OR(AND(AD357="Muy Baja",AG357="Catastrófico"),AND(AD357="Baja",AG357="Catastrófico"),AND(AD357="Media",AG357="Catastrófico"),AND(AD357="Alta",AG357="Catastrófico"),AND(AD357="Muy Alta",AG357="Catastrófico")),"Extremo",""))))</f>
        <v>Extremo</v>
      </c>
      <c r="AJ357" s="183" t="str" cm="1">
        <f t="array" ref="AJ357">_xlfn.IFS(AI357="Bajo","Aceptar",AI357="Moderado","Reducir",AI357="Alto","Reducir",AI357="Extremo","Reducir")</f>
        <v>Reducir</v>
      </c>
      <c r="AK357" s="21" t="str">
        <f>CONCATENATE(J357," Control"," 1")</f>
        <v>ADMBS 59 Control 1</v>
      </c>
      <c r="AL357" s="129" t="s">
        <v>450</v>
      </c>
      <c r="AM357" s="129" t="s">
        <v>291</v>
      </c>
      <c r="AN357" s="129" t="s">
        <v>289</v>
      </c>
      <c r="AO357" s="23" t="str">
        <f t="shared" si="1515"/>
        <v>La SUBDIRECCIÓN ADMINISTRATIVA Y FINANCIERA (GESTIÓN AMBIENTAL) verifica el cumplimiento del Plan de Gestión Integral de Residuos peligrosos a través de de las certificaciones de disposición final de los residuos entregadas por las empresas gestoras  donde se identifica si se esta cumpliendo con los lineamientos de implementación de la gestión en el PGIRESPEL</v>
      </c>
      <c r="AP357" s="21" t="s">
        <v>54</v>
      </c>
      <c r="AQ357" s="21" t="str">
        <f t="shared" si="1490"/>
        <v>Probabilidad</v>
      </c>
      <c r="AR357" s="21" t="s">
        <v>56</v>
      </c>
      <c r="AS357" s="21" t="str">
        <f t="shared" si="1491"/>
        <v>30%</v>
      </c>
      <c r="AT357" s="21" t="s">
        <v>1</v>
      </c>
      <c r="AU357" s="21" t="s">
        <v>2</v>
      </c>
      <c r="AV357" s="21" t="s">
        <v>3</v>
      </c>
      <c r="AW357" s="22">
        <f>+IF(AQ357="Probabilidad",AE357-(AE357*AS357),AE357)</f>
        <v>0.7</v>
      </c>
      <c r="AX357" s="21" t="str">
        <f t="shared" si="1492"/>
        <v>Alta</v>
      </c>
      <c r="AY357" s="22">
        <f>+IF(AQ357="Impacto",AH357-(AH357*AS357),AH357)</f>
        <v>1</v>
      </c>
      <c r="AZ357" s="21" t="str">
        <f t="shared" si="1493"/>
        <v>Catastrófico</v>
      </c>
      <c r="BA357" s="165" t="str">
        <f>IF(OR(AND(AX360="Muy Baja",AZ360="Leve"),AND(AX360="Muy Baja",AZ360="Menor"),AND(AX360="Baja",AZ360="Leve")),"Bajo",IF(OR(AND(AX360="Muy baja",AZ360="Moderado"),AND(AX360="Baja",AZ360="Menor"),AND(AX360="Baja",AZ360="Moderado"),AND(AX360="Media",AZ360="Leve"),AND(AX360="Media",AZ360="Menor"),AND(AX360="Media",AZ360="Moderado"),AND(AX360="Alta",AZ360="Leve"),AND(AX360="Alta",AZ360="Menor")),"Moderado",IF(OR(AND(AX360="Muy Baja",AZ360="Mayor"),AND(AX360="Baja",AZ360="Mayor"),AND(AX360="Media",AZ360="Mayor"),AND(AX360="Alta",AZ360="Moderado"),AND(AX360="Alta",AZ360="Mayor"),AND(AX360="Muy Alta",AZ360="Leve"),AND(AX360="Muy Alta",AZ360="Menor"),AND(AX360="Muy Alta",AZ360="Moderado"),AND(AX360="Muy Alta",AZ360="Mayor")),"Alto",IF(OR(AND(AX360="Muy Baja",AZ360="Catastrófico"),AND(AX360="Baja",AZ360="Catastrófico"),AND(AX360="Media",AZ360="Catastrófico"),AND(AX360="Alta",AZ360="Catastrófico"),AND(AX360="Muy Alta",AZ360="Catastrófico")),"Extremo",""))))</f>
        <v>Alto</v>
      </c>
      <c r="BB357" s="165" t="str" cm="1">
        <f t="array" ref="BB357">_xlfn.IFS(BA357="Bajo","Aceptar",BA357="Moderado","Reducir",BA357="Alto","Reducir",BA357="Extremo","Reducir")</f>
        <v>Reducir</v>
      </c>
      <c r="BC357" s="168" t="str" cm="1">
        <f t="array" ref="BC357">_xlfn.IFS(BB357="Aceptar","No",BB357="Reducir","Si")</f>
        <v>Si</v>
      </c>
      <c r="BD357" s="21" t="str">
        <f>CONCATENATE(J357," Acción preventiva"," 1")</f>
        <v>ADMBS 59 Acción preventiva 1</v>
      </c>
      <c r="BE357" s="129" t="s">
        <v>288</v>
      </c>
      <c r="BF357" s="129" t="s">
        <v>293</v>
      </c>
      <c r="BG357" s="129" t="s">
        <v>294</v>
      </c>
      <c r="BH357" s="21">
        <f t="shared" si="1495"/>
        <v>6</v>
      </c>
      <c r="BI357" s="21"/>
      <c r="BJ357" s="21"/>
      <c r="BK357" s="21"/>
      <c r="BL357" s="21"/>
      <c r="BM357" s="21"/>
      <c r="BN357" s="130">
        <v>1</v>
      </c>
      <c r="BO357" s="130">
        <v>1</v>
      </c>
      <c r="BP357" s="130">
        <v>1</v>
      </c>
      <c r="BQ357" s="130">
        <v>1</v>
      </c>
      <c r="BR357" s="130">
        <v>1</v>
      </c>
      <c r="BS357" s="130">
        <v>1</v>
      </c>
      <c r="BT357" s="21"/>
      <c r="BU357" s="171">
        <f>+AVERAGE(CH357:CH360)/AVERAGE(BH357:BH360)</f>
        <v>1</v>
      </c>
      <c r="BV357" s="38">
        <v>0</v>
      </c>
      <c r="BW357" s="38">
        <v>0</v>
      </c>
      <c r="BX357" s="38">
        <v>0</v>
      </c>
      <c r="BY357" s="38">
        <v>0</v>
      </c>
      <c r="BZ357" s="38">
        <v>0</v>
      </c>
      <c r="CA357" s="38">
        <v>1</v>
      </c>
      <c r="CB357" s="38">
        <v>1</v>
      </c>
      <c r="CC357" s="38">
        <v>1</v>
      </c>
      <c r="CD357" s="38">
        <v>1</v>
      </c>
      <c r="CE357" s="38">
        <v>1</v>
      </c>
      <c r="CF357" s="38">
        <v>1</v>
      </c>
      <c r="CG357" s="38">
        <v>0</v>
      </c>
      <c r="CH357" s="38">
        <f t="shared" si="1497"/>
        <v>6</v>
      </c>
      <c r="CI357" s="39"/>
      <c r="CJ357" s="24"/>
      <c r="CK357" s="25"/>
      <c r="CL357" s="172">
        <f>+AC357</f>
        <v>8760</v>
      </c>
      <c r="CM357" s="26">
        <f>1-(CK357/CL357)</f>
        <v>1</v>
      </c>
      <c r="CN357" s="24" t="str" cm="1">
        <f t="array" ref="CN357">+_xlfn.IFS(CM357&lt;0.8,"Cambio",CM357&lt;0.9,"Revisión de control",CM357&gt;0.89,"Se mantiene")</f>
        <v>Se mantiene</v>
      </c>
      <c r="CO357" s="80"/>
      <c r="CP357" s="25"/>
      <c r="CQ357" s="25"/>
      <c r="CR357" s="25"/>
      <c r="CS357" s="26">
        <f t="shared" si="1500"/>
        <v>1</v>
      </c>
    </row>
    <row r="358" spans="1:97" ht="60" customHeight="1" x14ac:dyDescent="0.4">
      <c r="A358" s="7" t="s">
        <v>457</v>
      </c>
      <c r="B358" s="185"/>
      <c r="C358" s="145" t="s">
        <v>159</v>
      </c>
      <c r="D358" s="188"/>
      <c r="E358" s="191"/>
      <c r="F358" s="188"/>
      <c r="G358" s="196"/>
      <c r="H358" s="176"/>
      <c r="I358" s="182"/>
      <c r="J358" s="176"/>
      <c r="K358" s="166"/>
      <c r="L358" s="197"/>
      <c r="M358" s="199"/>
      <c r="N358" s="202"/>
      <c r="O358" s="205"/>
      <c r="P358" s="202"/>
      <c r="Q358" s="205"/>
      <c r="R358" s="205"/>
      <c r="S358" s="208"/>
      <c r="T358" s="176"/>
      <c r="U358" s="175"/>
      <c r="V358" s="175"/>
      <c r="W358" s="177"/>
      <c r="X358" s="166"/>
      <c r="Y358" s="166"/>
      <c r="Z358" s="179"/>
      <c r="AA358" s="179"/>
      <c r="AB358" s="179"/>
      <c r="AC358" s="181"/>
      <c r="AD358" s="176"/>
      <c r="AE358" s="182"/>
      <c r="AF358" s="176"/>
      <c r="AG358" s="176"/>
      <c r="AH358" s="182"/>
      <c r="AI358" s="176"/>
      <c r="AJ358" s="183"/>
      <c r="AK358" s="21" t="str">
        <f>CONCATENATE(J357," Control"," 2")</f>
        <v>ADMBS 59 Control 2</v>
      </c>
      <c r="AL358" s="129" t="s">
        <v>450</v>
      </c>
      <c r="AM358" s="129" t="s">
        <v>292</v>
      </c>
      <c r="AN358" s="129" t="s">
        <v>290</v>
      </c>
      <c r="AO358" s="23" t="str">
        <f t="shared" si="1515"/>
        <v>La SUBDIRECCIÓN ADMINISTRATIVA Y FINANCIERA (GESTIÓN AMBIENTAL) actualiza el documento para la implementación a través de del nuevo Plan de Gestión Integral de Residuos donde se reformula el plan con base a las novedades, observaciones y/u oportunidades de mejora</v>
      </c>
      <c r="AP358" s="21" t="s">
        <v>55</v>
      </c>
      <c r="AQ358" s="21" t="str">
        <f t="shared" ref="AQ358:AQ361" si="1623">IF(OR(AP358="Preventivo",AP358="Detectivo"),"Probabilidad",IF(AP358="Correctivo","Impacto",""))</f>
        <v>Impacto</v>
      </c>
      <c r="AR358" s="21" t="s">
        <v>56</v>
      </c>
      <c r="AS358" s="21" t="str">
        <f t="shared" ref="AS358:AS361" si="1624">IF(AND(AP358="Preventivo",AR358="Automático"),"50%",IF(AND(AP358="Preventivo",AR358="Manual"),"40%",IF(AND(AP358="Detectivo",AR358="Automático"),"40%",IF(AND(AP358="Detectivo",AR358="Manual"),"30%",IF(AND(AP358="Correctivo",AR358="Automático"),"35%",IF(AND(AP358="Correctivo",AR358="Manual"),"25%",""))))))</f>
        <v>25%</v>
      </c>
      <c r="AT358" s="21" t="s">
        <v>1</v>
      </c>
      <c r="AU358" s="21" t="s">
        <v>2</v>
      </c>
      <c r="AV358" s="21" t="s">
        <v>3</v>
      </c>
      <c r="AW358" s="22">
        <f>+IF(AQ358="Probabilidad",AW357-(AW357*AS358),AW357)</f>
        <v>0.7</v>
      </c>
      <c r="AX358" s="21" t="str">
        <f t="shared" ref="AX358:AX361" si="1625">IFERROR(IF(AW358="","",IF(AW358&lt;=20%,"Muy Baja",IF(AW358&lt;=40%,"Baja",IF(AW358&lt;=60%,"Media",IF(AW358&lt;=80%,"Alta","Muy Alta"))))),"")</f>
        <v>Alta</v>
      </c>
      <c r="AY358" s="22">
        <f>+IF(AQ358="Impacto",AY357-(AY357*AS358),AY357)</f>
        <v>0.75</v>
      </c>
      <c r="AZ358" s="21" t="str">
        <f t="shared" ref="AZ358:AZ361" si="1626">IFERROR(IF(AY358="","",IF(AY358&lt;=0.2,"Leve",IF(AY358&lt;=0.4,"Menor",IF(AY358&lt;=0.6,"Moderado",IF(AY358&lt;=0.8,"Mayor","Catastrófico"))))),"")</f>
        <v>Mayor</v>
      </c>
      <c r="BA358" s="166"/>
      <c r="BB358" s="166"/>
      <c r="BC358" s="169"/>
      <c r="BD358" s="21" t="str">
        <f>CONCATENATE(J357," Acción preventiva"," 2")</f>
        <v>ADMBS 59 Acción preventiva 2</v>
      </c>
      <c r="BE358" s="129" t="s">
        <v>288</v>
      </c>
      <c r="BF358" s="129" t="s">
        <v>295</v>
      </c>
      <c r="BG358" s="129" t="s">
        <v>296</v>
      </c>
      <c r="BH358" s="21">
        <f t="shared" si="1495"/>
        <v>1</v>
      </c>
      <c r="BI358" s="21"/>
      <c r="BJ358" s="21"/>
      <c r="BK358" s="21"/>
      <c r="BL358" s="21"/>
      <c r="BM358" s="21"/>
      <c r="BN358" s="130">
        <v>1</v>
      </c>
      <c r="BO358" s="130"/>
      <c r="BP358" s="130"/>
      <c r="BQ358" s="130"/>
      <c r="BR358" s="130"/>
      <c r="BS358" s="130"/>
      <c r="BT358" s="21"/>
      <c r="BU358" s="171"/>
      <c r="BV358" s="38">
        <v>0</v>
      </c>
      <c r="BW358" s="38">
        <v>0</v>
      </c>
      <c r="BX358" s="38">
        <v>0</v>
      </c>
      <c r="BY358" s="38">
        <v>0</v>
      </c>
      <c r="BZ358" s="38">
        <v>0</v>
      </c>
      <c r="CA358" s="38">
        <v>1</v>
      </c>
      <c r="CB358" s="38">
        <v>0</v>
      </c>
      <c r="CC358" s="38">
        <v>0</v>
      </c>
      <c r="CD358" s="38">
        <v>0</v>
      </c>
      <c r="CE358" s="38">
        <v>0</v>
      </c>
      <c r="CF358" s="38">
        <v>0</v>
      </c>
      <c r="CG358" s="38">
        <v>0</v>
      </c>
      <c r="CH358" s="38">
        <f t="shared" ref="CH358:CH368" si="1627">+SUM(BV358:CG358)</f>
        <v>1</v>
      </c>
      <c r="CI358" s="39"/>
      <c r="CJ358" s="24"/>
      <c r="CK358" s="25"/>
      <c r="CL358" s="173"/>
      <c r="CM358" s="26">
        <f>1-(CK358/CL357)</f>
        <v>1</v>
      </c>
      <c r="CN358" s="24" t="str" cm="1">
        <f t="array" ref="CN358">+_xlfn.IFS(CM358&lt;0.8,"Cambio",CM358&lt;0.9,"Revisión de control",CM358&gt;0.89,"Se mantiene")</f>
        <v>Se mantiene</v>
      </c>
      <c r="CO358" s="80"/>
      <c r="CP358" s="25"/>
      <c r="CQ358" s="25"/>
      <c r="CR358" s="25"/>
      <c r="CS358" s="26">
        <f t="shared" ref="CS358:CS368" si="1628">(_xlfn.IFS(CJ358="",1,CJ358="SI",0)+_xlfn.IFS(CO358="",1,CO358="SI",1,CO358="NO",0)+_xlfn.IFS(CP358="",1,CP358="SI",1,CP358="NO",0)+_xlfn.IFS(CQ358="",1,CQ358="SI",1,CQ358="NO",0)+_xlfn.IFS(CR358="",1,CR358="SI",1,CR358="NO",0))/5</f>
        <v>1</v>
      </c>
    </row>
    <row r="359" spans="1:97" ht="60" customHeight="1" x14ac:dyDescent="0.4">
      <c r="A359" s="7" t="s">
        <v>457</v>
      </c>
      <c r="B359" s="185"/>
      <c r="C359" s="145" t="s">
        <v>159</v>
      </c>
      <c r="D359" s="188"/>
      <c r="E359" s="191"/>
      <c r="F359" s="188"/>
      <c r="G359" s="196"/>
      <c r="H359" s="176"/>
      <c r="I359" s="182"/>
      <c r="J359" s="176"/>
      <c r="K359" s="166"/>
      <c r="L359" s="197"/>
      <c r="M359" s="199"/>
      <c r="N359" s="202"/>
      <c r="O359" s="205"/>
      <c r="P359" s="202"/>
      <c r="Q359" s="205"/>
      <c r="R359" s="205"/>
      <c r="S359" s="208"/>
      <c r="T359" s="176"/>
      <c r="U359" s="175"/>
      <c r="V359" s="175"/>
      <c r="W359" s="177"/>
      <c r="X359" s="166"/>
      <c r="Y359" s="166"/>
      <c r="Z359" s="179"/>
      <c r="AA359" s="179"/>
      <c r="AB359" s="179"/>
      <c r="AC359" s="181"/>
      <c r="AD359" s="176"/>
      <c r="AE359" s="182"/>
      <c r="AF359" s="176"/>
      <c r="AG359" s="176"/>
      <c r="AH359" s="182"/>
      <c r="AI359" s="176"/>
      <c r="AJ359" s="183"/>
      <c r="AK359" s="21" t="str">
        <f>CONCATENATE(J357," Control"," 3")</f>
        <v>ADMBS 59 Control 3</v>
      </c>
      <c r="AL359" s="23"/>
      <c r="AM359" s="23"/>
      <c r="AN359" s="23"/>
      <c r="AO359" s="23" t="str">
        <f t="shared" si="1515"/>
        <v xml:space="preserve">  a través de </v>
      </c>
      <c r="AP359" s="21"/>
      <c r="AQ359" s="21" t="str">
        <f t="shared" si="1623"/>
        <v/>
      </c>
      <c r="AR359" s="21"/>
      <c r="AS359" s="21" t="str">
        <f t="shared" si="1624"/>
        <v/>
      </c>
      <c r="AT359" s="21"/>
      <c r="AU359" s="21"/>
      <c r="AV359" s="21"/>
      <c r="AW359" s="22">
        <f>+IF(AQ359="Probabilidad",AW358-(AW358*AS359),AW358)</f>
        <v>0.7</v>
      </c>
      <c r="AX359" s="21" t="str">
        <f t="shared" si="1625"/>
        <v>Alta</v>
      </c>
      <c r="AY359" s="22">
        <f>+IF(AQ359="Impacto",AY358-(AY358*AS359),AY358)</f>
        <v>0.75</v>
      </c>
      <c r="AZ359" s="21" t="str">
        <f t="shared" si="1626"/>
        <v>Mayor</v>
      </c>
      <c r="BA359" s="166"/>
      <c r="BB359" s="166"/>
      <c r="BC359" s="169"/>
      <c r="BD359" s="21" t="str">
        <f>CONCATENATE(J357," Acción preventiva"," 3")</f>
        <v>ADMBS 59 Acción preventiva 3</v>
      </c>
      <c r="BE359" s="23"/>
      <c r="BF359" s="23"/>
      <c r="BG359" s="23"/>
      <c r="BH359" s="21">
        <f t="shared" si="1495"/>
        <v>0</v>
      </c>
      <c r="BI359" s="21"/>
      <c r="BJ359" s="21"/>
      <c r="BK359" s="21"/>
      <c r="BL359" s="21"/>
      <c r="BM359" s="21"/>
      <c r="BN359" s="21"/>
      <c r="BO359" s="21"/>
      <c r="BP359" s="21"/>
      <c r="BQ359" s="21"/>
      <c r="BR359" s="21"/>
      <c r="BS359" s="21"/>
      <c r="BT359" s="21"/>
      <c r="BU359" s="171"/>
      <c r="BV359" s="38">
        <v>0</v>
      </c>
      <c r="BW359" s="38">
        <v>0</v>
      </c>
      <c r="BX359" s="38">
        <v>0</v>
      </c>
      <c r="BY359" s="38">
        <v>0</v>
      </c>
      <c r="BZ359" s="38">
        <v>0</v>
      </c>
      <c r="CA359" s="38">
        <v>0</v>
      </c>
      <c r="CB359" s="38">
        <v>0</v>
      </c>
      <c r="CC359" s="38">
        <v>0</v>
      </c>
      <c r="CD359" s="38">
        <v>0</v>
      </c>
      <c r="CE359" s="38">
        <v>0</v>
      </c>
      <c r="CF359" s="38">
        <v>0</v>
      </c>
      <c r="CG359" s="38">
        <v>0</v>
      </c>
      <c r="CH359" s="38">
        <f t="shared" si="1627"/>
        <v>0</v>
      </c>
      <c r="CI359" s="39"/>
      <c r="CJ359" s="24"/>
      <c r="CK359" s="25"/>
      <c r="CL359" s="173"/>
      <c r="CM359" s="26">
        <f>1-(CK359/CL357)</f>
        <v>1</v>
      </c>
      <c r="CN359" s="24" t="str" cm="1">
        <f t="array" ref="CN359">+_xlfn.IFS(CM359&lt;0.8,"Cambio",CM359&lt;0.9,"Revisión de control",CM359&gt;0.89,"Se mantiene")</f>
        <v>Se mantiene</v>
      </c>
      <c r="CO359" s="80"/>
      <c r="CP359" s="25"/>
      <c r="CQ359" s="25"/>
      <c r="CR359" s="25"/>
      <c r="CS359" s="26">
        <f t="shared" si="1628"/>
        <v>1</v>
      </c>
    </row>
    <row r="360" spans="1:97" ht="60" customHeight="1" x14ac:dyDescent="0.4">
      <c r="A360" s="7" t="s">
        <v>457</v>
      </c>
      <c r="B360" s="186"/>
      <c r="C360" s="145" t="s">
        <v>159</v>
      </c>
      <c r="D360" s="189"/>
      <c r="E360" s="192"/>
      <c r="F360" s="189"/>
      <c r="G360" s="196"/>
      <c r="H360" s="176"/>
      <c r="I360" s="182"/>
      <c r="J360" s="176"/>
      <c r="K360" s="167"/>
      <c r="L360" s="197"/>
      <c r="M360" s="200"/>
      <c r="N360" s="203"/>
      <c r="O360" s="206"/>
      <c r="P360" s="203"/>
      <c r="Q360" s="206"/>
      <c r="R360" s="206"/>
      <c r="S360" s="209"/>
      <c r="T360" s="176"/>
      <c r="U360" s="175"/>
      <c r="V360" s="175"/>
      <c r="W360" s="177"/>
      <c r="X360" s="167"/>
      <c r="Y360" s="167"/>
      <c r="Z360" s="180"/>
      <c r="AA360" s="180"/>
      <c r="AB360" s="180"/>
      <c r="AC360" s="181"/>
      <c r="AD360" s="176"/>
      <c r="AE360" s="182"/>
      <c r="AF360" s="176"/>
      <c r="AG360" s="176"/>
      <c r="AH360" s="182"/>
      <c r="AI360" s="176"/>
      <c r="AJ360" s="183"/>
      <c r="AK360" s="21" t="str">
        <f>CONCATENATE(J357," Control"," 4")</f>
        <v>ADMBS 59 Control 4</v>
      </c>
      <c r="AL360" s="23"/>
      <c r="AM360" s="23"/>
      <c r="AN360" s="23"/>
      <c r="AO360" s="23" t="str">
        <f t="shared" si="1515"/>
        <v xml:space="preserve">  a través de </v>
      </c>
      <c r="AP360" s="21"/>
      <c r="AQ360" s="21" t="str">
        <f t="shared" si="1623"/>
        <v/>
      </c>
      <c r="AR360" s="21"/>
      <c r="AS360" s="21" t="str">
        <f t="shared" si="1624"/>
        <v/>
      </c>
      <c r="AT360" s="21"/>
      <c r="AU360" s="21"/>
      <c r="AV360" s="21"/>
      <c r="AW360" s="22">
        <f>+IF(AQ360="Probabilidad",AW359-(AW359*AS360),AW359)</f>
        <v>0.7</v>
      </c>
      <c r="AX360" s="21" t="str">
        <f t="shared" si="1625"/>
        <v>Alta</v>
      </c>
      <c r="AY360" s="22">
        <f>+IF(AQ360="Impacto",AY359-(AY359*AS360),AY359)</f>
        <v>0.75</v>
      </c>
      <c r="AZ360" s="21" t="str">
        <f t="shared" si="1626"/>
        <v>Mayor</v>
      </c>
      <c r="BA360" s="167"/>
      <c r="BB360" s="167"/>
      <c r="BC360" s="170"/>
      <c r="BD360" s="21" t="str">
        <f>CONCATENATE(J357," Acción preventiva"," 4")</f>
        <v>ADMBS 59 Acción preventiva 4</v>
      </c>
      <c r="BE360" s="23"/>
      <c r="BF360" s="23"/>
      <c r="BG360" s="23"/>
      <c r="BH360" s="21">
        <f t="shared" si="1495"/>
        <v>0</v>
      </c>
      <c r="BI360" s="21"/>
      <c r="BJ360" s="21"/>
      <c r="BK360" s="21"/>
      <c r="BL360" s="21"/>
      <c r="BM360" s="21"/>
      <c r="BN360" s="21"/>
      <c r="BO360" s="21"/>
      <c r="BP360" s="21"/>
      <c r="BQ360" s="21"/>
      <c r="BR360" s="21"/>
      <c r="BS360" s="21"/>
      <c r="BT360" s="21"/>
      <c r="BU360" s="171"/>
      <c r="BV360" s="38">
        <v>0</v>
      </c>
      <c r="BW360" s="38">
        <v>0</v>
      </c>
      <c r="BX360" s="38">
        <v>0</v>
      </c>
      <c r="BY360" s="38">
        <v>0</v>
      </c>
      <c r="BZ360" s="38">
        <v>0</v>
      </c>
      <c r="CA360" s="38">
        <v>0</v>
      </c>
      <c r="CB360" s="38">
        <v>0</v>
      </c>
      <c r="CC360" s="38">
        <v>0</v>
      </c>
      <c r="CD360" s="38">
        <v>0</v>
      </c>
      <c r="CE360" s="38">
        <v>0</v>
      </c>
      <c r="CF360" s="38">
        <v>0</v>
      </c>
      <c r="CG360" s="38">
        <v>0</v>
      </c>
      <c r="CH360" s="38">
        <f t="shared" si="1627"/>
        <v>0</v>
      </c>
      <c r="CI360" s="39"/>
      <c r="CJ360" s="24"/>
      <c r="CK360" s="25"/>
      <c r="CL360" s="174"/>
      <c r="CM360" s="26">
        <f>1-(CK360/CL357)</f>
        <v>1</v>
      </c>
      <c r="CN360" s="24" t="str" cm="1">
        <f t="array" ref="CN360">+_xlfn.IFS(CM360&lt;0.8,"Cambio",CM360&lt;0.9,"Revisión de control",CM360&gt;0.89,"Se mantiene")</f>
        <v>Se mantiene</v>
      </c>
      <c r="CO360" s="80"/>
      <c r="CP360" s="25"/>
      <c r="CQ360" s="25"/>
      <c r="CR360" s="25"/>
      <c r="CS360" s="26">
        <f t="shared" si="1628"/>
        <v>1</v>
      </c>
    </row>
    <row r="361" spans="1:97" ht="60" customHeight="1" x14ac:dyDescent="0.4">
      <c r="A361" s="7" t="s">
        <v>457</v>
      </c>
      <c r="B361" s="184" t="s">
        <v>158</v>
      </c>
      <c r="C361" s="145" t="s">
        <v>159</v>
      </c>
      <c r="D361" s="187" t="str">
        <f>VLOOKUP(B361,Datos!$B$65:$F$80,3,FALSE)</f>
        <v>Gestionar la administración y mantenimiento de bienes y servicios necesarios para la ejecución de los procesos de la entidad</v>
      </c>
      <c r="E361" s="190" t="str">
        <f>VLOOKUP(B361,Datos!$B$65:$F$80,5,FALSE)</f>
        <v>La posibilidad de incumplir con la administración y mantenimiento de bienes y servicios necesarios para la ejecución de los procesos de la entidad</v>
      </c>
      <c r="F361" s="187" t="str">
        <f>VLOOKUP(B361,Datos!$B$65:$F$80,4,FALSE)</f>
        <v>Desde la recepción de los bienes y servicios, hasta la disposición final de los bienes y el recibido a satisfacción de los servicios</v>
      </c>
      <c r="G361" s="196" t="s">
        <v>282</v>
      </c>
      <c r="H361" s="176" t="s">
        <v>426</v>
      </c>
      <c r="I361" s="182">
        <f t="shared" si="1482"/>
        <v>1</v>
      </c>
      <c r="J361" s="176" t="str">
        <f t="shared" ref="J361" si="1629">CONCATENATE(C361," ",K361)</f>
        <v>ADMBS 60</v>
      </c>
      <c r="K361" s="165">
        <v>60</v>
      </c>
      <c r="L361" s="197">
        <v>45839</v>
      </c>
      <c r="M361" s="198">
        <f ca="1">+TODAY()-L361</f>
        <v>240</v>
      </c>
      <c r="N361" s="201" t="s">
        <v>31</v>
      </c>
      <c r="O361" s="204">
        <f>VLOOKUP(N361,Datos!$B$21:$D$25,3,FALSE)</f>
        <v>0.8</v>
      </c>
      <c r="P361" s="201" t="s">
        <v>20</v>
      </c>
      <c r="Q361" s="204">
        <f>VLOOKUP(P361,Datos!$C$20:$D$25,2,FALSE)</f>
        <v>0.2</v>
      </c>
      <c r="R361" s="204">
        <f t="shared" ref="R361" si="1630">+IF(O361="",Q361,IF(Q361="",O361,IF(O361&gt;Q361,O361,Q361)))</f>
        <v>0.8</v>
      </c>
      <c r="S361" s="207" t="s">
        <v>297</v>
      </c>
      <c r="T361" s="176" t="s">
        <v>0</v>
      </c>
      <c r="U361" s="175" t="s">
        <v>284</v>
      </c>
      <c r="V361" s="175" t="s">
        <v>298</v>
      </c>
      <c r="W361" s="177" t="str">
        <f t="shared" ref="W361" si="1631">CONCATENATE("Posibilidad de"," ",T361," ",U361," debido ",V361)</f>
        <v>Posibilidad de afectación económica o presupuestal por sanciones legales de los entes de control debido al desconocimiento e incumplimiento de la normatividad ambiental aplicable en el Plan Institucional de Gestión Ambiental - PIGA</v>
      </c>
      <c r="X361" s="165" t="s">
        <v>224</v>
      </c>
      <c r="Y361" s="165" t="s">
        <v>227</v>
      </c>
      <c r="Z361" s="178" t="s">
        <v>286</v>
      </c>
      <c r="AA361" s="165" t="s">
        <v>238</v>
      </c>
      <c r="AB361" s="165" t="s">
        <v>287</v>
      </c>
      <c r="AC361" s="181">
        <f>365*24</f>
        <v>8760</v>
      </c>
      <c r="AD361" s="176" t="str">
        <f t="shared" ref="AD361" si="1632">IF(AC361&lt;=0,"",IF(AC361&lt;=2,"Muy Baja",IF(AC361&lt;=24,"Baja",IF(AC361&lt;=500,"Media",IF(AC361&lt;=5000,"Alta","Muy Alta")))))</f>
        <v>Muy Alta</v>
      </c>
      <c r="AE361" s="182">
        <f t="shared" ref="AE361" si="1633">IF(AD361="","",IF(AD361="Muy Baja",0.2,IF(AD361="Baja",0.4,IF(AD361="Media",0.6,IF(AD361="Alta",0.8,IF(AD361="Muy Alta",1,))))))</f>
        <v>1</v>
      </c>
      <c r="AF361" s="176" t="s">
        <v>31</v>
      </c>
      <c r="AG361" s="176" t="str">
        <f>IF(OR(AF361=Datos!$C$6,AF361=Datos!$D$6),"Leve",IF(OR(AF361=Datos!$C$7,AF361=Datos!$D$7),"Menor",IF(OR(AF361=Datos!$C$8,AF361=Datos!$D$8),"Moderado",IF(OR(AF361=Datos!$C$9,AF361=Datos!$D$9),"Mayor",IF(OR(AF361=Datos!$C$10,AF361=Datos!$D$10),"Catastrófico","")))))</f>
        <v>Mayor</v>
      </c>
      <c r="AH361" s="182">
        <f t="shared" ref="AH361" si="1634">IF(AG361="","",IF(AG361="Leve",0.2,IF(AG361="Menor",0.4,IF(AG361="Moderado",0.6,IF(AG361="Mayor",0.8,IF(AG361="Catastrófico",1,))))))</f>
        <v>0.8</v>
      </c>
      <c r="AI361" s="176" t="str">
        <f t="shared" ref="AI361" si="1635">IF(OR(AND(AD361="Muy Baja",AG361="Leve"),AND(AD361="Muy Baja",AG361="Menor"),AND(AD361="Baja",AG361="Leve")),"Bajo",IF(OR(AND(AD361="Muy baja",AG361="Moderado"),AND(AD361="Baja",AG361="Menor"),AND(AD361="Baja",AG361="Moderado"),AND(AD361="Media",AG361="Leve"),AND(AD361="Media",AG361="Menor"),AND(AD361="Media",AG361="Moderado"),AND(AD361="Alta",AG361="Leve"),AND(AD361="Alta",AG361="Menor")),"Moderado",IF(OR(AND(AD361="Muy Baja",AG361="Mayor"),AND(AD361="Baja",AG361="Mayor"),AND(AD361="Media",AG361="Mayor"),AND(AD361="Alta",AG361="Moderado"),AND(AD361="Alta",AG361="Mayor"),AND(AD361="Muy Alta",AG361="Leve"),AND(AD361="Muy Alta",AG361="Menor"),AND(AD361="Muy Alta",AG361="Moderado"),AND(AD361="Muy Alta",AG361="Mayor")),"Alto",IF(OR(AND(AD361="Muy Baja",AG361="Catastrófico"),AND(AD361="Baja",AG361="Catastrófico"),AND(AD361="Media",AG361="Catastrófico"),AND(AD361="Alta",AG361="Catastrófico"),AND(AD361="Muy Alta",AG361="Catastrófico")),"Extremo",""))))</f>
        <v>Alto</v>
      </c>
      <c r="AJ361" s="183" t="str" cm="1">
        <f t="array" ref="AJ361">_xlfn.IFS(AI361="Bajo","Aceptar",AI361="Moderado","Reducir",AI361="Alto","Reducir",AI361="Extremo","Reducir")</f>
        <v>Reducir</v>
      </c>
      <c r="AK361" s="21" t="str">
        <f>CONCATENATE(J361," Control"," 1")</f>
        <v>ADMBS 60 Control 1</v>
      </c>
      <c r="AL361" s="129" t="s">
        <v>450</v>
      </c>
      <c r="AM361" s="129" t="s">
        <v>299</v>
      </c>
      <c r="AN361" s="129" t="s">
        <v>300</v>
      </c>
      <c r="AO361" s="23" t="str">
        <f t="shared" si="1515"/>
        <v>La SUBDIRECCIÓN ADMINISTRATIVA Y FINANCIERA (GESTIÓN AMBIENTAL) verifica la fase precontractual de los criterios ambientales acogidos para el Plan Institucional de Gestión Ambiental - PIGA a través de de los permisos de disposición que entregan los proveedores de acuerdo a los lineamientos e instructivos impartidos en la plataforma de Colombia Compra Eficiente</v>
      </c>
      <c r="AP361" s="130" t="s">
        <v>53</v>
      </c>
      <c r="AQ361" s="21" t="str">
        <f t="shared" si="1623"/>
        <v>Probabilidad</v>
      </c>
      <c r="AR361" s="130" t="s">
        <v>56</v>
      </c>
      <c r="AS361" s="21" t="str">
        <f t="shared" si="1624"/>
        <v>40%</v>
      </c>
      <c r="AT361" s="21" t="s">
        <v>5</v>
      </c>
      <c r="AU361" s="21" t="s">
        <v>2</v>
      </c>
      <c r="AV361" s="21" t="s">
        <v>7</v>
      </c>
      <c r="AW361" s="22">
        <f>+IF(AQ361="Probabilidad",AE361-(AE361*AS361),AE361)</f>
        <v>0.6</v>
      </c>
      <c r="AX361" s="21" t="str">
        <f t="shared" si="1625"/>
        <v>Media</v>
      </c>
      <c r="AY361" s="22">
        <f>+IF(AQ361="Impacto",AH361-(AH361*AS361),AH361)</f>
        <v>0.8</v>
      </c>
      <c r="AZ361" s="21" t="str">
        <f t="shared" si="1626"/>
        <v>Mayor</v>
      </c>
      <c r="BA361" s="165" t="str">
        <f t="shared" ref="BA361" si="1636">IF(OR(AND(AX364="Muy Baja",AZ364="Leve"),AND(AX364="Muy Baja",AZ364="Menor"),AND(AX364="Baja",AZ364="Leve")),"Bajo",IF(OR(AND(AX364="Muy baja",AZ364="Moderado"),AND(AX364="Baja",AZ364="Menor"),AND(AX364="Baja",AZ364="Moderado"),AND(AX364="Media",AZ364="Leve"),AND(AX364="Media",AZ364="Menor"),AND(AX364="Media",AZ364="Moderado"),AND(AX364="Alta",AZ364="Leve"),AND(AX364="Alta",AZ364="Menor")),"Moderado",IF(OR(AND(AX364="Muy Baja",AZ364="Mayor"),AND(AX364="Baja",AZ364="Mayor"),AND(AX364="Media",AZ364="Mayor"),AND(AX364="Alta",AZ364="Moderado"),AND(AX364="Alta",AZ364="Mayor"),AND(AX364="Muy Alta",AZ364="Leve"),AND(AX364="Muy Alta",AZ364="Menor"),AND(AX364="Muy Alta",AZ364="Moderado"),AND(AX364="Muy Alta",AZ364="Mayor")),"Alto",IF(OR(AND(AX364="Muy Baja",AZ364="Catastrófico"),AND(AX364="Baja",AZ364="Catastrófico"),AND(AX364="Media",AZ364="Catastrófico"),AND(AX364="Alta",AZ364="Catastrófico"),AND(AX364="Muy Alta",AZ364="Catastrófico")),"Extremo",""))))</f>
        <v>Moderado</v>
      </c>
      <c r="BB361" s="165" t="str" cm="1">
        <f t="array" ref="BB361">_xlfn.IFS(BA361="Bajo","Aceptar",BA361="Moderado","Reducir",BA361="Alto","Reducir",BA361="Extremo","Reducir")</f>
        <v>Reducir</v>
      </c>
      <c r="BC361" s="168" t="str" cm="1">
        <f t="array" ref="BC361">_xlfn.IFS(BB361="Aceptar","No",BB361="Reducir","Si")</f>
        <v>Si</v>
      </c>
      <c r="BD361" s="21" t="str">
        <f>CONCATENATE(J361," Acción preventiva"," 1")</f>
        <v>ADMBS 60 Acción preventiva 1</v>
      </c>
      <c r="BE361" s="129" t="s">
        <v>288</v>
      </c>
      <c r="BF361" s="129" t="s">
        <v>306</v>
      </c>
      <c r="BG361" s="129" t="s">
        <v>307</v>
      </c>
      <c r="BH361" s="21">
        <f t="shared" si="1495"/>
        <v>1</v>
      </c>
      <c r="BI361" s="21"/>
      <c r="BJ361" s="21"/>
      <c r="BK361" s="21"/>
      <c r="BL361" s="21"/>
      <c r="BM361" s="21"/>
      <c r="BN361" s="130">
        <v>1</v>
      </c>
      <c r="BO361" s="21"/>
      <c r="BP361" s="21"/>
      <c r="BQ361" s="21"/>
      <c r="BR361" s="21"/>
      <c r="BS361" s="21"/>
      <c r="BT361" s="21"/>
      <c r="BU361" s="171">
        <f t="shared" ref="BU361" si="1637">+AVERAGE(CH361:CH364)/AVERAGE(BH361:BH364)</f>
        <v>1</v>
      </c>
      <c r="BV361" s="38">
        <v>0</v>
      </c>
      <c r="BW361" s="38">
        <v>0</v>
      </c>
      <c r="BX361" s="38">
        <v>0</v>
      </c>
      <c r="BY361" s="38">
        <v>0</v>
      </c>
      <c r="BZ361" s="38">
        <v>0</v>
      </c>
      <c r="CA361" s="38">
        <v>0</v>
      </c>
      <c r="CB361" s="38">
        <v>0</v>
      </c>
      <c r="CC361" s="38">
        <v>0</v>
      </c>
      <c r="CD361" s="38">
        <v>0</v>
      </c>
      <c r="CE361" s="38">
        <v>1</v>
      </c>
      <c r="CF361" s="38">
        <v>0</v>
      </c>
      <c r="CG361" s="38">
        <v>0</v>
      </c>
      <c r="CH361" s="38">
        <f t="shared" si="1627"/>
        <v>1</v>
      </c>
      <c r="CI361" s="39"/>
      <c r="CJ361" s="24"/>
      <c r="CK361" s="25"/>
      <c r="CL361" s="172">
        <f t="shared" ref="CL361" si="1638">+AC361</f>
        <v>8760</v>
      </c>
      <c r="CM361" s="26">
        <f t="shared" ref="CM361" si="1639">1-(CK361/CL361)</f>
        <v>1</v>
      </c>
      <c r="CN361" s="24" t="str" cm="1">
        <f t="array" ref="CN361">+_xlfn.IFS(CM361&lt;0.8,"Cambio",CM361&lt;0.9,"Revisión de control",CM361&gt;0.89,"Se mantiene")</f>
        <v>Se mantiene</v>
      </c>
      <c r="CO361" s="80"/>
      <c r="CP361" s="25"/>
      <c r="CQ361" s="25"/>
      <c r="CR361" s="25"/>
      <c r="CS361" s="26">
        <f t="shared" si="1628"/>
        <v>1</v>
      </c>
    </row>
    <row r="362" spans="1:97" ht="60" customHeight="1" x14ac:dyDescent="0.4">
      <c r="A362" s="7" t="s">
        <v>457</v>
      </c>
      <c r="B362" s="185"/>
      <c r="C362" s="145" t="s">
        <v>159</v>
      </c>
      <c r="D362" s="188"/>
      <c r="E362" s="191"/>
      <c r="F362" s="188"/>
      <c r="G362" s="196"/>
      <c r="H362" s="176"/>
      <c r="I362" s="182"/>
      <c r="J362" s="176"/>
      <c r="K362" s="166"/>
      <c r="L362" s="197"/>
      <c r="M362" s="199"/>
      <c r="N362" s="202"/>
      <c r="O362" s="205"/>
      <c r="P362" s="202"/>
      <c r="Q362" s="205"/>
      <c r="R362" s="205"/>
      <c r="S362" s="208"/>
      <c r="T362" s="176"/>
      <c r="U362" s="175"/>
      <c r="V362" s="175"/>
      <c r="W362" s="177"/>
      <c r="X362" s="166"/>
      <c r="Y362" s="166"/>
      <c r="Z362" s="179"/>
      <c r="AA362" s="166"/>
      <c r="AB362" s="166"/>
      <c r="AC362" s="181"/>
      <c r="AD362" s="176"/>
      <c r="AE362" s="182"/>
      <c r="AF362" s="176"/>
      <c r="AG362" s="176"/>
      <c r="AH362" s="182"/>
      <c r="AI362" s="176"/>
      <c r="AJ362" s="183"/>
      <c r="AK362" s="21" t="str">
        <f>CONCATENATE(J361," Control"," 2")</f>
        <v>ADMBS 60 Control 2</v>
      </c>
      <c r="AL362" s="129" t="s">
        <v>450</v>
      </c>
      <c r="AM362" s="129" t="s">
        <v>301</v>
      </c>
      <c r="AN362" s="129" t="s">
        <v>302</v>
      </c>
      <c r="AO362" s="23" t="str">
        <f t="shared" si="1515"/>
        <v>La SUBDIRECCIÓN ADMINISTRATIVA Y FINANCIERA (GESTIÓN AMBIENTAL) verifica y realiza el seguimiento del cumplimiento de los requisitos ambientales para el Plan Institucional de Gestión Ambiental - PIGA a través de de la Matriz de requisitos legales ambientales  establecida por la ANT</v>
      </c>
      <c r="AP362" s="130" t="s">
        <v>54</v>
      </c>
      <c r="AQ362" s="21" t="str">
        <f t="shared" ref="AQ362:AQ368" si="1640">IF(OR(AP362="Preventivo",AP362="Detectivo"),"Probabilidad",IF(AP362="Correctivo","Impacto",""))</f>
        <v>Probabilidad</v>
      </c>
      <c r="AR362" s="130" t="s">
        <v>56</v>
      </c>
      <c r="AS362" s="21" t="str">
        <f t="shared" ref="AS362:AS368" si="1641">IF(AND(AP362="Preventivo",AR362="Automático"),"50%",IF(AND(AP362="Preventivo",AR362="Manual"),"40%",IF(AND(AP362="Detectivo",AR362="Automático"),"40%",IF(AND(AP362="Detectivo",AR362="Manual"),"30%",IF(AND(AP362="Correctivo",AR362="Automático"),"35%",IF(AND(AP362="Correctivo",AR362="Manual"),"25%",""))))))</f>
        <v>30%</v>
      </c>
      <c r="AT362" s="21" t="s">
        <v>5</v>
      </c>
      <c r="AU362" s="21" t="s">
        <v>2</v>
      </c>
      <c r="AV362" s="21" t="s">
        <v>3</v>
      </c>
      <c r="AW362" s="22">
        <f>+IF(AQ362="Probabilidad",AW361-(AW361*AS362),AW361)</f>
        <v>0.42</v>
      </c>
      <c r="AX362" s="21" t="str">
        <f t="shared" ref="AX362:AX368" si="1642">IFERROR(IF(AW362="","",IF(AW362&lt;=20%,"Muy Baja",IF(AW362&lt;=40%,"Baja",IF(AW362&lt;=60%,"Media",IF(AW362&lt;=80%,"Alta","Muy Alta"))))),"")</f>
        <v>Media</v>
      </c>
      <c r="AY362" s="22">
        <f>+IF(AQ362="Impacto",AY361-(AY361*AS362),AY361)</f>
        <v>0.8</v>
      </c>
      <c r="AZ362" s="21" t="str">
        <f t="shared" ref="AZ362:AZ368" si="1643">IFERROR(IF(AY362="","",IF(AY362&lt;=0.2,"Leve",IF(AY362&lt;=0.4,"Menor",IF(AY362&lt;=0.6,"Moderado",IF(AY362&lt;=0.8,"Mayor","Catastrófico"))))),"")</f>
        <v>Mayor</v>
      </c>
      <c r="BA362" s="166"/>
      <c r="BB362" s="166"/>
      <c r="BC362" s="169"/>
      <c r="BD362" s="21" t="str">
        <f>CONCATENATE(J361," Acción preventiva"," 2")</f>
        <v>ADMBS 60 Acción preventiva 2</v>
      </c>
      <c r="BE362" s="129" t="s">
        <v>288</v>
      </c>
      <c r="BF362" s="129" t="s">
        <v>308</v>
      </c>
      <c r="BG362" s="129" t="s">
        <v>296</v>
      </c>
      <c r="BH362" s="21">
        <f t="shared" si="1495"/>
        <v>1</v>
      </c>
      <c r="BI362" s="21"/>
      <c r="BJ362" s="21"/>
      <c r="BK362" s="21"/>
      <c r="BL362" s="21"/>
      <c r="BM362" s="21"/>
      <c r="BN362" s="130">
        <v>1</v>
      </c>
      <c r="BO362" s="21"/>
      <c r="BP362" s="21"/>
      <c r="BQ362" s="21"/>
      <c r="BR362" s="21"/>
      <c r="BS362" s="21"/>
      <c r="BT362" s="21"/>
      <c r="BU362" s="171"/>
      <c r="BV362" s="38">
        <v>0</v>
      </c>
      <c r="BW362" s="38">
        <v>0</v>
      </c>
      <c r="BX362" s="38">
        <v>0</v>
      </c>
      <c r="BY362" s="38">
        <v>0</v>
      </c>
      <c r="BZ362" s="38">
        <v>0</v>
      </c>
      <c r="CA362" s="38">
        <v>1</v>
      </c>
      <c r="CB362" s="38">
        <v>0</v>
      </c>
      <c r="CC362" s="38">
        <v>0</v>
      </c>
      <c r="CD362" s="38">
        <v>0</v>
      </c>
      <c r="CE362" s="38">
        <v>0</v>
      </c>
      <c r="CF362" s="38">
        <v>0</v>
      </c>
      <c r="CG362" s="38">
        <v>0</v>
      </c>
      <c r="CH362" s="38">
        <f t="shared" si="1627"/>
        <v>1</v>
      </c>
      <c r="CI362" s="39"/>
      <c r="CJ362" s="24"/>
      <c r="CK362" s="25"/>
      <c r="CL362" s="173"/>
      <c r="CM362" s="26">
        <f t="shared" ref="CM362" si="1644">1-(CK362/CL361)</f>
        <v>1</v>
      </c>
      <c r="CN362" s="24" t="str" cm="1">
        <f t="array" ref="CN362">+_xlfn.IFS(CM362&lt;0.8,"Cambio",CM362&lt;0.9,"Revisión de control",CM362&gt;0.89,"Se mantiene")</f>
        <v>Se mantiene</v>
      </c>
      <c r="CO362" s="80"/>
      <c r="CP362" s="25"/>
      <c r="CQ362" s="25"/>
      <c r="CR362" s="25"/>
      <c r="CS362" s="26">
        <f t="shared" si="1628"/>
        <v>1</v>
      </c>
    </row>
    <row r="363" spans="1:97" ht="60" customHeight="1" x14ac:dyDescent="0.4">
      <c r="A363" s="7" t="s">
        <v>457</v>
      </c>
      <c r="B363" s="185"/>
      <c r="C363" s="145" t="s">
        <v>159</v>
      </c>
      <c r="D363" s="188"/>
      <c r="E363" s="191"/>
      <c r="F363" s="188"/>
      <c r="G363" s="196"/>
      <c r="H363" s="176"/>
      <c r="I363" s="182"/>
      <c r="J363" s="176"/>
      <c r="K363" s="166"/>
      <c r="L363" s="197"/>
      <c r="M363" s="199"/>
      <c r="N363" s="202"/>
      <c r="O363" s="205"/>
      <c r="P363" s="202"/>
      <c r="Q363" s="205"/>
      <c r="R363" s="205"/>
      <c r="S363" s="208"/>
      <c r="T363" s="176"/>
      <c r="U363" s="175"/>
      <c r="V363" s="175"/>
      <c r="W363" s="177"/>
      <c r="X363" s="166"/>
      <c r="Y363" s="166"/>
      <c r="Z363" s="179"/>
      <c r="AA363" s="166"/>
      <c r="AB363" s="166"/>
      <c r="AC363" s="181"/>
      <c r="AD363" s="176"/>
      <c r="AE363" s="182"/>
      <c r="AF363" s="176"/>
      <c r="AG363" s="176"/>
      <c r="AH363" s="182"/>
      <c r="AI363" s="176"/>
      <c r="AJ363" s="183"/>
      <c r="AK363" s="21" t="str">
        <f>CONCATENATE(J361," Control"," 3")</f>
        <v>ADMBS 60 Control 3</v>
      </c>
      <c r="AL363" s="129" t="s">
        <v>450</v>
      </c>
      <c r="AM363" s="129" t="s">
        <v>303</v>
      </c>
      <c r="AN363" s="129" t="s">
        <v>620</v>
      </c>
      <c r="AO363" s="23" t="str">
        <f t="shared" si="1515"/>
        <v>La SUBDIRECCIÓN ADMINISTRATIVA Y FINANCIERA (GESTIÓN AMBIENTAL)  solicita la cancelación del contrato a través de de un memorando por el incumplimiento de los permisos del proveedor</v>
      </c>
      <c r="AP363" s="130" t="s">
        <v>55</v>
      </c>
      <c r="AQ363" s="21" t="str">
        <f t="shared" si="1640"/>
        <v>Impacto</v>
      </c>
      <c r="AR363" s="130" t="s">
        <v>56</v>
      </c>
      <c r="AS363" s="21" t="str">
        <f t="shared" si="1641"/>
        <v>25%</v>
      </c>
      <c r="AT363" s="21" t="s">
        <v>5</v>
      </c>
      <c r="AU363" s="21" t="s">
        <v>2</v>
      </c>
      <c r="AV363" s="21" t="s">
        <v>3</v>
      </c>
      <c r="AW363" s="22">
        <f>+IF(AQ363="Probabilidad",AW362-(AW362*AS363),AW362)</f>
        <v>0.42</v>
      </c>
      <c r="AX363" s="21" t="str">
        <f t="shared" si="1642"/>
        <v>Media</v>
      </c>
      <c r="AY363" s="22">
        <f>+IF(AQ363="Impacto",AY362-(AY362*AS363),AY362)</f>
        <v>0.60000000000000009</v>
      </c>
      <c r="AZ363" s="21" t="str">
        <f t="shared" si="1643"/>
        <v>Moderado</v>
      </c>
      <c r="BA363" s="166"/>
      <c r="BB363" s="166"/>
      <c r="BC363" s="169"/>
      <c r="BD363" s="21" t="str">
        <f>CONCATENATE(J361," Acción preventiva"," 3")</f>
        <v>ADMBS 60 Acción preventiva 3</v>
      </c>
      <c r="BE363" s="129" t="s">
        <v>288</v>
      </c>
      <c r="BF363" s="129" t="s">
        <v>309</v>
      </c>
      <c r="BG363" s="129" t="s">
        <v>296</v>
      </c>
      <c r="BH363" s="21">
        <f t="shared" si="1495"/>
        <v>1</v>
      </c>
      <c r="BI363" s="21"/>
      <c r="BJ363" s="21"/>
      <c r="BK363" s="21"/>
      <c r="BL363" s="21"/>
      <c r="BM363" s="21"/>
      <c r="BN363" s="130">
        <v>1</v>
      </c>
      <c r="BO363" s="21"/>
      <c r="BP363" s="21"/>
      <c r="BQ363" s="21"/>
      <c r="BR363" s="21"/>
      <c r="BS363" s="21"/>
      <c r="BT363" s="21"/>
      <c r="BU363" s="171"/>
      <c r="BV363" s="38">
        <v>0</v>
      </c>
      <c r="BW363" s="38">
        <v>0</v>
      </c>
      <c r="BX363" s="38">
        <v>0</v>
      </c>
      <c r="BY363" s="38">
        <v>0</v>
      </c>
      <c r="BZ363" s="38">
        <v>0</v>
      </c>
      <c r="CA363" s="38">
        <v>1</v>
      </c>
      <c r="CB363" s="38">
        <v>0</v>
      </c>
      <c r="CC363" s="38">
        <v>0</v>
      </c>
      <c r="CD363" s="38">
        <v>0</v>
      </c>
      <c r="CE363" s="38">
        <v>0</v>
      </c>
      <c r="CF363" s="38">
        <v>0</v>
      </c>
      <c r="CG363" s="38">
        <v>0</v>
      </c>
      <c r="CH363" s="38">
        <f t="shared" si="1627"/>
        <v>1</v>
      </c>
      <c r="CI363" s="39"/>
      <c r="CJ363" s="24"/>
      <c r="CK363" s="25"/>
      <c r="CL363" s="173"/>
      <c r="CM363" s="26">
        <f t="shared" ref="CM363" si="1645">1-(CK363/CL361)</f>
        <v>1</v>
      </c>
      <c r="CN363" s="24" t="str" cm="1">
        <f t="array" ref="CN363">+_xlfn.IFS(CM363&lt;0.8,"Cambio",CM363&lt;0.9,"Revisión de control",CM363&gt;0.89,"Se mantiene")</f>
        <v>Se mantiene</v>
      </c>
      <c r="CO363" s="80"/>
      <c r="CP363" s="25"/>
      <c r="CQ363" s="25"/>
      <c r="CR363" s="25"/>
      <c r="CS363" s="26">
        <f t="shared" si="1628"/>
        <v>1</v>
      </c>
    </row>
    <row r="364" spans="1:97" ht="60" customHeight="1" x14ac:dyDescent="0.4">
      <c r="A364" s="7" t="s">
        <v>457</v>
      </c>
      <c r="B364" s="186"/>
      <c r="C364" s="145" t="s">
        <v>159</v>
      </c>
      <c r="D364" s="189"/>
      <c r="E364" s="192"/>
      <c r="F364" s="189"/>
      <c r="G364" s="196"/>
      <c r="H364" s="176"/>
      <c r="I364" s="182"/>
      <c r="J364" s="176"/>
      <c r="K364" s="167"/>
      <c r="L364" s="197"/>
      <c r="M364" s="200"/>
      <c r="N364" s="203"/>
      <c r="O364" s="206"/>
      <c r="P364" s="203"/>
      <c r="Q364" s="206"/>
      <c r="R364" s="206"/>
      <c r="S364" s="209"/>
      <c r="T364" s="176"/>
      <c r="U364" s="175"/>
      <c r="V364" s="175"/>
      <c r="W364" s="177"/>
      <c r="X364" s="167"/>
      <c r="Y364" s="167"/>
      <c r="Z364" s="180"/>
      <c r="AA364" s="167"/>
      <c r="AB364" s="167"/>
      <c r="AC364" s="181"/>
      <c r="AD364" s="176"/>
      <c r="AE364" s="182"/>
      <c r="AF364" s="176"/>
      <c r="AG364" s="176"/>
      <c r="AH364" s="182"/>
      <c r="AI364" s="176"/>
      <c r="AJ364" s="183"/>
      <c r="AK364" s="21" t="str">
        <f>CONCATENATE(J361," Control"," 4")</f>
        <v>ADMBS 60 Control 4</v>
      </c>
      <c r="AL364" s="129" t="s">
        <v>450</v>
      </c>
      <c r="AM364" s="129" t="s">
        <v>304</v>
      </c>
      <c r="AN364" s="129" t="s">
        <v>305</v>
      </c>
      <c r="AO364" s="23" t="str">
        <f t="shared" si="1515"/>
        <v>La SUBDIRECCIÓN ADMINISTRATIVA Y FINANCIERA (GESTIÓN AMBIENTAL) actualiza Plan Institucional de Gestión Ambiental a través de del documento y la Matriz de requisitos legales ambientales  donde se modifica los parámetros que presentan desactualización de normativa y plan de ejecución</v>
      </c>
      <c r="AP364" s="130" t="s">
        <v>55</v>
      </c>
      <c r="AQ364" s="21" t="str">
        <f t="shared" si="1640"/>
        <v>Impacto</v>
      </c>
      <c r="AR364" s="130" t="s">
        <v>56</v>
      </c>
      <c r="AS364" s="21" t="str">
        <f t="shared" si="1641"/>
        <v>25%</v>
      </c>
      <c r="AT364" s="21" t="s">
        <v>1</v>
      </c>
      <c r="AU364" s="21" t="s">
        <v>2</v>
      </c>
      <c r="AV364" s="21" t="s">
        <v>3</v>
      </c>
      <c r="AW364" s="22">
        <f>+IF(AQ364="Probabilidad",AW363-(AW363*AS364),AW363)</f>
        <v>0.42</v>
      </c>
      <c r="AX364" s="21" t="str">
        <f t="shared" si="1642"/>
        <v>Media</v>
      </c>
      <c r="AY364" s="22">
        <f>+IF(AQ364="Impacto",AY363-(AY363*AS364),AY363)</f>
        <v>0.45000000000000007</v>
      </c>
      <c r="AZ364" s="21" t="str">
        <f t="shared" si="1643"/>
        <v>Moderado</v>
      </c>
      <c r="BA364" s="167"/>
      <c r="BB364" s="167"/>
      <c r="BC364" s="170"/>
      <c r="BD364" s="21" t="str">
        <f>CONCATENATE(J361," Acción preventiva"," 4")</f>
        <v>ADMBS 60 Acción preventiva 4</v>
      </c>
      <c r="BE364" s="23"/>
      <c r="BF364" s="23"/>
      <c r="BG364" s="23"/>
      <c r="BH364" s="21">
        <f t="shared" si="1495"/>
        <v>0</v>
      </c>
      <c r="BI364" s="21"/>
      <c r="BJ364" s="21"/>
      <c r="BK364" s="21"/>
      <c r="BL364" s="21"/>
      <c r="BM364" s="21"/>
      <c r="BN364" s="21"/>
      <c r="BO364" s="21"/>
      <c r="BP364" s="21"/>
      <c r="BQ364" s="21"/>
      <c r="BR364" s="21"/>
      <c r="BS364" s="21"/>
      <c r="BT364" s="21"/>
      <c r="BU364" s="171"/>
      <c r="BV364" s="38">
        <v>0</v>
      </c>
      <c r="BW364" s="38">
        <v>0</v>
      </c>
      <c r="BX364" s="38">
        <v>0</v>
      </c>
      <c r="BY364" s="38">
        <v>0</v>
      </c>
      <c r="BZ364" s="38">
        <v>0</v>
      </c>
      <c r="CA364" s="38">
        <v>0</v>
      </c>
      <c r="CB364" s="38">
        <v>0</v>
      </c>
      <c r="CC364" s="38">
        <v>0</v>
      </c>
      <c r="CD364" s="38">
        <v>0</v>
      </c>
      <c r="CE364" s="38">
        <v>0</v>
      </c>
      <c r="CF364" s="38">
        <v>0</v>
      </c>
      <c r="CG364" s="38">
        <v>0</v>
      </c>
      <c r="CH364" s="38">
        <f t="shared" si="1627"/>
        <v>0</v>
      </c>
      <c r="CI364" s="39"/>
      <c r="CJ364" s="24"/>
      <c r="CK364" s="25"/>
      <c r="CL364" s="174"/>
      <c r="CM364" s="26">
        <f t="shared" ref="CM364" si="1646">1-(CK364/CL361)</f>
        <v>1</v>
      </c>
      <c r="CN364" s="24" t="str" cm="1">
        <f t="array" ref="CN364">+_xlfn.IFS(CM364&lt;0.8,"Cambio",CM364&lt;0.9,"Revisión de control",CM364&gt;0.89,"Se mantiene")</f>
        <v>Se mantiene</v>
      </c>
      <c r="CO364" s="80"/>
      <c r="CP364" s="25"/>
      <c r="CQ364" s="25"/>
      <c r="CR364" s="25"/>
      <c r="CS364" s="26">
        <f t="shared" si="1628"/>
        <v>1</v>
      </c>
    </row>
    <row r="365" spans="1:97" ht="60" customHeight="1" x14ac:dyDescent="0.4">
      <c r="A365" s="7" t="s">
        <v>457</v>
      </c>
      <c r="B365" s="184" t="s">
        <v>158</v>
      </c>
      <c r="C365" s="145" t="s">
        <v>159</v>
      </c>
      <c r="D365" s="187" t="str">
        <f>VLOOKUP(B365,Datos!$B$65:$F$80,3,FALSE)</f>
        <v>Gestionar la administración y mantenimiento de bienes y servicios necesarios para la ejecución de los procesos de la entidad</v>
      </c>
      <c r="E365" s="190" t="str">
        <f>VLOOKUP(B365,Datos!$B$65:$F$80,5,FALSE)</f>
        <v>La posibilidad de incumplir con la administración y mantenimiento de bienes y servicios necesarios para la ejecución de los procesos de la entidad</v>
      </c>
      <c r="F365" s="187" t="str">
        <f>VLOOKUP(B365,Datos!$B$65:$F$80,4,FALSE)</f>
        <v>Desde la recepción de los bienes y servicios, hasta la disposición final de los bienes y el recibido a satisfacción de los servicios</v>
      </c>
      <c r="G365" s="196" t="s">
        <v>282</v>
      </c>
      <c r="H365" s="176" t="s">
        <v>426</v>
      </c>
      <c r="I365" s="182">
        <f t="shared" si="1482"/>
        <v>1</v>
      </c>
      <c r="J365" s="176" t="str">
        <f t="shared" ref="J365" si="1647">CONCATENATE(C365," ",K365)</f>
        <v>ADMBS 61</v>
      </c>
      <c r="K365" s="165">
        <v>61</v>
      </c>
      <c r="L365" s="197">
        <v>45839</v>
      </c>
      <c r="M365" s="198">
        <f ca="1">+TODAY()-L365</f>
        <v>240</v>
      </c>
      <c r="N365" s="201" t="s">
        <v>31</v>
      </c>
      <c r="O365" s="204">
        <f>VLOOKUP(N365,Datos!$B$21:$D$25,3,FALSE)</f>
        <v>0.8</v>
      </c>
      <c r="P365" s="201" t="s">
        <v>20</v>
      </c>
      <c r="Q365" s="204">
        <f>VLOOKUP(P365,Datos!$C$20:$D$25,2,FALSE)</f>
        <v>0.2</v>
      </c>
      <c r="R365" s="204">
        <f t="shared" ref="R365" si="1648">+IF(O365="",Q365,IF(Q365="",O365,IF(O365&gt;Q365,O365,Q365)))</f>
        <v>0.8</v>
      </c>
      <c r="S365" s="207" t="s">
        <v>310</v>
      </c>
      <c r="T365" s="176" t="s">
        <v>0</v>
      </c>
      <c r="U365" s="175" t="s">
        <v>284</v>
      </c>
      <c r="V365" s="175" t="s">
        <v>311</v>
      </c>
      <c r="W365" s="177" t="str">
        <f t="shared" ref="W365" si="1649">CONCATENATE("Posibilidad de"," ",T365," ",U365," debido ",V365)</f>
        <v>Posibilidad de afectación económica o presupuestal por sanciones legales de los entes de control debido a la disposición incorrecta para los residuos ordinarios de acuerdo con las prácticas establecidas en la entidad</v>
      </c>
      <c r="X365" s="165" t="s">
        <v>221</v>
      </c>
      <c r="Y365" s="165" t="s">
        <v>227</v>
      </c>
      <c r="Z365" s="178" t="s">
        <v>286</v>
      </c>
      <c r="AA365" s="165" t="s">
        <v>238</v>
      </c>
      <c r="AB365" s="165" t="s">
        <v>287</v>
      </c>
      <c r="AC365" s="181">
        <f>365*24</f>
        <v>8760</v>
      </c>
      <c r="AD365" s="176" t="str">
        <f t="shared" ref="AD365" si="1650">IF(AC365&lt;=0,"",IF(AC365&lt;=2,"Muy Baja",IF(AC365&lt;=24,"Baja",IF(AC365&lt;=500,"Media",IF(AC365&lt;=5000,"Alta","Muy Alta")))))</f>
        <v>Muy Alta</v>
      </c>
      <c r="AE365" s="182">
        <f t="shared" ref="AE365" si="1651">IF(AD365="","",IF(AD365="Muy Baja",0.2,IF(AD365="Baja",0.4,IF(AD365="Media",0.6,IF(AD365="Alta",0.8,IF(AD365="Muy Alta",1,))))))</f>
        <v>1</v>
      </c>
      <c r="AF365" s="176" t="s">
        <v>31</v>
      </c>
      <c r="AG365" s="176" t="str">
        <f>IF(OR(AF365=Datos!$C$6,AF365=Datos!$D$6),"Leve",IF(OR(AF365=Datos!$C$7,AF365=Datos!$D$7),"Menor",IF(OR(AF365=Datos!$C$8,AF365=Datos!$D$8),"Moderado",IF(OR(AF365=Datos!$C$9,AF365=Datos!$D$9),"Mayor",IF(OR(AF365=Datos!$C$10,AF365=Datos!$D$10),"Catastrófico","")))))</f>
        <v>Mayor</v>
      </c>
      <c r="AH365" s="182">
        <f t="shared" ref="AH365" si="1652">IF(AG365="","",IF(AG365="Leve",0.2,IF(AG365="Menor",0.4,IF(AG365="Moderado",0.6,IF(AG365="Mayor",0.8,IF(AG365="Catastrófico",1,))))))</f>
        <v>0.8</v>
      </c>
      <c r="AI365" s="176" t="str">
        <f t="shared" ref="AI365" si="1653">IF(OR(AND(AD365="Muy Baja",AG365="Leve"),AND(AD365="Muy Baja",AG365="Menor"),AND(AD365="Baja",AG365="Leve")),"Bajo",IF(OR(AND(AD365="Muy baja",AG365="Moderado"),AND(AD365="Baja",AG365="Menor"),AND(AD365="Baja",AG365="Moderado"),AND(AD365="Media",AG365="Leve"),AND(AD365="Media",AG365="Menor"),AND(AD365="Media",AG365="Moderado"),AND(AD365="Alta",AG365="Leve"),AND(AD365="Alta",AG365="Menor")),"Moderado",IF(OR(AND(AD365="Muy Baja",AG365="Mayor"),AND(AD365="Baja",AG365="Mayor"),AND(AD365="Media",AG365="Mayor"),AND(AD365="Alta",AG365="Moderado"),AND(AD365="Alta",AG365="Mayor"),AND(AD365="Muy Alta",AG365="Leve"),AND(AD365="Muy Alta",AG365="Menor"),AND(AD365="Muy Alta",AG365="Moderado"),AND(AD365="Muy Alta",AG365="Mayor")),"Alto",IF(OR(AND(AD365="Muy Baja",AG365="Catastrófico"),AND(AD365="Baja",AG365="Catastrófico"),AND(AD365="Media",AG365="Catastrófico"),AND(AD365="Alta",AG365="Catastrófico"),AND(AD365="Muy Alta",AG365="Catastrófico")),"Extremo",""))))</f>
        <v>Alto</v>
      </c>
      <c r="AJ365" s="183" t="str" cm="1">
        <f t="array" ref="AJ365">_xlfn.IFS(AI365="Bajo","Aceptar",AI365="Moderado","Reducir",AI365="Alto","Reducir",AI365="Extremo","Reducir")</f>
        <v>Reducir</v>
      </c>
      <c r="AK365" s="21" t="str">
        <f>CONCATENATE(J365," Control"," 1")</f>
        <v>ADMBS 61 Control 1</v>
      </c>
      <c r="AL365" s="129" t="s">
        <v>450</v>
      </c>
      <c r="AM365" s="23" t="s">
        <v>312</v>
      </c>
      <c r="AN365" s="23" t="s">
        <v>313</v>
      </c>
      <c r="AO365" s="23" t="str">
        <f t="shared" si="1515"/>
        <v>La SUBDIRECCIÓN ADMINISTRATIVA Y FINANCIERA (GESTIÓN AMBIENTAL) verifica el manejo de los residuos que se retiran del cuarto de acopio a través de un acta de disposición y aprovechamiento del retiro que realiza el proveedor contratado para esta labor</v>
      </c>
      <c r="AP365" s="21" t="s">
        <v>54</v>
      </c>
      <c r="AQ365" s="21" t="str">
        <f t="shared" si="1640"/>
        <v>Probabilidad</v>
      </c>
      <c r="AR365" s="21" t="s">
        <v>56</v>
      </c>
      <c r="AS365" s="21" t="str">
        <f t="shared" si="1641"/>
        <v>30%</v>
      </c>
      <c r="AT365" s="21" t="s">
        <v>5</v>
      </c>
      <c r="AU365" s="21" t="s">
        <v>2</v>
      </c>
      <c r="AV365" s="21" t="s">
        <v>3</v>
      </c>
      <c r="AW365" s="22">
        <f>+IF(AQ365="Probabilidad",AE365-(AE365*AS365),AE365)</f>
        <v>0.7</v>
      </c>
      <c r="AX365" s="21" t="str">
        <f t="shared" si="1642"/>
        <v>Alta</v>
      </c>
      <c r="AY365" s="22">
        <f>+IF(AQ365="Impacto",AH365-(AH365*AS365),AH365)</f>
        <v>0.8</v>
      </c>
      <c r="AZ365" s="21" t="str">
        <f t="shared" si="1643"/>
        <v>Mayor</v>
      </c>
      <c r="BA365" s="165" t="str">
        <f t="shared" ref="BA365" si="1654">IF(OR(AND(AX368="Muy Baja",AZ368="Leve"),AND(AX368="Muy Baja",AZ368="Menor"),AND(AX368="Baja",AZ368="Leve")),"Bajo",IF(OR(AND(AX368="Muy baja",AZ368="Moderado"),AND(AX368="Baja",AZ368="Menor"),AND(AX368="Baja",AZ368="Moderado"),AND(AX368="Media",AZ368="Leve"),AND(AX368="Media",AZ368="Menor"),AND(AX368="Media",AZ368="Moderado"),AND(AX368="Alta",AZ368="Leve"),AND(AX368="Alta",AZ368="Menor")),"Moderado",IF(OR(AND(AX368="Muy Baja",AZ368="Mayor"),AND(AX368="Baja",AZ368="Mayor"),AND(AX368="Media",AZ368="Mayor"),AND(AX368="Alta",AZ368="Moderado"),AND(AX368="Alta",AZ368="Mayor"),AND(AX368="Muy Alta",AZ368="Leve"),AND(AX368="Muy Alta",AZ368="Menor"),AND(AX368="Muy Alta",AZ368="Moderado"),AND(AX368="Muy Alta",AZ368="Mayor")),"Alto",IF(OR(AND(AX368="Muy Baja",AZ368="Catastrófico"),AND(AX368="Baja",AZ368="Catastrófico"),AND(AX368="Media",AZ368="Catastrófico"),AND(AX368="Alta",AZ368="Catastrófico"),AND(AX368="Muy Alta",AZ368="Catastrófico")),"Extremo",""))))</f>
        <v>Moderado</v>
      </c>
      <c r="BB365" s="165" t="str" cm="1">
        <f t="array" ref="BB365">_xlfn.IFS(BA365="Bajo","Aceptar",BA365="Moderado","Reducir",BA365="Alto","Reducir",BA365="Extremo","Reducir")</f>
        <v>Reducir</v>
      </c>
      <c r="BC365" s="168" t="str" cm="1">
        <f t="array" ref="BC365">_xlfn.IFS(BB365="Aceptar","No",BB365="Reducir","Si")</f>
        <v>Si</v>
      </c>
      <c r="BD365" s="21" t="str">
        <f>CONCATENATE(J365," Acción preventiva"," 1")</f>
        <v>ADMBS 61 Acción preventiva 1</v>
      </c>
      <c r="BE365" s="23" t="s">
        <v>288</v>
      </c>
      <c r="BF365" s="23" t="s">
        <v>318</v>
      </c>
      <c r="BG365" s="23" t="s">
        <v>319</v>
      </c>
      <c r="BH365" s="21">
        <f t="shared" si="1495"/>
        <v>1</v>
      </c>
      <c r="BI365" s="21"/>
      <c r="BJ365" s="21"/>
      <c r="BK365" s="21"/>
      <c r="BL365" s="21"/>
      <c r="BM365" s="21"/>
      <c r="BN365" s="130">
        <v>1</v>
      </c>
      <c r="BO365" s="130"/>
      <c r="BP365" s="130"/>
      <c r="BQ365" s="130"/>
      <c r="BR365" s="130"/>
      <c r="BS365" s="130"/>
      <c r="BT365" s="21"/>
      <c r="BU365" s="171">
        <f t="shared" ref="BU365" si="1655">+AVERAGE(CH365:CH368)/AVERAGE(BH365:BH368)</f>
        <v>1</v>
      </c>
      <c r="BV365" s="38">
        <v>0</v>
      </c>
      <c r="BW365" s="38">
        <v>0</v>
      </c>
      <c r="BX365" s="38">
        <v>0</v>
      </c>
      <c r="BY365" s="38">
        <v>0</v>
      </c>
      <c r="BZ365" s="38">
        <v>0</v>
      </c>
      <c r="CA365" s="38">
        <v>1</v>
      </c>
      <c r="CB365" s="38">
        <v>0</v>
      </c>
      <c r="CC365" s="38">
        <v>0</v>
      </c>
      <c r="CD365" s="38">
        <v>0</v>
      </c>
      <c r="CE365" s="38">
        <v>0</v>
      </c>
      <c r="CF365" s="38">
        <v>0</v>
      </c>
      <c r="CG365" s="38">
        <v>0</v>
      </c>
      <c r="CH365" s="38">
        <f t="shared" si="1627"/>
        <v>1</v>
      </c>
      <c r="CI365" s="39"/>
      <c r="CJ365" s="24"/>
      <c r="CK365" s="25"/>
      <c r="CL365" s="172">
        <f t="shared" ref="CL365" si="1656">+AC365</f>
        <v>8760</v>
      </c>
      <c r="CM365" s="26">
        <f t="shared" ref="CM365" si="1657">1-(CK365/CL365)</f>
        <v>1</v>
      </c>
      <c r="CN365" s="24" t="str" cm="1">
        <f t="array" ref="CN365">+_xlfn.IFS(CM365&lt;0.8,"Cambio",CM365&lt;0.9,"Revisión de control",CM365&gt;0.89,"Se mantiene")</f>
        <v>Se mantiene</v>
      </c>
      <c r="CO365" s="80"/>
      <c r="CP365" s="25"/>
      <c r="CQ365" s="25"/>
      <c r="CR365" s="25"/>
      <c r="CS365" s="26">
        <f t="shared" si="1628"/>
        <v>1</v>
      </c>
    </row>
    <row r="366" spans="1:97" ht="60" customHeight="1" x14ac:dyDescent="0.4">
      <c r="A366" s="7" t="s">
        <v>457</v>
      </c>
      <c r="B366" s="185"/>
      <c r="C366" s="145" t="s">
        <v>159</v>
      </c>
      <c r="D366" s="188"/>
      <c r="E366" s="191"/>
      <c r="F366" s="188"/>
      <c r="G366" s="196"/>
      <c r="H366" s="176"/>
      <c r="I366" s="182"/>
      <c r="J366" s="176"/>
      <c r="K366" s="166"/>
      <c r="L366" s="197"/>
      <c r="M366" s="199"/>
      <c r="N366" s="202"/>
      <c r="O366" s="205"/>
      <c r="P366" s="202"/>
      <c r="Q366" s="205"/>
      <c r="R366" s="205"/>
      <c r="S366" s="208"/>
      <c r="T366" s="176"/>
      <c r="U366" s="175"/>
      <c r="V366" s="175"/>
      <c r="W366" s="177"/>
      <c r="X366" s="166"/>
      <c r="Y366" s="166"/>
      <c r="Z366" s="179"/>
      <c r="AA366" s="166"/>
      <c r="AB366" s="166"/>
      <c r="AC366" s="181"/>
      <c r="AD366" s="176"/>
      <c r="AE366" s="182"/>
      <c r="AF366" s="176"/>
      <c r="AG366" s="176"/>
      <c r="AH366" s="182"/>
      <c r="AI366" s="176"/>
      <c r="AJ366" s="183"/>
      <c r="AK366" s="21" t="str">
        <f>CONCATENATE(J365," Control"," 2")</f>
        <v>ADMBS 61 Control 2</v>
      </c>
      <c r="AL366" s="129" t="s">
        <v>450</v>
      </c>
      <c r="AM366" s="23" t="s">
        <v>314</v>
      </c>
      <c r="AN366" s="23" t="s">
        <v>315</v>
      </c>
      <c r="AO366" s="23" t="str">
        <f t="shared" si="1515"/>
        <v>La SUBDIRECCIÓN ADMINISTRATIVA Y FINANCIERA (GESTIÓN AMBIENTAL) verifica el manejo de los residuos que ingresan al cuarto de acopio a través de de la observación donde se evidencia la correcta separación de residuos</v>
      </c>
      <c r="AP366" s="21" t="s">
        <v>54</v>
      </c>
      <c r="AQ366" s="21" t="str">
        <f t="shared" si="1640"/>
        <v>Probabilidad</v>
      </c>
      <c r="AR366" s="21" t="s">
        <v>56</v>
      </c>
      <c r="AS366" s="21" t="str">
        <f t="shared" si="1641"/>
        <v>30%</v>
      </c>
      <c r="AT366" s="21" t="s">
        <v>5</v>
      </c>
      <c r="AU366" s="21" t="s">
        <v>2</v>
      </c>
      <c r="AV366" s="21" t="s">
        <v>7</v>
      </c>
      <c r="AW366" s="22">
        <f>+IF(AQ366="Probabilidad",AW365-(AW365*AS366),AW365)</f>
        <v>0.49</v>
      </c>
      <c r="AX366" s="21" t="str">
        <f t="shared" si="1642"/>
        <v>Media</v>
      </c>
      <c r="AY366" s="22">
        <f>+IF(AQ366="Impacto",AY365-(AY365*AS366),AY365)</f>
        <v>0.8</v>
      </c>
      <c r="AZ366" s="21" t="str">
        <f t="shared" si="1643"/>
        <v>Mayor</v>
      </c>
      <c r="BA366" s="166"/>
      <c r="BB366" s="166"/>
      <c r="BC366" s="169"/>
      <c r="BD366" s="21" t="str">
        <f>CONCATENATE(J365," Acción preventiva"," 2")</f>
        <v>ADMBS 61 Acción preventiva 2</v>
      </c>
      <c r="BE366" s="23" t="s">
        <v>288</v>
      </c>
      <c r="BF366" s="23" t="s">
        <v>320</v>
      </c>
      <c r="BG366" s="23" t="s">
        <v>321</v>
      </c>
      <c r="BH366" s="21">
        <f t="shared" si="1495"/>
        <v>1</v>
      </c>
      <c r="BI366" s="21"/>
      <c r="BJ366" s="21"/>
      <c r="BK366" s="21"/>
      <c r="BL366" s="21"/>
      <c r="BM366" s="21"/>
      <c r="BN366" s="130"/>
      <c r="BO366" s="130"/>
      <c r="BP366" s="130"/>
      <c r="BQ366" s="130"/>
      <c r="BR366" s="130"/>
      <c r="BS366" s="130">
        <v>1</v>
      </c>
      <c r="BT366" s="21"/>
      <c r="BU366" s="171"/>
      <c r="BV366" s="38">
        <v>0</v>
      </c>
      <c r="BW366" s="38">
        <v>0</v>
      </c>
      <c r="BX366" s="38">
        <v>0</v>
      </c>
      <c r="BY366" s="38">
        <v>0</v>
      </c>
      <c r="BZ366" s="38">
        <v>0</v>
      </c>
      <c r="CA366" s="38">
        <v>0</v>
      </c>
      <c r="CB366" s="38">
        <v>0</v>
      </c>
      <c r="CC366" s="38">
        <v>0</v>
      </c>
      <c r="CD366" s="38">
        <v>0</v>
      </c>
      <c r="CE366" s="38">
        <v>0</v>
      </c>
      <c r="CF366" s="38">
        <v>1</v>
      </c>
      <c r="CG366" s="38">
        <v>0</v>
      </c>
      <c r="CH366" s="38">
        <f t="shared" si="1627"/>
        <v>1</v>
      </c>
      <c r="CI366" s="39"/>
      <c r="CJ366" s="24"/>
      <c r="CK366" s="25"/>
      <c r="CL366" s="173"/>
      <c r="CM366" s="26">
        <f t="shared" ref="CM366" si="1658">1-(CK366/CL365)</f>
        <v>1</v>
      </c>
      <c r="CN366" s="24" t="str" cm="1">
        <f t="array" ref="CN366">+_xlfn.IFS(CM366&lt;0.8,"Cambio",CM366&lt;0.9,"Revisión de control",CM366&gt;0.89,"Se mantiene")</f>
        <v>Se mantiene</v>
      </c>
      <c r="CO366" s="80"/>
      <c r="CP366" s="25"/>
      <c r="CQ366" s="25"/>
      <c r="CR366" s="25"/>
      <c r="CS366" s="26">
        <f t="shared" si="1628"/>
        <v>1</v>
      </c>
    </row>
    <row r="367" spans="1:97" ht="60" customHeight="1" x14ac:dyDescent="0.4">
      <c r="A367" s="7" t="s">
        <v>457</v>
      </c>
      <c r="B367" s="185"/>
      <c r="C367" s="145" t="s">
        <v>159</v>
      </c>
      <c r="D367" s="188"/>
      <c r="E367" s="191"/>
      <c r="F367" s="188"/>
      <c r="G367" s="196"/>
      <c r="H367" s="176"/>
      <c r="I367" s="182"/>
      <c r="J367" s="176"/>
      <c r="K367" s="166"/>
      <c r="L367" s="197"/>
      <c r="M367" s="199"/>
      <c r="N367" s="202"/>
      <c r="O367" s="205"/>
      <c r="P367" s="202"/>
      <c r="Q367" s="205"/>
      <c r="R367" s="205"/>
      <c r="S367" s="208"/>
      <c r="T367" s="176"/>
      <c r="U367" s="175"/>
      <c r="V367" s="175"/>
      <c r="W367" s="177"/>
      <c r="X367" s="166"/>
      <c r="Y367" s="166"/>
      <c r="Z367" s="179"/>
      <c r="AA367" s="166"/>
      <c r="AB367" s="166"/>
      <c r="AC367" s="181"/>
      <c r="AD367" s="176"/>
      <c r="AE367" s="182"/>
      <c r="AF367" s="176"/>
      <c r="AG367" s="176"/>
      <c r="AH367" s="182"/>
      <c r="AI367" s="176"/>
      <c r="AJ367" s="183"/>
      <c r="AK367" s="21" t="str">
        <f>CONCATENATE(J365," Control"," 3")</f>
        <v>ADMBS 61 Control 3</v>
      </c>
      <c r="AL367" s="129" t="s">
        <v>450</v>
      </c>
      <c r="AM367" s="23" t="s">
        <v>316</v>
      </c>
      <c r="AN367" s="23" t="s">
        <v>317</v>
      </c>
      <c r="AO367" s="23" t="str">
        <f t="shared" si="1515"/>
        <v>La SUBDIRECCIÓN ADMINISTRATIVA Y FINANCIERA (GESTIÓN AMBIENTAL) realiza la acomodación correcta de los residuos que presentan novedad en la identificación a través de un acompañamiento en sitio para la separación correcta de residuos por medio de la Plantilla de reporte de novedades en el manejo de residuos</v>
      </c>
      <c r="AP367" s="21" t="s">
        <v>55</v>
      </c>
      <c r="AQ367" s="21" t="str">
        <f t="shared" si="1640"/>
        <v>Impacto</v>
      </c>
      <c r="AR367" s="21" t="s">
        <v>56</v>
      </c>
      <c r="AS367" s="21" t="str">
        <f t="shared" si="1641"/>
        <v>25%</v>
      </c>
      <c r="AT367" s="21" t="s">
        <v>5</v>
      </c>
      <c r="AU367" s="21" t="s">
        <v>2</v>
      </c>
      <c r="AV367" s="21" t="s">
        <v>7</v>
      </c>
      <c r="AW367" s="22">
        <f>+IF(AQ367="Probabilidad",AW366-(AW366*AS367),AW366)</f>
        <v>0.49</v>
      </c>
      <c r="AX367" s="21" t="str">
        <f t="shared" si="1642"/>
        <v>Media</v>
      </c>
      <c r="AY367" s="22">
        <f>+IF(AQ367="Impacto",AY366-(AY366*AS367),AY366)</f>
        <v>0.60000000000000009</v>
      </c>
      <c r="AZ367" s="21" t="str">
        <f t="shared" si="1643"/>
        <v>Moderado</v>
      </c>
      <c r="BA367" s="166"/>
      <c r="BB367" s="166"/>
      <c r="BC367" s="169"/>
      <c r="BD367" s="21" t="str">
        <f>CONCATENATE(J365," Acción preventiva"," 3")</f>
        <v>ADMBS 61 Acción preventiva 3</v>
      </c>
      <c r="BE367" s="23"/>
      <c r="BF367" s="23"/>
      <c r="BG367" s="23"/>
      <c r="BH367" s="21">
        <f t="shared" si="1495"/>
        <v>0</v>
      </c>
      <c r="BI367" s="21"/>
      <c r="BJ367" s="21"/>
      <c r="BK367" s="21"/>
      <c r="BL367" s="21"/>
      <c r="BM367" s="21"/>
      <c r="BN367" s="21"/>
      <c r="BO367" s="21"/>
      <c r="BP367" s="21"/>
      <c r="BQ367" s="21"/>
      <c r="BR367" s="21"/>
      <c r="BS367" s="21"/>
      <c r="BT367" s="21"/>
      <c r="BU367" s="171"/>
      <c r="BV367" s="38">
        <v>0</v>
      </c>
      <c r="BW367" s="38">
        <v>0</v>
      </c>
      <c r="BX367" s="38">
        <v>0</v>
      </c>
      <c r="BY367" s="38">
        <v>0</v>
      </c>
      <c r="BZ367" s="38">
        <v>0</v>
      </c>
      <c r="CA367" s="38">
        <v>0</v>
      </c>
      <c r="CB367" s="38">
        <v>0</v>
      </c>
      <c r="CC367" s="38">
        <v>0</v>
      </c>
      <c r="CD367" s="38">
        <v>0</v>
      </c>
      <c r="CE367" s="38">
        <v>0</v>
      </c>
      <c r="CF367" s="38">
        <v>0</v>
      </c>
      <c r="CG367" s="38">
        <v>0</v>
      </c>
      <c r="CH367" s="38">
        <f t="shared" si="1627"/>
        <v>0</v>
      </c>
      <c r="CI367" s="39"/>
      <c r="CJ367" s="24"/>
      <c r="CK367" s="25"/>
      <c r="CL367" s="173"/>
      <c r="CM367" s="26">
        <f t="shared" ref="CM367" si="1659">1-(CK367/CL365)</f>
        <v>1</v>
      </c>
      <c r="CN367" s="24" t="str" cm="1">
        <f t="array" ref="CN367">+_xlfn.IFS(CM367&lt;0.8,"Cambio",CM367&lt;0.9,"Revisión de control",CM367&gt;0.89,"Se mantiene")</f>
        <v>Se mantiene</v>
      </c>
      <c r="CO367" s="80"/>
      <c r="CP367" s="25"/>
      <c r="CQ367" s="25"/>
      <c r="CR367" s="25"/>
      <c r="CS367" s="26">
        <f t="shared" si="1628"/>
        <v>1</v>
      </c>
    </row>
    <row r="368" spans="1:97" ht="60" customHeight="1" x14ac:dyDescent="0.4">
      <c r="A368" s="7" t="s">
        <v>457</v>
      </c>
      <c r="B368" s="186"/>
      <c r="C368" s="145" t="s">
        <v>159</v>
      </c>
      <c r="D368" s="189"/>
      <c r="E368" s="192"/>
      <c r="F368" s="189"/>
      <c r="G368" s="196"/>
      <c r="H368" s="176"/>
      <c r="I368" s="182"/>
      <c r="J368" s="176"/>
      <c r="K368" s="167"/>
      <c r="L368" s="197"/>
      <c r="M368" s="200"/>
      <c r="N368" s="203"/>
      <c r="O368" s="206"/>
      <c r="P368" s="203"/>
      <c r="Q368" s="206"/>
      <c r="R368" s="206"/>
      <c r="S368" s="209"/>
      <c r="T368" s="176"/>
      <c r="U368" s="175"/>
      <c r="V368" s="175"/>
      <c r="W368" s="177"/>
      <c r="X368" s="167"/>
      <c r="Y368" s="167"/>
      <c r="Z368" s="180"/>
      <c r="AA368" s="167"/>
      <c r="AB368" s="167"/>
      <c r="AC368" s="181"/>
      <c r="AD368" s="176"/>
      <c r="AE368" s="182"/>
      <c r="AF368" s="176"/>
      <c r="AG368" s="176"/>
      <c r="AH368" s="182"/>
      <c r="AI368" s="176"/>
      <c r="AJ368" s="183"/>
      <c r="AK368" s="21" t="str">
        <f>CONCATENATE(J365," Control"," 4")</f>
        <v>ADMBS 61 Control 4</v>
      </c>
      <c r="AL368" s="23"/>
      <c r="AM368" s="23"/>
      <c r="AN368" s="23"/>
      <c r="AO368" s="23" t="str">
        <f t="shared" si="1515"/>
        <v xml:space="preserve">  a través de </v>
      </c>
      <c r="AP368" s="21"/>
      <c r="AQ368" s="21" t="str">
        <f t="shared" si="1640"/>
        <v/>
      </c>
      <c r="AR368" s="21"/>
      <c r="AS368" s="21" t="str">
        <f t="shared" si="1641"/>
        <v/>
      </c>
      <c r="AT368" s="21"/>
      <c r="AU368" s="21"/>
      <c r="AV368" s="21"/>
      <c r="AW368" s="22">
        <f>+IF(AQ368="Probabilidad",AW367-(AW367*AS368),AW367)</f>
        <v>0.49</v>
      </c>
      <c r="AX368" s="21" t="str">
        <f t="shared" si="1642"/>
        <v>Media</v>
      </c>
      <c r="AY368" s="22">
        <f>+IF(AQ368="Impacto",AY367-(AY367*AS368),AY367)</f>
        <v>0.60000000000000009</v>
      </c>
      <c r="AZ368" s="21" t="str">
        <f t="shared" si="1643"/>
        <v>Moderado</v>
      </c>
      <c r="BA368" s="167"/>
      <c r="BB368" s="167"/>
      <c r="BC368" s="170"/>
      <c r="BD368" s="21" t="str">
        <f>CONCATENATE(J365," Acción preventiva"," 4")</f>
        <v>ADMBS 61 Acción preventiva 4</v>
      </c>
      <c r="BE368" s="23"/>
      <c r="BF368" s="23"/>
      <c r="BG368" s="23"/>
      <c r="BH368" s="21">
        <f t="shared" si="1495"/>
        <v>0</v>
      </c>
      <c r="BI368" s="21"/>
      <c r="BJ368" s="21"/>
      <c r="BK368" s="21"/>
      <c r="BL368" s="21"/>
      <c r="BM368" s="21"/>
      <c r="BN368" s="21"/>
      <c r="BO368" s="21"/>
      <c r="BP368" s="21"/>
      <c r="BQ368" s="21"/>
      <c r="BR368" s="21"/>
      <c r="BS368" s="21"/>
      <c r="BT368" s="21"/>
      <c r="BU368" s="171"/>
      <c r="BV368" s="38">
        <v>0</v>
      </c>
      <c r="BW368" s="38">
        <v>0</v>
      </c>
      <c r="BX368" s="38">
        <v>0</v>
      </c>
      <c r="BY368" s="38">
        <v>0</v>
      </c>
      <c r="BZ368" s="38">
        <v>0</v>
      </c>
      <c r="CA368" s="38">
        <v>0</v>
      </c>
      <c r="CB368" s="38">
        <v>0</v>
      </c>
      <c r="CC368" s="38">
        <v>0</v>
      </c>
      <c r="CD368" s="38">
        <v>0</v>
      </c>
      <c r="CE368" s="38">
        <v>0</v>
      </c>
      <c r="CF368" s="38">
        <v>0</v>
      </c>
      <c r="CG368" s="38">
        <v>0</v>
      </c>
      <c r="CH368" s="38">
        <f t="shared" si="1627"/>
        <v>0</v>
      </c>
      <c r="CI368" s="39"/>
      <c r="CJ368" s="24"/>
      <c r="CK368" s="25"/>
      <c r="CL368" s="174"/>
      <c r="CM368" s="26">
        <f t="shared" ref="CM368" si="1660">1-(CK368/CL365)</f>
        <v>1</v>
      </c>
      <c r="CN368" s="24" t="str" cm="1">
        <f t="array" ref="CN368">+_xlfn.IFS(CM368&lt;0.8,"Cambio",CM368&lt;0.9,"Revisión de control",CM368&gt;0.89,"Se mantiene")</f>
        <v>Se mantiene</v>
      </c>
      <c r="CO368" s="80"/>
      <c r="CP368" s="25"/>
      <c r="CQ368" s="25"/>
      <c r="CR368" s="25"/>
      <c r="CS368" s="26">
        <f t="shared" si="1628"/>
        <v>1</v>
      </c>
    </row>
    <row r="369" spans="1:97" ht="60" customHeight="1" x14ac:dyDescent="0.4">
      <c r="A369" s="7" t="s">
        <v>457</v>
      </c>
      <c r="B369" s="184" t="s">
        <v>158</v>
      </c>
      <c r="C369" s="145" t="s">
        <v>159</v>
      </c>
      <c r="D369" s="187" t="str">
        <f>VLOOKUP(B369,Datos!$B$65:$F$80,3,FALSE)</f>
        <v>Gestionar la administración y mantenimiento de bienes y servicios necesarios para la ejecución de los procesos de la entidad</v>
      </c>
      <c r="E369" s="190" t="str">
        <f>VLOOKUP(B369,Datos!$B$65:$F$80,5,FALSE)</f>
        <v>La posibilidad de incumplir con la administración y mantenimiento de bienes y servicios necesarios para la ejecución de los procesos de la entidad</v>
      </c>
      <c r="F369" s="187" t="str">
        <f>VLOOKUP(B369,Datos!$B$65:$F$80,4,FALSE)</f>
        <v>Desde la recepción de los bienes y servicios, hasta la disposición final de los bienes y el recibido a satisfacción de los servicios</v>
      </c>
      <c r="G369" s="213" t="s">
        <v>370</v>
      </c>
      <c r="H369" s="176" t="s">
        <v>426</v>
      </c>
      <c r="I369" s="182">
        <f t="shared" si="1482"/>
        <v>1</v>
      </c>
      <c r="J369" s="176" t="str">
        <f t="shared" ref="J369" si="1661">CONCATENATE(C369," ",K369)</f>
        <v>ADMBS 62</v>
      </c>
      <c r="K369" s="165">
        <v>62</v>
      </c>
      <c r="L369" s="197">
        <v>45839</v>
      </c>
      <c r="M369" s="198">
        <f ca="1">+TODAY()-L369</f>
        <v>240</v>
      </c>
      <c r="N369" s="201" t="s">
        <v>19</v>
      </c>
      <c r="O369" s="204">
        <f>VLOOKUP(N369,Datos!$B$21:$D$25,3,FALSE)</f>
        <v>0.2</v>
      </c>
      <c r="P369" s="201" t="s">
        <v>32</v>
      </c>
      <c r="Q369" s="204">
        <f>VLOOKUP(P369,Datos!$C$20:$D$25,2,FALSE)</f>
        <v>0.8</v>
      </c>
      <c r="R369" s="204">
        <f t="shared" ref="R369" si="1662">+IF(O369="",Q369,IF(Q369="",O369,IF(O369&gt;Q369,O369,Q369)))</f>
        <v>0.8</v>
      </c>
      <c r="S369" s="207" t="s">
        <v>377</v>
      </c>
      <c r="T369" s="176" t="s">
        <v>4</v>
      </c>
      <c r="U369" s="175" t="s">
        <v>371</v>
      </c>
      <c r="V369" s="175" t="s">
        <v>372</v>
      </c>
      <c r="W369" s="177" t="str">
        <f t="shared" ref="W369" si="1663">CONCATENATE("Posibilidad de"," ",T369," ",U369," debido ",V369)</f>
        <v>Posibilidad de pérdida reputacional en la imagen institucional ante los grupos de interés debido a la falta de control para los lineamientos de manejo y de conservación en documentos</v>
      </c>
      <c r="X369" s="165" t="s">
        <v>224</v>
      </c>
      <c r="Y369" s="165" t="s">
        <v>227</v>
      </c>
      <c r="Z369" s="165" t="s">
        <v>286</v>
      </c>
      <c r="AA369" s="165" t="s">
        <v>237</v>
      </c>
      <c r="AB369" s="178" t="s">
        <v>287</v>
      </c>
      <c r="AC369" s="181">
        <f>365*24</f>
        <v>8760</v>
      </c>
      <c r="AD369" s="176" t="str">
        <f t="shared" ref="AD369" si="1664">IF(AC369&lt;=0,"",IF(AC369&lt;=2,"Muy Baja",IF(AC369&lt;=24,"Baja",IF(AC369&lt;=500,"Media",IF(AC369&lt;=5000,"Alta","Muy Alta")))))</f>
        <v>Muy Alta</v>
      </c>
      <c r="AE369" s="182">
        <f t="shared" ref="AE369" si="1665">IF(AD369="","",IF(AD369="Muy Baja",0.2,IF(AD369="Baja",0.4,IF(AD369="Media",0.6,IF(AD369="Alta",0.8,IF(AD369="Muy Alta",1,))))))</f>
        <v>1</v>
      </c>
      <c r="AF369" s="176" t="s">
        <v>32</v>
      </c>
      <c r="AG369" s="176" t="str">
        <f>IF(OR(AF369=Datos!$C$6,AF369=Datos!$D$6),"Leve",IF(OR(AF369=Datos!$C$7,AF369=Datos!$D$7),"Menor",IF(OR(AF369=Datos!$C$8,AF369=Datos!$D$8),"Moderado",IF(OR(AF369=Datos!$C$9,AF369=Datos!$D$9),"Mayor",IF(OR(AF369=Datos!$C$10,AF369=Datos!$D$10),"Catastrófico","")))))</f>
        <v>Mayor</v>
      </c>
      <c r="AH369" s="182">
        <f t="shared" ref="AH369" si="1666">IF(AG369="","",IF(AG369="Leve",0.2,IF(AG369="Menor",0.4,IF(AG369="Moderado",0.6,IF(AG369="Mayor",0.8,IF(AG369="Catastrófico",1,))))))</f>
        <v>0.8</v>
      </c>
      <c r="AI369" s="176" t="str">
        <f t="shared" ref="AI369" si="1667">IF(OR(AND(AD369="Muy Baja",AG369="Leve"),AND(AD369="Muy Baja",AG369="Menor"),AND(AD369="Baja",AG369="Leve")),"Bajo",IF(OR(AND(AD369="Muy baja",AG369="Moderado"),AND(AD369="Baja",AG369="Menor"),AND(AD369="Baja",AG369="Moderado"),AND(AD369="Media",AG369="Leve"),AND(AD369="Media",AG369="Menor"),AND(AD369="Media",AG369="Moderado"),AND(AD369="Alta",AG369="Leve"),AND(AD369="Alta",AG369="Menor")),"Moderado",IF(OR(AND(AD369="Muy Baja",AG369="Mayor"),AND(AD369="Baja",AG369="Mayor"),AND(AD369="Media",AG369="Mayor"),AND(AD369="Alta",AG369="Moderado"),AND(AD369="Alta",AG369="Mayor"),AND(AD369="Muy Alta",AG369="Leve"),AND(AD369="Muy Alta",AG369="Menor"),AND(AD369="Muy Alta",AG369="Moderado"),AND(AD369="Muy Alta",AG369="Mayor")),"Alto",IF(OR(AND(AD369="Muy Baja",AG369="Catastrófico"),AND(AD369="Baja",AG369="Catastrófico"),AND(AD369="Media",AG369="Catastrófico"),AND(AD369="Alta",AG369="Catastrófico"),AND(AD369="Muy Alta",AG369="Catastrófico")),"Extremo",""))))</f>
        <v>Alto</v>
      </c>
      <c r="AJ369" s="183" t="str" cm="1">
        <f t="array" ref="AJ369">_xlfn.IFS(AI369="Bajo","Aceptar",AI369="Moderado","Reducir",AI369="Alto","Reducir",AI369="Extremo","Reducir")</f>
        <v>Reducir</v>
      </c>
      <c r="AK369" s="21" t="str">
        <f>CONCATENATE(J369," Control"," 1")</f>
        <v>ADMBS 62 Control 1</v>
      </c>
      <c r="AL369" s="129" t="s">
        <v>455</v>
      </c>
      <c r="AM369" s="129" t="s">
        <v>621</v>
      </c>
      <c r="AN369" s="129" t="s">
        <v>380</v>
      </c>
      <c r="AO369" s="23" t="str">
        <f t="shared" si="1515"/>
        <v>La SUBDIRECCIÓN ADMINISTRATIVA Y FINANCIERA - GESTIÓN DOCUMENTAL  evalúa las características del proveedor que se requieren para el Sistema Integrado de Conservación a través de de los estudios previos para la adquisición del servicio de Saneamiento ambiental en los depósitos de archivo Central, Archivos de gestión y Bodega de Montevideo con el animo de evitar el deterioro de la documentación custodiada por la Agencia</v>
      </c>
      <c r="AP369" s="130" t="s">
        <v>53</v>
      </c>
      <c r="AQ369" s="130" t="str">
        <f t="shared" ref="AQ369:AQ380" si="1668">IF(OR(AP369="Preventivo",AP369="Detectivo"),"Probabilidad",IF(AP369="Correctivo","Impacto",""))</f>
        <v>Probabilidad</v>
      </c>
      <c r="AR369" s="130" t="s">
        <v>56</v>
      </c>
      <c r="AS369" s="130" t="str">
        <f t="shared" ref="AS369:AS380" si="1669">IF(AND(AP369="Preventivo",AR369="Automático"),"50%",IF(AND(AP369="Preventivo",AR369="Manual"),"40%",IF(AND(AP369="Detectivo",AR369="Automático"),"40%",IF(AND(AP369="Detectivo",AR369="Manual"),"30%",IF(AND(AP369="Correctivo",AR369="Automático"),"35%",IF(AND(AP369="Correctivo",AR369="Manual"),"25%",""))))))</f>
        <v>40%</v>
      </c>
      <c r="AT369" s="21" t="s">
        <v>1</v>
      </c>
      <c r="AU369" s="21" t="s">
        <v>2</v>
      </c>
      <c r="AV369" s="21" t="s">
        <v>3</v>
      </c>
      <c r="AW369" s="22">
        <f>+IF(AQ369="Probabilidad",AE369-(AE369*AS369),AE369)</f>
        <v>0.6</v>
      </c>
      <c r="AX369" s="21" t="str">
        <f t="shared" ref="AX369:AX372" si="1670">IFERROR(IF(AW369="","",IF(AW369&lt;=20%,"Muy Baja",IF(AW369&lt;=40%,"Baja",IF(AW369&lt;=60%,"Media",IF(AW369&lt;=80%,"Alta","Muy Alta"))))),"")</f>
        <v>Media</v>
      </c>
      <c r="AY369" s="22">
        <f>+IF(AQ369="Impacto",AH369-(AH369*AS369),AH369)</f>
        <v>0.8</v>
      </c>
      <c r="AZ369" s="21" t="str">
        <f t="shared" ref="AZ369:AZ372" si="1671">IFERROR(IF(AY369="","",IF(AY369&lt;=0.2,"Leve",IF(AY369&lt;=0.4,"Menor",IF(AY369&lt;=0.6,"Moderado",IF(AY369&lt;=0.8,"Mayor","Catastrófico"))))),"")</f>
        <v>Mayor</v>
      </c>
      <c r="BA369" s="165" t="str">
        <f t="shared" ref="BA369" si="1672">IF(OR(AND(AX372="Muy Baja",AZ372="Leve"),AND(AX372="Muy Baja",AZ372="Menor"),AND(AX372="Baja",AZ372="Leve")),"Bajo",IF(OR(AND(AX372="Muy baja",AZ372="Moderado"),AND(AX372="Baja",AZ372="Menor"),AND(AX372="Baja",AZ372="Moderado"),AND(AX372="Media",AZ372="Leve"),AND(AX372="Media",AZ372="Menor"),AND(AX372="Media",AZ372="Moderado"),AND(AX372="Alta",AZ372="Leve"),AND(AX372="Alta",AZ372="Menor")),"Moderado",IF(OR(AND(AX372="Muy Baja",AZ372="Mayor"),AND(AX372="Baja",AZ372="Mayor"),AND(AX372="Media",AZ372="Mayor"),AND(AX372="Alta",AZ372="Moderado"),AND(AX372="Alta",AZ372="Mayor"),AND(AX372="Muy Alta",AZ372="Leve"),AND(AX372="Muy Alta",AZ372="Menor"),AND(AX372="Muy Alta",AZ372="Moderado"),AND(AX372="Muy Alta",AZ372="Mayor")),"Alto",IF(OR(AND(AX372="Muy Baja",AZ372="Catastrófico"),AND(AX372="Baja",AZ372="Catastrófico"),AND(AX372="Media",AZ372="Catastrófico"),AND(AX372="Alta",AZ372="Catastrófico"),AND(AX372="Muy Alta",AZ372="Catastrófico")),"Extremo",""))))</f>
        <v>Moderado</v>
      </c>
      <c r="BB369" s="165" t="str" cm="1">
        <f t="array" ref="BB369">_xlfn.IFS(BA369="Bajo","Aceptar",BA369="Moderado","Reducir",BA369="Alto","Reducir",BA369="Extremo","Reducir")</f>
        <v>Reducir</v>
      </c>
      <c r="BC369" s="168" t="str" cm="1">
        <f t="array" ref="BC369">_xlfn.IFS(BB369="Aceptar","No",BB369="Reducir","Si")</f>
        <v>Si</v>
      </c>
      <c r="BD369" s="21" t="str">
        <f>CONCATENATE(J369," Acción preventiva"," 1")</f>
        <v>ADMBS 62 Acción preventiva 1</v>
      </c>
      <c r="BE369" s="129" t="s">
        <v>393</v>
      </c>
      <c r="BF369" s="129" t="s">
        <v>394</v>
      </c>
      <c r="BG369" s="129" t="s">
        <v>395</v>
      </c>
      <c r="BH369" s="21">
        <f t="shared" si="1495"/>
        <v>3</v>
      </c>
      <c r="BI369" s="130"/>
      <c r="BJ369" s="130"/>
      <c r="BK369" s="130"/>
      <c r="BL369" s="130"/>
      <c r="BM369" s="130"/>
      <c r="BN369" s="130"/>
      <c r="BO369" s="130"/>
      <c r="BP369" s="130"/>
      <c r="BQ369" s="130"/>
      <c r="BR369" s="130">
        <v>1</v>
      </c>
      <c r="BS369" s="130">
        <v>1</v>
      </c>
      <c r="BT369" s="130">
        <v>1</v>
      </c>
      <c r="BU369" s="171">
        <f t="shared" ref="BU369" si="1673">+AVERAGE(CH369:CH372)/AVERAGE(BH369:BH372)</f>
        <v>1</v>
      </c>
      <c r="BV369" s="38">
        <v>0</v>
      </c>
      <c r="BW369" s="38">
        <v>0</v>
      </c>
      <c r="BX369" s="38">
        <v>0</v>
      </c>
      <c r="BY369" s="38">
        <v>0</v>
      </c>
      <c r="BZ369" s="38">
        <v>0</v>
      </c>
      <c r="CA369" s="38">
        <v>0</v>
      </c>
      <c r="CB369" s="38">
        <v>0</v>
      </c>
      <c r="CC369" s="38">
        <v>0</v>
      </c>
      <c r="CD369" s="38">
        <v>0</v>
      </c>
      <c r="CE369" s="38">
        <v>1</v>
      </c>
      <c r="CF369" s="38">
        <v>1</v>
      </c>
      <c r="CG369" s="38">
        <v>1</v>
      </c>
      <c r="CH369" s="38">
        <f t="shared" ref="CH369:CH372" si="1674">+SUM(BV369:CG369)</f>
        <v>3</v>
      </c>
      <c r="CI369" s="39"/>
      <c r="CJ369" s="24"/>
      <c r="CK369" s="25"/>
      <c r="CL369" s="172">
        <f t="shared" ref="CL369" si="1675">+AC369</f>
        <v>8760</v>
      </c>
      <c r="CM369" s="26">
        <f t="shared" ref="CM369" si="1676">1-(CK369/CL369)</f>
        <v>1</v>
      </c>
      <c r="CN369" s="24" t="str" cm="1">
        <f t="array" ref="CN369">+_xlfn.IFS(CM369&lt;0.8,"Cambio",CM369&lt;0.9,"Revisión de control",CM369&gt;0.89,"Se mantiene")</f>
        <v>Se mantiene</v>
      </c>
      <c r="CO369" s="80"/>
      <c r="CP369" s="25"/>
      <c r="CQ369" s="25"/>
      <c r="CR369" s="25"/>
      <c r="CS369" s="26">
        <f t="shared" ref="CS369:CS372" si="1677">(_xlfn.IFS(CJ369="",1,CJ369="SI",0)+_xlfn.IFS(CO369="",1,CO369="SI",1,CO369="NO",0)+_xlfn.IFS(CP369="",1,CP369="SI",1,CP369="NO",0)+_xlfn.IFS(CQ369="",1,CQ369="SI",1,CQ369="NO",0)+_xlfn.IFS(CR369="",1,CR369="SI",1,CR369="NO",0))/5</f>
        <v>1</v>
      </c>
    </row>
    <row r="370" spans="1:97" ht="60" customHeight="1" x14ac:dyDescent="0.4">
      <c r="A370" s="7" t="s">
        <v>457</v>
      </c>
      <c r="B370" s="185"/>
      <c r="C370" s="145" t="s">
        <v>159</v>
      </c>
      <c r="D370" s="188"/>
      <c r="E370" s="191"/>
      <c r="F370" s="188"/>
      <c r="G370" s="214"/>
      <c r="H370" s="176"/>
      <c r="I370" s="182"/>
      <c r="J370" s="176"/>
      <c r="K370" s="166"/>
      <c r="L370" s="197"/>
      <c r="M370" s="199"/>
      <c r="N370" s="202"/>
      <c r="O370" s="205"/>
      <c r="P370" s="202"/>
      <c r="Q370" s="205"/>
      <c r="R370" s="205"/>
      <c r="S370" s="208"/>
      <c r="T370" s="176"/>
      <c r="U370" s="175"/>
      <c r="V370" s="175"/>
      <c r="W370" s="177"/>
      <c r="X370" s="166"/>
      <c r="Y370" s="166"/>
      <c r="Z370" s="166"/>
      <c r="AA370" s="166"/>
      <c r="AB370" s="179"/>
      <c r="AC370" s="181"/>
      <c r="AD370" s="176"/>
      <c r="AE370" s="182"/>
      <c r="AF370" s="176"/>
      <c r="AG370" s="176"/>
      <c r="AH370" s="182"/>
      <c r="AI370" s="176"/>
      <c r="AJ370" s="183"/>
      <c r="AK370" s="21" t="str">
        <f>CONCATENATE(J369," Control"," 2")</f>
        <v>ADMBS 62 Control 2</v>
      </c>
      <c r="AL370" s="129" t="s">
        <v>455</v>
      </c>
      <c r="AM370" s="129" t="s">
        <v>381</v>
      </c>
      <c r="AN370" s="129" t="s">
        <v>382</v>
      </c>
      <c r="AO370" s="23" t="str">
        <f t="shared" si="1515"/>
        <v>La SUBDIRECCIÓN ADMINISTRATIVA Y FINANCIERA - GESTIÓN DOCUMENTAL  crea la alerta de perdida o daño del documento a través de de un acta para la revisión y búsqueda en las bases de datos de préstamos y la búsqueda física en los depósitos de archivo de Américas y CAN, generando un Informe sobre la novedad y en caso dado la solicitud de una denuncia</v>
      </c>
      <c r="AP370" s="130" t="s">
        <v>55</v>
      </c>
      <c r="AQ370" s="130" t="str">
        <f t="shared" si="1668"/>
        <v>Impacto</v>
      </c>
      <c r="AR370" s="130" t="s">
        <v>56</v>
      </c>
      <c r="AS370" s="130" t="str">
        <f t="shared" si="1669"/>
        <v>25%</v>
      </c>
      <c r="AT370" s="21" t="s">
        <v>5</v>
      </c>
      <c r="AU370" s="21" t="s">
        <v>2</v>
      </c>
      <c r="AV370" s="21" t="s">
        <v>3</v>
      </c>
      <c r="AW370" s="22">
        <f>+IF(AQ370="Probabilidad",AW369-(AW369*AS370),AW369)</f>
        <v>0.6</v>
      </c>
      <c r="AX370" s="21" t="str">
        <f t="shared" si="1670"/>
        <v>Media</v>
      </c>
      <c r="AY370" s="22">
        <f>+IF(AQ370="Impacto",AY369-(AY369*AS370),AY369)</f>
        <v>0.60000000000000009</v>
      </c>
      <c r="AZ370" s="21" t="str">
        <f t="shared" si="1671"/>
        <v>Moderado</v>
      </c>
      <c r="BA370" s="166"/>
      <c r="BB370" s="166"/>
      <c r="BC370" s="169"/>
      <c r="BD370" s="21" t="str">
        <f>CONCATENATE(J369," Acción preventiva"," 2")</f>
        <v>ADMBS 62 Acción preventiva 2</v>
      </c>
      <c r="BE370" s="129" t="s">
        <v>393</v>
      </c>
      <c r="BF370" s="129" t="s">
        <v>396</v>
      </c>
      <c r="BG370" s="129" t="s">
        <v>397</v>
      </c>
      <c r="BH370" s="21">
        <f t="shared" si="1495"/>
        <v>2</v>
      </c>
      <c r="BI370" s="130"/>
      <c r="BJ370" s="130"/>
      <c r="BK370" s="130"/>
      <c r="BL370" s="130"/>
      <c r="BM370" s="130"/>
      <c r="BN370" s="130"/>
      <c r="BO370" s="130">
        <v>1</v>
      </c>
      <c r="BP370" s="130"/>
      <c r="BQ370" s="130"/>
      <c r="BR370" s="130"/>
      <c r="BS370" s="130">
        <v>1</v>
      </c>
      <c r="BT370" s="130"/>
      <c r="BU370" s="171"/>
      <c r="BV370" s="38">
        <v>0</v>
      </c>
      <c r="BW370" s="38">
        <v>0</v>
      </c>
      <c r="BX370" s="38">
        <v>0</v>
      </c>
      <c r="BY370" s="38">
        <v>0</v>
      </c>
      <c r="BZ370" s="38">
        <v>0</v>
      </c>
      <c r="CA370" s="38">
        <v>0</v>
      </c>
      <c r="CB370" s="38">
        <v>1</v>
      </c>
      <c r="CC370" s="38">
        <v>0</v>
      </c>
      <c r="CD370" s="38">
        <v>0</v>
      </c>
      <c r="CE370" s="38">
        <v>1</v>
      </c>
      <c r="CF370" s="38">
        <v>0</v>
      </c>
      <c r="CG370" s="38">
        <v>0</v>
      </c>
      <c r="CH370" s="38">
        <f t="shared" si="1674"/>
        <v>2</v>
      </c>
      <c r="CI370" s="39"/>
      <c r="CJ370" s="24"/>
      <c r="CK370" s="25"/>
      <c r="CL370" s="173"/>
      <c r="CM370" s="26">
        <f t="shared" ref="CM370" si="1678">1-(CK370/CL369)</f>
        <v>1</v>
      </c>
      <c r="CN370" s="24" t="str" cm="1">
        <f t="array" ref="CN370">+_xlfn.IFS(CM370&lt;0.8,"Cambio",CM370&lt;0.9,"Revisión de control",CM370&gt;0.89,"Se mantiene")</f>
        <v>Se mantiene</v>
      </c>
      <c r="CO370" s="80"/>
      <c r="CP370" s="25"/>
      <c r="CQ370" s="25"/>
      <c r="CR370" s="25"/>
      <c r="CS370" s="26">
        <f t="shared" si="1677"/>
        <v>1</v>
      </c>
    </row>
    <row r="371" spans="1:97" ht="60" customHeight="1" x14ac:dyDescent="0.4">
      <c r="A371" s="7" t="s">
        <v>457</v>
      </c>
      <c r="B371" s="185"/>
      <c r="C371" s="145" t="s">
        <v>159</v>
      </c>
      <c r="D371" s="188"/>
      <c r="E371" s="191"/>
      <c r="F371" s="188"/>
      <c r="G371" s="214"/>
      <c r="H371" s="176"/>
      <c r="I371" s="182"/>
      <c r="J371" s="176"/>
      <c r="K371" s="166"/>
      <c r="L371" s="197"/>
      <c r="M371" s="199"/>
      <c r="N371" s="202"/>
      <c r="O371" s="205"/>
      <c r="P371" s="202"/>
      <c r="Q371" s="205"/>
      <c r="R371" s="205"/>
      <c r="S371" s="208"/>
      <c r="T371" s="176"/>
      <c r="U371" s="175"/>
      <c r="V371" s="175"/>
      <c r="W371" s="177"/>
      <c r="X371" s="166"/>
      <c r="Y371" s="166"/>
      <c r="Z371" s="166"/>
      <c r="AA371" s="166"/>
      <c r="AB371" s="179"/>
      <c r="AC371" s="181"/>
      <c r="AD371" s="176"/>
      <c r="AE371" s="182"/>
      <c r="AF371" s="176"/>
      <c r="AG371" s="176"/>
      <c r="AH371" s="182"/>
      <c r="AI371" s="176"/>
      <c r="AJ371" s="183"/>
      <c r="AK371" s="21" t="str">
        <f>CONCATENATE(J369," Control"," 3")</f>
        <v>ADMBS 62 Control 3</v>
      </c>
      <c r="AL371" s="129"/>
      <c r="AM371" s="129"/>
      <c r="AN371" s="129"/>
      <c r="AO371" s="23" t="str">
        <f t="shared" si="1515"/>
        <v xml:space="preserve">  a través de </v>
      </c>
      <c r="AP371" s="130"/>
      <c r="AQ371" s="130" t="str">
        <f t="shared" si="1668"/>
        <v/>
      </c>
      <c r="AR371" s="130"/>
      <c r="AS371" s="130" t="str">
        <f t="shared" si="1669"/>
        <v/>
      </c>
      <c r="AT371" s="21"/>
      <c r="AU371" s="21"/>
      <c r="AV371" s="21"/>
      <c r="AW371" s="22">
        <f>+IF(AQ371="Probabilidad",AW370-(AW370*AS371),AW370)</f>
        <v>0.6</v>
      </c>
      <c r="AX371" s="21" t="str">
        <f t="shared" si="1670"/>
        <v>Media</v>
      </c>
      <c r="AY371" s="22">
        <f>+IF(AQ371="Impacto",AY370-(AY370*AS371),AY370)</f>
        <v>0.60000000000000009</v>
      </c>
      <c r="AZ371" s="21" t="str">
        <f t="shared" si="1671"/>
        <v>Moderado</v>
      </c>
      <c r="BA371" s="166"/>
      <c r="BB371" s="166"/>
      <c r="BC371" s="169"/>
      <c r="BD371" s="21" t="str">
        <f>CONCATENATE(J369," Acción preventiva"," 3")</f>
        <v>ADMBS 62 Acción preventiva 3</v>
      </c>
      <c r="BE371" s="129"/>
      <c r="BF371" s="129"/>
      <c r="BG371" s="129"/>
      <c r="BH371" s="21">
        <f t="shared" si="1495"/>
        <v>0</v>
      </c>
      <c r="BI371" s="130"/>
      <c r="BJ371" s="130"/>
      <c r="BK371" s="130"/>
      <c r="BL371" s="130"/>
      <c r="BM371" s="130"/>
      <c r="BN371" s="130"/>
      <c r="BO371" s="130"/>
      <c r="BP371" s="130"/>
      <c r="BQ371" s="130"/>
      <c r="BR371" s="130"/>
      <c r="BS371" s="130"/>
      <c r="BT371" s="130"/>
      <c r="BU371" s="171"/>
      <c r="BV371" s="38">
        <v>0</v>
      </c>
      <c r="BW371" s="38">
        <v>0</v>
      </c>
      <c r="BX371" s="38">
        <v>0</v>
      </c>
      <c r="BY371" s="38">
        <v>0</v>
      </c>
      <c r="BZ371" s="38">
        <v>0</v>
      </c>
      <c r="CA371" s="38">
        <v>0</v>
      </c>
      <c r="CB371" s="38">
        <v>0</v>
      </c>
      <c r="CC371" s="38">
        <v>0</v>
      </c>
      <c r="CD371" s="38">
        <v>0</v>
      </c>
      <c r="CE371" s="38">
        <v>0</v>
      </c>
      <c r="CF371" s="38">
        <v>0</v>
      </c>
      <c r="CG371" s="38">
        <v>0</v>
      </c>
      <c r="CH371" s="38">
        <f t="shared" si="1674"/>
        <v>0</v>
      </c>
      <c r="CI371" s="39"/>
      <c r="CJ371" s="24"/>
      <c r="CK371" s="25"/>
      <c r="CL371" s="173"/>
      <c r="CM371" s="26">
        <f t="shared" ref="CM371" si="1679">1-(CK371/CL369)</f>
        <v>1</v>
      </c>
      <c r="CN371" s="24" t="str" cm="1">
        <f t="array" ref="CN371">+_xlfn.IFS(CM371&lt;0.8,"Cambio",CM371&lt;0.9,"Revisión de control",CM371&gt;0.89,"Se mantiene")</f>
        <v>Se mantiene</v>
      </c>
      <c r="CO371" s="80"/>
      <c r="CP371" s="25"/>
      <c r="CQ371" s="25"/>
      <c r="CR371" s="25"/>
      <c r="CS371" s="26">
        <f t="shared" si="1677"/>
        <v>1</v>
      </c>
    </row>
    <row r="372" spans="1:97" ht="60" customHeight="1" x14ac:dyDescent="0.4">
      <c r="A372" s="7" t="s">
        <v>457</v>
      </c>
      <c r="B372" s="186"/>
      <c r="C372" s="145" t="s">
        <v>159</v>
      </c>
      <c r="D372" s="189"/>
      <c r="E372" s="192"/>
      <c r="F372" s="189"/>
      <c r="G372" s="215"/>
      <c r="H372" s="176"/>
      <c r="I372" s="182"/>
      <c r="J372" s="176"/>
      <c r="K372" s="167"/>
      <c r="L372" s="197"/>
      <c r="M372" s="200"/>
      <c r="N372" s="203"/>
      <c r="O372" s="206"/>
      <c r="P372" s="203"/>
      <c r="Q372" s="206"/>
      <c r="R372" s="206"/>
      <c r="S372" s="209"/>
      <c r="T372" s="176"/>
      <c r="U372" s="175"/>
      <c r="V372" s="175"/>
      <c r="W372" s="177"/>
      <c r="X372" s="167"/>
      <c r="Y372" s="167"/>
      <c r="Z372" s="167"/>
      <c r="AA372" s="167"/>
      <c r="AB372" s="180"/>
      <c r="AC372" s="181"/>
      <c r="AD372" s="176"/>
      <c r="AE372" s="182"/>
      <c r="AF372" s="176"/>
      <c r="AG372" s="176"/>
      <c r="AH372" s="182"/>
      <c r="AI372" s="176"/>
      <c r="AJ372" s="183"/>
      <c r="AK372" s="21" t="str">
        <f>CONCATENATE(J369," Control"," 4")</f>
        <v>ADMBS 62 Control 4</v>
      </c>
      <c r="AL372" s="129"/>
      <c r="AM372" s="129"/>
      <c r="AN372" s="129"/>
      <c r="AO372" s="23" t="str">
        <f t="shared" si="1515"/>
        <v xml:space="preserve">  a través de </v>
      </c>
      <c r="AP372" s="130"/>
      <c r="AQ372" s="130" t="str">
        <f t="shared" si="1668"/>
        <v/>
      </c>
      <c r="AR372" s="130"/>
      <c r="AS372" s="130" t="str">
        <f t="shared" si="1669"/>
        <v/>
      </c>
      <c r="AT372" s="21"/>
      <c r="AU372" s="21"/>
      <c r="AV372" s="21"/>
      <c r="AW372" s="22">
        <f>+IF(AQ372="Probabilidad",AW371-(AW371*AS372),AW371)</f>
        <v>0.6</v>
      </c>
      <c r="AX372" s="21" t="str">
        <f t="shared" si="1670"/>
        <v>Media</v>
      </c>
      <c r="AY372" s="22">
        <f>+IF(AQ372="Impacto",AY371-(AY371*AS372),AY371)</f>
        <v>0.60000000000000009</v>
      </c>
      <c r="AZ372" s="21" t="str">
        <f t="shared" si="1671"/>
        <v>Moderado</v>
      </c>
      <c r="BA372" s="167"/>
      <c r="BB372" s="167"/>
      <c r="BC372" s="170"/>
      <c r="BD372" s="21" t="str">
        <f>CONCATENATE(J369," Acción preventiva"," 4")</f>
        <v>ADMBS 62 Acción preventiva 4</v>
      </c>
      <c r="BE372" s="129"/>
      <c r="BF372" s="129"/>
      <c r="BG372" s="129"/>
      <c r="BH372" s="21">
        <f t="shared" si="1495"/>
        <v>0</v>
      </c>
      <c r="BI372" s="130"/>
      <c r="BJ372" s="130"/>
      <c r="BK372" s="130"/>
      <c r="BL372" s="130"/>
      <c r="BM372" s="130"/>
      <c r="BN372" s="130"/>
      <c r="BO372" s="130"/>
      <c r="BP372" s="130"/>
      <c r="BQ372" s="130"/>
      <c r="BR372" s="130"/>
      <c r="BS372" s="130"/>
      <c r="BT372" s="130"/>
      <c r="BU372" s="171"/>
      <c r="BV372" s="38">
        <v>0</v>
      </c>
      <c r="BW372" s="38">
        <v>0</v>
      </c>
      <c r="BX372" s="38">
        <v>0</v>
      </c>
      <c r="BY372" s="38">
        <v>0</v>
      </c>
      <c r="BZ372" s="38">
        <v>0</v>
      </c>
      <c r="CA372" s="38">
        <v>0</v>
      </c>
      <c r="CB372" s="38">
        <v>0</v>
      </c>
      <c r="CC372" s="38">
        <v>0</v>
      </c>
      <c r="CD372" s="38">
        <v>0</v>
      </c>
      <c r="CE372" s="38">
        <v>0</v>
      </c>
      <c r="CF372" s="38">
        <v>0</v>
      </c>
      <c r="CG372" s="38">
        <v>0</v>
      </c>
      <c r="CH372" s="38">
        <f t="shared" si="1674"/>
        <v>0</v>
      </c>
      <c r="CI372" s="39"/>
      <c r="CJ372" s="24"/>
      <c r="CK372" s="25"/>
      <c r="CL372" s="174"/>
      <c r="CM372" s="26">
        <f t="shared" ref="CM372" si="1680">1-(CK372/CL369)</f>
        <v>1</v>
      </c>
      <c r="CN372" s="24" t="str" cm="1">
        <f t="array" ref="CN372">+_xlfn.IFS(CM372&lt;0.8,"Cambio",CM372&lt;0.9,"Revisión de control",CM372&gt;0.89,"Se mantiene")</f>
        <v>Se mantiene</v>
      </c>
      <c r="CO372" s="80"/>
      <c r="CP372" s="25"/>
      <c r="CQ372" s="25"/>
      <c r="CR372" s="25"/>
      <c r="CS372" s="26">
        <f t="shared" si="1677"/>
        <v>1</v>
      </c>
    </row>
    <row r="373" spans="1:97" ht="60" customHeight="1" x14ac:dyDescent="0.4">
      <c r="A373" s="7" t="s">
        <v>457</v>
      </c>
      <c r="B373" s="184" t="s">
        <v>158</v>
      </c>
      <c r="C373" s="145" t="s">
        <v>159</v>
      </c>
      <c r="D373" s="187" t="str">
        <f>VLOOKUP(B373,Datos!$B$65:$F$80,3,FALSE)</f>
        <v>Gestionar la administración y mantenimiento de bienes y servicios necesarios para la ejecución de los procesos de la entidad</v>
      </c>
      <c r="E373" s="190" t="str">
        <f>VLOOKUP(B373,Datos!$B$65:$F$80,5,FALSE)</f>
        <v>La posibilidad de incumplir con la administración y mantenimiento de bienes y servicios necesarios para la ejecución de los procesos de la entidad</v>
      </c>
      <c r="F373" s="187" t="str">
        <f>VLOOKUP(B373,Datos!$B$65:$F$80,4,FALSE)</f>
        <v>Desde la recepción de los bienes y servicios, hasta la disposición final de los bienes y el recibido a satisfacción de los servicios</v>
      </c>
      <c r="G373" s="213" t="s">
        <v>370</v>
      </c>
      <c r="H373" s="176" t="s">
        <v>426</v>
      </c>
      <c r="I373" s="182">
        <f t="shared" si="1482"/>
        <v>1</v>
      </c>
      <c r="J373" s="176" t="str">
        <f t="shared" ref="J373" si="1681">CONCATENATE(C373," ",K373)</f>
        <v>ADMBS 63</v>
      </c>
      <c r="K373" s="165">
        <v>63</v>
      </c>
      <c r="L373" s="197">
        <v>45839</v>
      </c>
      <c r="M373" s="198">
        <f ca="1">+TODAY()-L373</f>
        <v>240</v>
      </c>
      <c r="N373" s="201" t="s">
        <v>19</v>
      </c>
      <c r="O373" s="204">
        <f>VLOOKUP(N373,Datos!$B$21:$D$25,3,FALSE)</f>
        <v>0.2</v>
      </c>
      <c r="P373" s="201" t="s">
        <v>32</v>
      </c>
      <c r="Q373" s="204">
        <f>VLOOKUP(P373,Datos!$C$20:$D$25,2,FALSE)</f>
        <v>0.8</v>
      </c>
      <c r="R373" s="204">
        <f t="shared" ref="R373" si="1682">+IF(O373="",Q373,IF(Q373="",O373,IF(O373&gt;Q373,O373,Q373)))</f>
        <v>0.8</v>
      </c>
      <c r="S373" s="207" t="s">
        <v>378</v>
      </c>
      <c r="T373" s="176" t="s">
        <v>4</v>
      </c>
      <c r="U373" s="175" t="s">
        <v>373</v>
      </c>
      <c r="V373" s="175" t="s">
        <v>374</v>
      </c>
      <c r="W373" s="177" t="str">
        <f t="shared" ref="W373" si="1683">CONCATENATE("Posibilidad de"," ",T373," ",U373," debido ",V373)</f>
        <v>Posibilidad de pérdida reputacional derivando en la acciones jurídicas en contra de la entidad debido a los vencimientos de términos por recibir información de entrada que no cumple con las características que se requieren para ser clasificada y asignada correctamente y la constante rotación de personal en la Subdirección Administrativa y Financiera - Gestión Documental</v>
      </c>
      <c r="X373" s="165" t="s">
        <v>224</v>
      </c>
      <c r="Y373" s="165" t="s">
        <v>229</v>
      </c>
      <c r="Z373" s="165" t="s">
        <v>286</v>
      </c>
      <c r="AA373" s="165" t="s">
        <v>237</v>
      </c>
      <c r="AB373" s="178" t="s">
        <v>287</v>
      </c>
      <c r="AC373" s="232">
        <f t="shared" ref="AC373" si="1684">365*24</f>
        <v>8760</v>
      </c>
      <c r="AD373" s="176" t="str">
        <f t="shared" ref="AD373" si="1685">IF(AC373&lt;=0,"",IF(AC373&lt;=2,"Muy Baja",IF(AC373&lt;=24,"Baja",IF(AC373&lt;=500,"Media",IF(AC373&lt;=5000,"Alta","Muy Alta")))))</f>
        <v>Muy Alta</v>
      </c>
      <c r="AE373" s="182">
        <f t="shared" ref="AE373" si="1686">IF(AD373="","",IF(AD373="Muy Baja",0.2,IF(AD373="Baja",0.4,IF(AD373="Media",0.6,IF(AD373="Alta",0.8,IF(AD373="Muy Alta",1,))))))</f>
        <v>1</v>
      </c>
      <c r="AF373" s="176" t="s">
        <v>32</v>
      </c>
      <c r="AG373" s="176" t="str">
        <f>IF(OR(AF373=Datos!$C$6,AF373=Datos!$D$6),"Leve",IF(OR(AF373=Datos!$C$7,AF373=Datos!$D$7),"Menor",IF(OR(AF373=Datos!$C$8,AF373=Datos!$D$8),"Moderado",IF(OR(AF373=Datos!$C$9,AF373=Datos!$D$9),"Mayor",IF(OR(AF373=Datos!$C$10,AF373=Datos!$D$10),"Catastrófico","")))))</f>
        <v>Mayor</v>
      </c>
      <c r="AH373" s="182">
        <f t="shared" ref="AH373" si="1687">IF(AG373="","",IF(AG373="Leve",0.2,IF(AG373="Menor",0.4,IF(AG373="Moderado",0.6,IF(AG373="Mayor",0.8,IF(AG373="Catastrófico",1,))))))</f>
        <v>0.8</v>
      </c>
      <c r="AI373" s="176" t="str">
        <f t="shared" ref="AI373" si="1688">IF(OR(AND(AD373="Muy Baja",AG373="Leve"),AND(AD373="Muy Baja",AG373="Menor"),AND(AD373="Baja",AG373="Leve")),"Bajo",IF(OR(AND(AD373="Muy baja",AG373="Moderado"),AND(AD373="Baja",AG373="Menor"),AND(AD373="Baja",AG373="Moderado"),AND(AD373="Media",AG373="Leve"),AND(AD373="Media",AG373="Menor"),AND(AD373="Media",AG373="Moderado"),AND(AD373="Alta",AG373="Leve"),AND(AD373="Alta",AG373="Menor")),"Moderado",IF(OR(AND(AD373="Muy Baja",AG373="Mayor"),AND(AD373="Baja",AG373="Mayor"),AND(AD373="Media",AG373="Mayor"),AND(AD373="Alta",AG373="Moderado"),AND(AD373="Alta",AG373="Mayor"),AND(AD373="Muy Alta",AG373="Leve"),AND(AD373="Muy Alta",AG373="Menor"),AND(AD373="Muy Alta",AG373="Moderado"),AND(AD373="Muy Alta",AG373="Mayor")),"Alto",IF(OR(AND(AD373="Muy Baja",AG373="Catastrófico"),AND(AD373="Baja",AG373="Catastrófico"),AND(AD373="Media",AG373="Catastrófico"),AND(AD373="Alta",AG373="Catastrófico"),AND(AD373="Muy Alta",AG373="Catastrófico")),"Extremo",""))))</f>
        <v>Alto</v>
      </c>
      <c r="AJ373" s="183" t="str" cm="1">
        <f t="array" ref="AJ373">_xlfn.IFS(AI373="Bajo","Aceptar",AI373="Moderado","Reducir",AI373="Alto","Reducir",AI373="Extremo","Reducir")</f>
        <v>Reducir</v>
      </c>
      <c r="AK373" s="21" t="str">
        <f>CONCATENATE(J373," Control"," 1")</f>
        <v>ADMBS 63 Control 1</v>
      </c>
      <c r="AL373" s="129" t="s">
        <v>455</v>
      </c>
      <c r="AM373" s="129" t="s">
        <v>383</v>
      </c>
      <c r="AN373" s="129" t="s">
        <v>384</v>
      </c>
      <c r="AO373" s="23" t="str">
        <f t="shared" si="1515"/>
        <v>La SUBDIRECCIÓN ADMINISTRATIVA Y FINANCIERA - GESTIÓN DOCUMENTAL   valida que los parámetros de clasificación a través de del instructivo que permita identificar la asignación correcta de las comunicaciones oficiales recibidas, de acuerdo con las funciones de las dependencias de la Agencia</v>
      </c>
      <c r="AP373" s="130" t="s">
        <v>53</v>
      </c>
      <c r="AQ373" s="130" t="str">
        <f t="shared" si="1668"/>
        <v>Probabilidad</v>
      </c>
      <c r="AR373" s="130" t="s">
        <v>56</v>
      </c>
      <c r="AS373" s="130" t="str">
        <f t="shared" si="1669"/>
        <v>40%</v>
      </c>
      <c r="AT373" s="21" t="s">
        <v>1</v>
      </c>
      <c r="AU373" s="21" t="s">
        <v>2</v>
      </c>
      <c r="AV373" s="21" t="s">
        <v>3</v>
      </c>
      <c r="AW373" s="22">
        <f>+IF(AQ373="Probabilidad",AE373-(AE373*AS373),AE373)</f>
        <v>0.6</v>
      </c>
      <c r="AX373" s="21" t="str">
        <f t="shared" ref="AX373:AX376" si="1689">IFERROR(IF(AW373="","",IF(AW373&lt;=20%,"Muy Baja",IF(AW373&lt;=40%,"Baja",IF(AW373&lt;=60%,"Media",IF(AW373&lt;=80%,"Alta","Muy Alta"))))),"")</f>
        <v>Media</v>
      </c>
      <c r="AY373" s="22">
        <f>+IF(AQ373="Impacto",AH373-(AH373*AS373),AH373)</f>
        <v>0.8</v>
      </c>
      <c r="AZ373" s="21" t="str">
        <f t="shared" ref="AZ373:AZ376" si="1690">IFERROR(IF(AY373="","",IF(AY373&lt;=0.2,"Leve",IF(AY373&lt;=0.4,"Menor",IF(AY373&lt;=0.6,"Moderado",IF(AY373&lt;=0.8,"Mayor","Catastrófico"))))),"")</f>
        <v>Mayor</v>
      </c>
      <c r="BA373" s="165" t="str">
        <f t="shared" ref="BA373" si="1691">IF(OR(AND(AX376="Muy Baja",AZ376="Leve"),AND(AX376="Muy Baja",AZ376="Menor"),AND(AX376="Baja",AZ376="Leve")),"Bajo",IF(OR(AND(AX376="Muy baja",AZ376="Moderado"),AND(AX376="Baja",AZ376="Menor"),AND(AX376="Baja",AZ376="Moderado"),AND(AX376="Media",AZ376="Leve"),AND(AX376="Media",AZ376="Menor"),AND(AX376="Media",AZ376="Moderado"),AND(AX376="Alta",AZ376="Leve"),AND(AX376="Alta",AZ376="Menor")),"Moderado",IF(OR(AND(AX376="Muy Baja",AZ376="Mayor"),AND(AX376="Baja",AZ376="Mayor"),AND(AX376="Media",AZ376="Mayor"),AND(AX376="Alta",AZ376="Moderado"),AND(AX376="Alta",AZ376="Mayor"),AND(AX376="Muy Alta",AZ376="Leve"),AND(AX376="Muy Alta",AZ376="Menor"),AND(AX376="Muy Alta",AZ376="Moderado"),AND(AX376="Muy Alta",AZ376="Mayor")),"Alto",IF(OR(AND(AX376="Muy Baja",AZ376="Catastrófico"),AND(AX376="Baja",AZ376="Catastrófico"),AND(AX376="Media",AZ376="Catastrófico"),AND(AX376="Alta",AZ376="Catastrófico"),AND(AX376="Muy Alta",AZ376="Catastrófico")),"Extremo",""))))</f>
        <v>Moderado</v>
      </c>
      <c r="BB373" s="165" t="str" cm="1">
        <f t="array" ref="BB373">_xlfn.IFS(BA373="Bajo","Aceptar",BA373="Moderado","Reducir",BA373="Alto","Reducir",BA373="Extremo","Reducir")</f>
        <v>Reducir</v>
      </c>
      <c r="BC373" s="168" t="str" cm="1">
        <f t="array" ref="BC373">_xlfn.IFS(BB373="Aceptar","No",BB373="Reducir","Si")</f>
        <v>Si</v>
      </c>
      <c r="BD373" s="21" t="str">
        <f>CONCATENATE(J373," Acción preventiva"," 1")</f>
        <v>ADMBS 63 Acción preventiva 1</v>
      </c>
      <c r="BE373" s="129" t="s">
        <v>393</v>
      </c>
      <c r="BF373" s="129" t="s">
        <v>398</v>
      </c>
      <c r="BG373" s="129" t="s">
        <v>399</v>
      </c>
      <c r="BH373" s="21">
        <f t="shared" si="1495"/>
        <v>2</v>
      </c>
      <c r="BI373" s="130"/>
      <c r="BJ373" s="130"/>
      <c r="BK373" s="130"/>
      <c r="BL373" s="130"/>
      <c r="BM373" s="130"/>
      <c r="BN373" s="130"/>
      <c r="BO373" s="130">
        <v>1</v>
      </c>
      <c r="BP373" s="130"/>
      <c r="BQ373" s="130"/>
      <c r="BR373" s="130">
        <v>1</v>
      </c>
      <c r="BS373" s="130"/>
      <c r="BT373" s="130"/>
      <c r="BU373" s="171">
        <f t="shared" ref="BU373" si="1692">+AVERAGE(CH373:CH376)/AVERAGE(BH373:BH376)</f>
        <v>1</v>
      </c>
      <c r="BV373" s="38">
        <v>0</v>
      </c>
      <c r="BW373" s="38">
        <v>0</v>
      </c>
      <c r="BX373" s="38">
        <v>0</v>
      </c>
      <c r="BY373" s="38">
        <v>0</v>
      </c>
      <c r="BZ373" s="38">
        <v>0</v>
      </c>
      <c r="CA373" s="38">
        <v>0</v>
      </c>
      <c r="CB373" s="38">
        <v>1</v>
      </c>
      <c r="CC373" s="38">
        <v>0</v>
      </c>
      <c r="CD373" s="38">
        <v>0</v>
      </c>
      <c r="CE373" s="38">
        <v>0</v>
      </c>
      <c r="CF373" s="38">
        <v>1</v>
      </c>
      <c r="CG373" s="38">
        <v>0</v>
      </c>
      <c r="CH373" s="38">
        <f t="shared" ref="CH373:CH376" si="1693">+SUM(BV373:CG373)</f>
        <v>2</v>
      </c>
      <c r="CI373" s="39"/>
      <c r="CJ373" s="24"/>
      <c r="CK373" s="25"/>
      <c r="CL373" s="172">
        <f t="shared" ref="CL373" si="1694">+AC373</f>
        <v>8760</v>
      </c>
      <c r="CM373" s="26">
        <f t="shared" ref="CM373" si="1695">1-(CK373/CL373)</f>
        <v>1</v>
      </c>
      <c r="CN373" s="24" t="str" cm="1">
        <f t="array" ref="CN373">+_xlfn.IFS(CM373&lt;0.8,"Cambio",CM373&lt;0.9,"Revisión de control",CM373&gt;0.89,"Se mantiene")</f>
        <v>Se mantiene</v>
      </c>
      <c r="CO373" s="80"/>
      <c r="CP373" s="25"/>
      <c r="CQ373" s="25"/>
      <c r="CR373" s="25"/>
      <c r="CS373" s="26">
        <f t="shared" ref="CS373:CS376" si="1696">(_xlfn.IFS(CJ373="",1,CJ373="SI",0)+_xlfn.IFS(CO373="",1,CO373="SI",1,CO373="NO",0)+_xlfn.IFS(CP373="",1,CP373="SI",1,CP373="NO",0)+_xlfn.IFS(CQ373="",1,CQ373="SI",1,CQ373="NO",0)+_xlfn.IFS(CR373="",1,CR373="SI",1,CR373="NO",0))/5</f>
        <v>1</v>
      </c>
    </row>
    <row r="374" spans="1:97" ht="60" customHeight="1" x14ac:dyDescent="0.4">
      <c r="A374" s="7" t="s">
        <v>457</v>
      </c>
      <c r="B374" s="185"/>
      <c r="C374" s="145" t="s">
        <v>159</v>
      </c>
      <c r="D374" s="188"/>
      <c r="E374" s="191"/>
      <c r="F374" s="188"/>
      <c r="G374" s="214"/>
      <c r="H374" s="176"/>
      <c r="I374" s="182"/>
      <c r="J374" s="176"/>
      <c r="K374" s="166"/>
      <c r="L374" s="197"/>
      <c r="M374" s="199"/>
      <c r="N374" s="202"/>
      <c r="O374" s="205"/>
      <c r="P374" s="202"/>
      <c r="Q374" s="205"/>
      <c r="R374" s="205"/>
      <c r="S374" s="208"/>
      <c r="T374" s="176"/>
      <c r="U374" s="175"/>
      <c r="V374" s="175"/>
      <c r="W374" s="177"/>
      <c r="X374" s="166"/>
      <c r="Y374" s="166"/>
      <c r="Z374" s="166"/>
      <c r="AA374" s="166"/>
      <c r="AB374" s="179"/>
      <c r="AC374" s="233"/>
      <c r="AD374" s="176"/>
      <c r="AE374" s="182"/>
      <c r="AF374" s="176"/>
      <c r="AG374" s="176"/>
      <c r="AH374" s="182"/>
      <c r="AI374" s="176"/>
      <c r="AJ374" s="183"/>
      <c r="AK374" s="21" t="str">
        <f>CONCATENATE(J373," Control"," 2")</f>
        <v>ADMBS 63 Control 2</v>
      </c>
      <c r="AL374" s="129" t="s">
        <v>455</v>
      </c>
      <c r="AM374" s="129" t="s">
        <v>385</v>
      </c>
      <c r="AN374" s="129" t="s">
        <v>386</v>
      </c>
      <c r="AO374" s="23" t="str">
        <f t="shared" si="1515"/>
        <v>La SUBDIRECCIÓN ADMINISTRATIVA Y FINANCIERA - GESTIÓN DOCUMENTAL  verifica la productividad y el margen de error a través de del reporte del sistema ORFEO donde se evidencia la cantidad de comunicaciones oficiales asignadas a las dependencias por el personal de correspondencia</v>
      </c>
      <c r="AP374" s="130" t="s">
        <v>54</v>
      </c>
      <c r="AQ374" s="130" t="str">
        <f t="shared" si="1668"/>
        <v>Probabilidad</v>
      </c>
      <c r="AR374" s="130" t="s">
        <v>56</v>
      </c>
      <c r="AS374" s="130" t="str">
        <f t="shared" si="1669"/>
        <v>30%</v>
      </c>
      <c r="AT374" s="21" t="s">
        <v>1</v>
      </c>
      <c r="AU374" s="21" t="s">
        <v>2</v>
      </c>
      <c r="AV374" s="21" t="s">
        <v>3</v>
      </c>
      <c r="AW374" s="22">
        <f>+IF(AQ374="Probabilidad",AW373-(AW373*AS374),AW373)</f>
        <v>0.42</v>
      </c>
      <c r="AX374" s="21" t="str">
        <f t="shared" si="1689"/>
        <v>Media</v>
      </c>
      <c r="AY374" s="22">
        <f>+IF(AQ374="Impacto",AY373-(AY373*AS374),AY373)</f>
        <v>0.8</v>
      </c>
      <c r="AZ374" s="21" t="str">
        <f t="shared" si="1690"/>
        <v>Mayor</v>
      </c>
      <c r="BA374" s="166"/>
      <c r="BB374" s="166"/>
      <c r="BC374" s="169"/>
      <c r="BD374" s="21" t="str">
        <f>CONCATENATE(J373," Acción preventiva"," 2")</f>
        <v>ADMBS 63 Acción preventiva 2</v>
      </c>
      <c r="BE374" s="129" t="s">
        <v>393</v>
      </c>
      <c r="BF374" s="129" t="s">
        <v>400</v>
      </c>
      <c r="BG374" s="129" t="s">
        <v>401</v>
      </c>
      <c r="BH374" s="21">
        <f t="shared" si="1495"/>
        <v>2</v>
      </c>
      <c r="BI374" s="130"/>
      <c r="BJ374" s="130"/>
      <c r="BK374" s="130"/>
      <c r="BL374" s="130"/>
      <c r="BM374" s="130"/>
      <c r="BN374" s="130"/>
      <c r="BO374" s="130">
        <v>1</v>
      </c>
      <c r="BP374" s="130"/>
      <c r="BQ374" s="130"/>
      <c r="BR374" s="130">
        <v>1</v>
      </c>
      <c r="BS374" s="130"/>
      <c r="BT374" s="130"/>
      <c r="BU374" s="171"/>
      <c r="BV374" s="38">
        <v>0</v>
      </c>
      <c r="BW374" s="38">
        <v>0</v>
      </c>
      <c r="BX374" s="38">
        <v>0</v>
      </c>
      <c r="BY374" s="38">
        <v>0</v>
      </c>
      <c r="BZ374" s="38">
        <v>0</v>
      </c>
      <c r="CA374" s="38">
        <v>0</v>
      </c>
      <c r="CB374" s="38">
        <v>1</v>
      </c>
      <c r="CC374" s="38">
        <v>0</v>
      </c>
      <c r="CD374" s="38">
        <v>0</v>
      </c>
      <c r="CE374" s="38">
        <v>1</v>
      </c>
      <c r="CF374" s="38">
        <v>0</v>
      </c>
      <c r="CG374" s="38">
        <v>0</v>
      </c>
      <c r="CH374" s="38">
        <f t="shared" si="1693"/>
        <v>2</v>
      </c>
      <c r="CI374" s="39"/>
      <c r="CJ374" s="24"/>
      <c r="CK374" s="25"/>
      <c r="CL374" s="173"/>
      <c r="CM374" s="26">
        <f t="shared" ref="CM374" si="1697">1-(CK374/CL373)</f>
        <v>1</v>
      </c>
      <c r="CN374" s="24" t="str" cm="1">
        <f t="array" ref="CN374">+_xlfn.IFS(CM374&lt;0.8,"Cambio",CM374&lt;0.9,"Revisión de control",CM374&gt;0.89,"Se mantiene")</f>
        <v>Se mantiene</v>
      </c>
      <c r="CO374" s="80"/>
      <c r="CP374" s="25"/>
      <c r="CQ374" s="25"/>
      <c r="CR374" s="25"/>
      <c r="CS374" s="26">
        <f t="shared" si="1696"/>
        <v>1</v>
      </c>
    </row>
    <row r="375" spans="1:97" ht="60" customHeight="1" x14ac:dyDescent="0.4">
      <c r="A375" s="7" t="s">
        <v>457</v>
      </c>
      <c r="B375" s="185"/>
      <c r="C375" s="145" t="s">
        <v>159</v>
      </c>
      <c r="D375" s="188"/>
      <c r="E375" s="191"/>
      <c r="F375" s="188"/>
      <c r="G375" s="214"/>
      <c r="H375" s="176"/>
      <c r="I375" s="182"/>
      <c r="J375" s="176"/>
      <c r="K375" s="166"/>
      <c r="L375" s="197"/>
      <c r="M375" s="199"/>
      <c r="N375" s="202"/>
      <c r="O375" s="205"/>
      <c r="P375" s="202"/>
      <c r="Q375" s="205"/>
      <c r="R375" s="205"/>
      <c r="S375" s="208"/>
      <c r="T375" s="176"/>
      <c r="U375" s="175"/>
      <c r="V375" s="175"/>
      <c r="W375" s="177"/>
      <c r="X375" s="166"/>
      <c r="Y375" s="166"/>
      <c r="Z375" s="166"/>
      <c r="AA375" s="166"/>
      <c r="AB375" s="179"/>
      <c r="AC375" s="233"/>
      <c r="AD375" s="176"/>
      <c r="AE375" s="182"/>
      <c r="AF375" s="176"/>
      <c r="AG375" s="176"/>
      <c r="AH375" s="182"/>
      <c r="AI375" s="176"/>
      <c r="AJ375" s="183"/>
      <c r="AK375" s="21" t="str">
        <f>CONCATENATE(J373," Control"," 3")</f>
        <v>ADMBS 63 Control 3</v>
      </c>
      <c r="AL375" s="129" t="s">
        <v>455</v>
      </c>
      <c r="AM375" s="129" t="s">
        <v>387</v>
      </c>
      <c r="AN375" s="129" t="s">
        <v>388</v>
      </c>
      <c r="AO375" s="23" t="str">
        <f t="shared" si="1515"/>
        <v>La SUBDIRECCIÓN ADMINISTRATIVA Y FINANCIERA - GESTIÓN DOCUMENTAL  actualiza la asignación de la comunicación oficial que presenta error de entrega (devolución) a través de del reporte del sistema ORFEO donde se evidenció la asignación incorrecta y se envía a la nueva dependencia la comunicación oficial, garantizando la entrega de esta</v>
      </c>
      <c r="AP375" s="130" t="s">
        <v>55</v>
      </c>
      <c r="AQ375" s="130" t="str">
        <f t="shared" si="1668"/>
        <v>Impacto</v>
      </c>
      <c r="AR375" s="130" t="s">
        <v>56</v>
      </c>
      <c r="AS375" s="130" t="str">
        <f t="shared" si="1669"/>
        <v>25%</v>
      </c>
      <c r="AT375" s="21" t="s">
        <v>5</v>
      </c>
      <c r="AU375" s="21" t="s">
        <v>2</v>
      </c>
      <c r="AV375" s="21" t="s">
        <v>3</v>
      </c>
      <c r="AW375" s="22">
        <f>+IF(AQ375="Probabilidad",AW374-(AW374*AS375),AW374)</f>
        <v>0.42</v>
      </c>
      <c r="AX375" s="21" t="str">
        <f t="shared" si="1689"/>
        <v>Media</v>
      </c>
      <c r="AY375" s="22">
        <f>+IF(AQ375="Impacto",AY374-(AY374*AS375),AY374)</f>
        <v>0.60000000000000009</v>
      </c>
      <c r="AZ375" s="21" t="str">
        <f t="shared" si="1690"/>
        <v>Moderado</v>
      </c>
      <c r="BA375" s="166"/>
      <c r="BB375" s="166"/>
      <c r="BC375" s="169"/>
      <c r="BD375" s="21" t="str">
        <f>CONCATENATE(J373," Acción preventiva"," 3")</f>
        <v>ADMBS 63 Acción preventiva 3</v>
      </c>
      <c r="BE375" s="129" t="s">
        <v>393</v>
      </c>
      <c r="BF375" s="129" t="s">
        <v>402</v>
      </c>
      <c r="BG375" s="129" t="s">
        <v>403</v>
      </c>
      <c r="BH375" s="21">
        <f t="shared" si="1495"/>
        <v>1</v>
      </c>
      <c r="BI375" s="130"/>
      <c r="BJ375" s="130"/>
      <c r="BK375" s="130"/>
      <c r="BL375" s="130"/>
      <c r="BM375" s="130"/>
      <c r="BN375" s="130"/>
      <c r="BO375" s="130"/>
      <c r="BP375" s="130"/>
      <c r="BQ375" s="130">
        <v>1</v>
      </c>
      <c r="BR375" s="130"/>
      <c r="BS375" s="130"/>
      <c r="BT375" s="130"/>
      <c r="BU375" s="171"/>
      <c r="BV375" s="38">
        <v>0</v>
      </c>
      <c r="BW375" s="38">
        <v>0</v>
      </c>
      <c r="BX375" s="38">
        <v>0</v>
      </c>
      <c r="BY375" s="38">
        <v>0</v>
      </c>
      <c r="BZ375" s="38">
        <v>0</v>
      </c>
      <c r="CA375" s="38">
        <v>0</v>
      </c>
      <c r="CB375" s="38">
        <v>0</v>
      </c>
      <c r="CC375" s="38">
        <v>0</v>
      </c>
      <c r="CD375" s="38">
        <v>1</v>
      </c>
      <c r="CE375" s="38">
        <v>0</v>
      </c>
      <c r="CF375" s="38">
        <v>0</v>
      </c>
      <c r="CG375" s="38">
        <v>0</v>
      </c>
      <c r="CH375" s="38">
        <f t="shared" si="1693"/>
        <v>1</v>
      </c>
      <c r="CI375" s="39"/>
      <c r="CJ375" s="24"/>
      <c r="CK375" s="25"/>
      <c r="CL375" s="173"/>
      <c r="CM375" s="26">
        <f t="shared" ref="CM375" si="1698">1-(CK375/CL373)</f>
        <v>1</v>
      </c>
      <c r="CN375" s="24" t="str" cm="1">
        <f t="array" ref="CN375">+_xlfn.IFS(CM375&lt;0.8,"Cambio",CM375&lt;0.9,"Revisión de control",CM375&gt;0.89,"Se mantiene")</f>
        <v>Se mantiene</v>
      </c>
      <c r="CO375" s="80"/>
      <c r="CP375" s="25"/>
      <c r="CQ375" s="25"/>
      <c r="CR375" s="25"/>
      <c r="CS375" s="26">
        <f t="shared" si="1696"/>
        <v>1</v>
      </c>
    </row>
    <row r="376" spans="1:97" ht="60" customHeight="1" x14ac:dyDescent="0.4">
      <c r="A376" s="7" t="s">
        <v>457</v>
      </c>
      <c r="B376" s="186"/>
      <c r="C376" s="145" t="s">
        <v>159</v>
      </c>
      <c r="D376" s="189"/>
      <c r="E376" s="192"/>
      <c r="F376" s="189"/>
      <c r="G376" s="215"/>
      <c r="H376" s="176"/>
      <c r="I376" s="182"/>
      <c r="J376" s="176"/>
      <c r="K376" s="167"/>
      <c r="L376" s="197"/>
      <c r="M376" s="200"/>
      <c r="N376" s="203"/>
      <c r="O376" s="206"/>
      <c r="P376" s="203"/>
      <c r="Q376" s="206"/>
      <c r="R376" s="206"/>
      <c r="S376" s="209"/>
      <c r="T376" s="176"/>
      <c r="U376" s="175"/>
      <c r="V376" s="175"/>
      <c r="W376" s="177"/>
      <c r="X376" s="167"/>
      <c r="Y376" s="167"/>
      <c r="Z376" s="167"/>
      <c r="AA376" s="167"/>
      <c r="AB376" s="180"/>
      <c r="AC376" s="234"/>
      <c r="AD376" s="176"/>
      <c r="AE376" s="182"/>
      <c r="AF376" s="176"/>
      <c r="AG376" s="176"/>
      <c r="AH376" s="182"/>
      <c r="AI376" s="176"/>
      <c r="AJ376" s="183"/>
      <c r="AK376" s="21" t="str">
        <f>CONCATENATE(J373," Control"," 4")</f>
        <v>ADMBS 63 Control 4</v>
      </c>
      <c r="AL376" s="129"/>
      <c r="AM376" s="129"/>
      <c r="AN376" s="129"/>
      <c r="AO376" s="23" t="str">
        <f t="shared" si="1515"/>
        <v xml:space="preserve">  a través de </v>
      </c>
      <c r="AP376" s="130"/>
      <c r="AQ376" s="130" t="str">
        <f t="shared" si="1668"/>
        <v/>
      </c>
      <c r="AR376" s="130"/>
      <c r="AS376" s="130" t="str">
        <f t="shared" si="1669"/>
        <v/>
      </c>
      <c r="AT376" s="21"/>
      <c r="AU376" s="21"/>
      <c r="AV376" s="21"/>
      <c r="AW376" s="22">
        <f>+IF(AQ376="Probabilidad",AW375-(AW375*AS376),AW375)</f>
        <v>0.42</v>
      </c>
      <c r="AX376" s="21" t="str">
        <f t="shared" si="1689"/>
        <v>Media</v>
      </c>
      <c r="AY376" s="22">
        <f>+IF(AQ376="Impacto",AY375-(AY375*AS376),AY375)</f>
        <v>0.60000000000000009</v>
      </c>
      <c r="AZ376" s="21" t="str">
        <f t="shared" si="1690"/>
        <v>Moderado</v>
      </c>
      <c r="BA376" s="167"/>
      <c r="BB376" s="167"/>
      <c r="BC376" s="170"/>
      <c r="BD376" s="21" t="str">
        <f>CONCATENATE(J373," Acción preventiva"," 4")</f>
        <v>ADMBS 63 Acción preventiva 4</v>
      </c>
      <c r="BE376" s="129"/>
      <c r="BF376" s="129"/>
      <c r="BG376" s="129"/>
      <c r="BH376" s="21">
        <f t="shared" si="1495"/>
        <v>0</v>
      </c>
      <c r="BI376" s="130"/>
      <c r="BJ376" s="130"/>
      <c r="BK376" s="130"/>
      <c r="BL376" s="130"/>
      <c r="BM376" s="130"/>
      <c r="BN376" s="130"/>
      <c r="BO376" s="130"/>
      <c r="BP376" s="130"/>
      <c r="BQ376" s="130"/>
      <c r="BR376" s="130"/>
      <c r="BS376" s="130"/>
      <c r="BT376" s="130"/>
      <c r="BU376" s="171"/>
      <c r="BV376" s="38">
        <v>0</v>
      </c>
      <c r="BW376" s="38">
        <v>0</v>
      </c>
      <c r="BX376" s="38">
        <v>0</v>
      </c>
      <c r="BY376" s="38">
        <v>0</v>
      </c>
      <c r="BZ376" s="38">
        <v>0</v>
      </c>
      <c r="CA376" s="38">
        <v>0</v>
      </c>
      <c r="CB376" s="38">
        <v>0</v>
      </c>
      <c r="CC376" s="38">
        <v>0</v>
      </c>
      <c r="CD376" s="38">
        <v>0</v>
      </c>
      <c r="CE376" s="38">
        <v>0</v>
      </c>
      <c r="CF376" s="38">
        <v>0</v>
      </c>
      <c r="CG376" s="38">
        <v>0</v>
      </c>
      <c r="CH376" s="38">
        <f t="shared" si="1693"/>
        <v>0</v>
      </c>
      <c r="CI376" s="39"/>
      <c r="CJ376" s="24"/>
      <c r="CK376" s="25"/>
      <c r="CL376" s="174"/>
      <c r="CM376" s="26">
        <f t="shared" ref="CM376" si="1699">1-(CK376/CL373)</f>
        <v>1</v>
      </c>
      <c r="CN376" s="24" t="str" cm="1">
        <f t="array" ref="CN376">+_xlfn.IFS(CM376&lt;0.8,"Cambio",CM376&lt;0.9,"Revisión de control",CM376&gt;0.89,"Se mantiene")</f>
        <v>Se mantiene</v>
      </c>
      <c r="CO376" s="80"/>
      <c r="CP376" s="25"/>
      <c r="CQ376" s="25"/>
      <c r="CR376" s="25"/>
      <c r="CS376" s="26">
        <f t="shared" si="1696"/>
        <v>1</v>
      </c>
    </row>
    <row r="377" spans="1:97" ht="60" customHeight="1" x14ac:dyDescent="0.4">
      <c r="A377" s="7" t="s">
        <v>457</v>
      </c>
      <c r="B377" s="184" t="s">
        <v>158</v>
      </c>
      <c r="C377" s="145" t="s">
        <v>159</v>
      </c>
      <c r="D377" s="187" t="str">
        <f>VLOOKUP(B377,Datos!$B$65:$F$80,3,FALSE)</f>
        <v>Gestionar la administración y mantenimiento de bienes y servicios necesarios para la ejecución de los procesos de la entidad</v>
      </c>
      <c r="E377" s="190" t="str">
        <f>VLOOKUP(B377,Datos!$B$65:$F$80,5,FALSE)</f>
        <v>La posibilidad de incumplir con la administración y mantenimiento de bienes y servicios necesarios para la ejecución de los procesos de la entidad</v>
      </c>
      <c r="F377" s="187" t="str">
        <f>VLOOKUP(B377,Datos!$B$65:$F$80,4,FALSE)</f>
        <v>Desde la recepción de los bienes y servicios, hasta la disposición final de los bienes y el recibido a satisfacción de los servicios</v>
      </c>
      <c r="G377" s="213" t="s">
        <v>370</v>
      </c>
      <c r="H377" s="176" t="s">
        <v>426</v>
      </c>
      <c r="I377" s="182">
        <f t="shared" si="1482"/>
        <v>1</v>
      </c>
      <c r="J377" s="176" t="str">
        <f t="shared" ref="J377" si="1700">CONCATENATE(C377," ",K377)</f>
        <v>ADMBS 64</v>
      </c>
      <c r="K377" s="165">
        <v>64</v>
      </c>
      <c r="L377" s="197">
        <v>45839</v>
      </c>
      <c r="M377" s="198">
        <f ca="1">+TODAY()-L377</f>
        <v>240</v>
      </c>
      <c r="N377" s="201" t="s">
        <v>19</v>
      </c>
      <c r="O377" s="204">
        <f>VLOOKUP(N377,Datos!$B$21:$D$25,3,FALSE)</f>
        <v>0.2</v>
      </c>
      <c r="P377" s="201" t="s">
        <v>32</v>
      </c>
      <c r="Q377" s="204">
        <f>VLOOKUP(P377,Datos!$C$20:$D$25,2,FALSE)</f>
        <v>0.8</v>
      </c>
      <c r="R377" s="204">
        <f t="shared" ref="R377" si="1701">+IF(O377="",Q377,IF(Q377="",O377,IF(O377&gt;Q377,O377,Q377)))</f>
        <v>0.8</v>
      </c>
      <c r="S377" s="207" t="s">
        <v>379</v>
      </c>
      <c r="T377" s="176" t="s">
        <v>4</v>
      </c>
      <c r="U377" s="175" t="s">
        <v>375</v>
      </c>
      <c r="V377" s="175" t="s">
        <v>376</v>
      </c>
      <c r="W377" s="177" t="str">
        <f t="shared" ref="W377" si="1702">CONCATENATE("Posibilidad de"," ",T377," ",U377," debido ",V377)</f>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v>
      </c>
      <c r="X377" s="165" t="s">
        <v>224</v>
      </c>
      <c r="Y377" s="165" t="s">
        <v>229</v>
      </c>
      <c r="Z377" s="165" t="s">
        <v>286</v>
      </c>
      <c r="AA377" s="165" t="s">
        <v>237</v>
      </c>
      <c r="AB377" s="178" t="s">
        <v>287</v>
      </c>
      <c r="AC377" s="232">
        <f t="shared" ref="AC377" si="1703">365*24</f>
        <v>8760</v>
      </c>
      <c r="AD377" s="176" t="str">
        <f t="shared" ref="AD377" si="1704">IF(AC377&lt;=0,"",IF(AC377&lt;=2,"Muy Baja",IF(AC377&lt;=24,"Baja",IF(AC377&lt;=500,"Media",IF(AC377&lt;=5000,"Alta","Muy Alta")))))</f>
        <v>Muy Alta</v>
      </c>
      <c r="AE377" s="182">
        <f t="shared" ref="AE377" si="1705">IF(AD377="","",IF(AD377="Muy Baja",0.2,IF(AD377="Baja",0.4,IF(AD377="Media",0.6,IF(AD377="Alta",0.8,IF(AD377="Muy Alta",1,))))))</f>
        <v>1</v>
      </c>
      <c r="AF377" s="176" t="s">
        <v>32</v>
      </c>
      <c r="AG377" s="176" t="str">
        <f>IF(OR(AF377=Datos!$C$6,AF377=Datos!$D$6),"Leve",IF(OR(AF377=Datos!$C$7,AF377=Datos!$D$7),"Menor",IF(OR(AF377=Datos!$C$8,AF377=Datos!$D$8),"Moderado",IF(OR(AF377=Datos!$C$9,AF377=Datos!$D$9),"Mayor",IF(OR(AF377=Datos!$C$10,AF377=Datos!$D$10),"Catastrófico","")))))</f>
        <v>Mayor</v>
      </c>
      <c r="AH377" s="182">
        <f t="shared" ref="AH377" si="1706">IF(AG377="","",IF(AG377="Leve",0.2,IF(AG377="Menor",0.4,IF(AG377="Moderado",0.6,IF(AG377="Mayor",0.8,IF(AG377="Catastrófico",1,))))))</f>
        <v>0.8</v>
      </c>
      <c r="AI377" s="176" t="str">
        <f t="shared" ref="AI377" si="1707">IF(OR(AND(AD377="Muy Baja",AG377="Leve"),AND(AD377="Muy Baja",AG377="Menor"),AND(AD377="Baja",AG377="Leve")),"Bajo",IF(OR(AND(AD377="Muy baja",AG377="Moderado"),AND(AD377="Baja",AG377="Menor"),AND(AD377="Baja",AG377="Moderado"),AND(AD377="Media",AG377="Leve"),AND(AD377="Media",AG377="Menor"),AND(AD377="Media",AG377="Moderado"),AND(AD377="Alta",AG377="Leve"),AND(AD377="Alta",AG377="Menor")),"Moderado",IF(OR(AND(AD377="Muy Baja",AG377="Mayor"),AND(AD377="Baja",AG377="Mayor"),AND(AD377="Media",AG377="Mayor"),AND(AD377="Alta",AG377="Moderado"),AND(AD377="Alta",AG377="Mayor"),AND(AD377="Muy Alta",AG377="Leve"),AND(AD377="Muy Alta",AG377="Menor"),AND(AD377="Muy Alta",AG377="Moderado"),AND(AD377="Muy Alta",AG377="Mayor")),"Alto",IF(OR(AND(AD377="Muy Baja",AG377="Catastrófico"),AND(AD377="Baja",AG377="Catastrófico"),AND(AD377="Media",AG377="Catastrófico"),AND(AD377="Alta",AG377="Catastrófico"),AND(AD377="Muy Alta",AG377="Catastrófico")),"Extremo",""))))</f>
        <v>Alto</v>
      </c>
      <c r="AJ377" s="183" t="str" cm="1">
        <f t="array" ref="AJ377">_xlfn.IFS(AI377="Bajo","Aceptar",AI377="Moderado","Reducir",AI377="Alto","Reducir",AI377="Extremo","Reducir")</f>
        <v>Reducir</v>
      </c>
      <c r="AK377" s="21" t="str">
        <f>CONCATENATE(J377," Control"," 1")</f>
        <v>ADMBS 64 Control 1</v>
      </c>
      <c r="AL377" s="129" t="s">
        <v>455</v>
      </c>
      <c r="AM377" s="129" t="s">
        <v>389</v>
      </c>
      <c r="AN377" s="129" t="s">
        <v>390</v>
      </c>
      <c r="AO377" s="23" t="str">
        <f t="shared" si="1515"/>
        <v>La SUBDIRECCIÓN ADMINISTRATIVA Y FINANCIERA - GESTIÓN DOCUMENTAL  valida las solicitudes de información y/o expedientes a través de del reporte generado por el aplicativo donde se evidencia la cantidad de solicitudes recibidas o asignadas a solicitudes de archivo</v>
      </c>
      <c r="AP377" s="130" t="s">
        <v>54</v>
      </c>
      <c r="AQ377" s="130" t="str">
        <f t="shared" si="1668"/>
        <v>Probabilidad</v>
      </c>
      <c r="AR377" s="130" t="s">
        <v>56</v>
      </c>
      <c r="AS377" s="130" t="str">
        <f t="shared" si="1669"/>
        <v>30%</v>
      </c>
      <c r="AT377" s="21" t="s">
        <v>1</v>
      </c>
      <c r="AU377" s="21" t="s">
        <v>2</v>
      </c>
      <c r="AV377" s="21" t="s">
        <v>3</v>
      </c>
      <c r="AW377" s="22">
        <f>+IF(AQ377="Probabilidad",AE377-(AE377*AS377),AE377)</f>
        <v>0.7</v>
      </c>
      <c r="AX377" s="21" t="str">
        <f>IFERROR(IF(AW377="","",IF(AW377&lt;=20%,"Muy Baja",IF(AW377&lt;=40%,"Baja",IF(AW377&lt;=60%,"Media",IF(AW377&lt;=80%,"Alta","Muy Alta"))))),"")</f>
        <v>Alta</v>
      </c>
      <c r="AY377" s="22">
        <f>+IF(AQ377="Impacto",AH377-(AH377*AS377),AH377)</f>
        <v>0.8</v>
      </c>
      <c r="AZ377" s="21" t="str">
        <f>IFERROR(IF(AY377="","",IF(AY377&lt;=0.2,"Leve",IF(AY377&lt;=0.4,"Menor",IF(AY377&lt;=0.6,"Moderado",IF(AY377&lt;=0.8,"Mayor","Catastrófico"))))),"")</f>
        <v>Mayor</v>
      </c>
      <c r="BA377" s="165" t="str">
        <f t="shared" ref="BA377" si="1708">IF(OR(AND(AX380="Muy Baja",AZ380="Leve"),AND(AX380="Muy Baja",AZ380="Menor"),AND(AX380="Baja",AZ380="Leve")),"Bajo",IF(OR(AND(AX380="Muy baja",AZ380="Moderado"),AND(AX380="Baja",AZ380="Menor"),AND(AX380="Baja",AZ380="Moderado"),AND(AX380="Media",AZ380="Leve"),AND(AX380="Media",AZ380="Menor"),AND(AX380="Media",AZ380="Moderado"),AND(AX380="Alta",AZ380="Leve"),AND(AX380="Alta",AZ380="Menor")),"Moderado",IF(OR(AND(AX380="Muy Baja",AZ380="Mayor"),AND(AX380="Baja",AZ380="Mayor"),AND(AX380="Media",AZ380="Mayor"),AND(AX380="Alta",AZ380="Moderado"),AND(AX380="Alta",AZ380="Mayor"),AND(AX380="Muy Alta",AZ380="Leve"),AND(AX380="Muy Alta",AZ380="Menor"),AND(AX380="Muy Alta",AZ380="Moderado"),AND(AX380="Muy Alta",AZ380="Mayor")),"Alto",IF(OR(AND(AX380="Muy Baja",AZ380="Catastrófico"),AND(AX380="Baja",AZ380="Catastrófico"),AND(AX380="Media",AZ380="Catastrófico"),AND(AX380="Alta",AZ380="Catastrófico"),AND(AX380="Muy Alta",AZ380="Catastrófico")),"Extremo",""))))</f>
        <v>Alto</v>
      </c>
      <c r="BB377" s="165" t="str" cm="1">
        <f t="array" ref="BB377">_xlfn.IFS(BA377="Bajo","Aceptar",BA377="Moderado","Reducir",BA377="Alto","Reducir",BA377="Extremo","Reducir")</f>
        <v>Reducir</v>
      </c>
      <c r="BC377" s="168" t="str" cm="1">
        <f t="array" ref="BC377">_xlfn.IFS(BB377="Aceptar","No",BB377="Reducir","Si")</f>
        <v>Si</v>
      </c>
      <c r="BD377" s="21" t="str">
        <f>CONCATENATE(J377," Acción preventiva"," 1")</f>
        <v>ADMBS 64 Acción preventiva 1</v>
      </c>
      <c r="BE377" s="129" t="s">
        <v>393</v>
      </c>
      <c r="BF377" s="129" t="s">
        <v>404</v>
      </c>
      <c r="BG377" s="129" t="s">
        <v>405</v>
      </c>
      <c r="BH377" s="21">
        <f t="shared" si="1495"/>
        <v>2</v>
      </c>
      <c r="BI377" s="130"/>
      <c r="BJ377" s="130"/>
      <c r="BK377" s="130"/>
      <c r="BL377" s="130"/>
      <c r="BM377" s="130"/>
      <c r="BN377" s="130"/>
      <c r="BO377" s="130">
        <v>1</v>
      </c>
      <c r="BP377" s="130"/>
      <c r="BQ377" s="130"/>
      <c r="BR377" s="130"/>
      <c r="BS377" s="130">
        <v>1</v>
      </c>
      <c r="BT377" s="130"/>
      <c r="BU377" s="171">
        <f t="shared" ref="BU377" si="1709">+AVERAGE(CH377:CH380)/AVERAGE(BH377:BH380)</f>
        <v>0</v>
      </c>
      <c r="BV377" s="38">
        <v>0</v>
      </c>
      <c r="BW377" s="38">
        <v>0</v>
      </c>
      <c r="BX377" s="38">
        <v>0</v>
      </c>
      <c r="BY377" s="38">
        <v>0</v>
      </c>
      <c r="BZ377" s="38">
        <v>0</v>
      </c>
      <c r="CA377" s="38">
        <v>0</v>
      </c>
      <c r="CB377" s="38">
        <v>0</v>
      </c>
      <c r="CC377" s="38">
        <v>0</v>
      </c>
      <c r="CD377" s="38">
        <v>0</v>
      </c>
      <c r="CE377" s="38">
        <v>0</v>
      </c>
      <c r="CF377" s="38">
        <v>0</v>
      </c>
      <c r="CG377" s="38">
        <v>0</v>
      </c>
      <c r="CH377" s="38">
        <f>+SUM(BV377:CG377)</f>
        <v>0</v>
      </c>
      <c r="CI377" s="39"/>
      <c r="CJ377" s="24"/>
      <c r="CK377" s="25"/>
      <c r="CL377" s="172">
        <f t="shared" ref="CL377" si="1710">+AC377</f>
        <v>8760</v>
      </c>
      <c r="CM377" s="26">
        <f t="shared" ref="CM377" si="1711">1-(CK377/CL377)</f>
        <v>1</v>
      </c>
      <c r="CN377" s="24" t="str" cm="1">
        <f t="array" ref="CN377">+_xlfn.IFS(CM377&lt;0.8,"Cambio",CM377&lt;0.9,"Revisión de control",CM377&gt;0.89,"Se mantiene")</f>
        <v>Se mantiene</v>
      </c>
      <c r="CO377" s="80"/>
      <c r="CP377" s="25"/>
      <c r="CQ377" s="25"/>
      <c r="CR377" s="25"/>
      <c r="CS377" s="26">
        <f>(_xlfn.IFS(CJ377="",1,CJ377="SI",0)+_xlfn.IFS(CO377="",1,CO377="SI",1,CO377="NO",0)+_xlfn.IFS(CP377="",1,CP377="SI",1,CP377="NO",0)+_xlfn.IFS(CQ377="",1,CQ377="SI",1,CQ377="NO",0)+_xlfn.IFS(CR377="",1,CR377="SI",1,CR377="NO",0))/5</f>
        <v>1</v>
      </c>
    </row>
    <row r="378" spans="1:97" ht="60" customHeight="1" x14ac:dyDescent="0.4">
      <c r="A378" s="7" t="s">
        <v>457</v>
      </c>
      <c r="B378" s="185"/>
      <c r="C378" s="145" t="s">
        <v>159</v>
      </c>
      <c r="D378" s="188"/>
      <c r="E378" s="191"/>
      <c r="F378" s="188"/>
      <c r="G378" s="214"/>
      <c r="H378" s="176"/>
      <c r="I378" s="182"/>
      <c r="J378" s="176"/>
      <c r="K378" s="166"/>
      <c r="L378" s="197"/>
      <c r="M378" s="199"/>
      <c r="N378" s="202"/>
      <c r="O378" s="205"/>
      <c r="P378" s="202"/>
      <c r="Q378" s="205"/>
      <c r="R378" s="205"/>
      <c r="S378" s="208"/>
      <c r="T378" s="176"/>
      <c r="U378" s="175"/>
      <c r="V378" s="175"/>
      <c r="W378" s="177"/>
      <c r="X378" s="166"/>
      <c r="Y378" s="166"/>
      <c r="Z378" s="166"/>
      <c r="AA378" s="166"/>
      <c r="AB378" s="179"/>
      <c r="AC378" s="233"/>
      <c r="AD378" s="176"/>
      <c r="AE378" s="182"/>
      <c r="AF378" s="176"/>
      <c r="AG378" s="176"/>
      <c r="AH378" s="182"/>
      <c r="AI378" s="176"/>
      <c r="AJ378" s="183"/>
      <c r="AK378" s="21" t="str">
        <f>CONCATENATE(J377," Control"," 2")</f>
        <v>ADMBS 64 Control 2</v>
      </c>
      <c r="AL378" s="129" t="s">
        <v>455</v>
      </c>
      <c r="AM378" s="129" t="s">
        <v>391</v>
      </c>
      <c r="AN378" s="129" t="s">
        <v>392</v>
      </c>
      <c r="AO378" s="23" t="str">
        <f t="shared" si="1515"/>
        <v>La SUBDIRECCIÓN ADMINISTRATIVA Y FINANCIERA - GESTIÓN DOCUMENTAL  prioriza la gestión de solicitud de archivo a través de de la comunicaciones que reciben por las dependencias a la demora en la respuesta</v>
      </c>
      <c r="AP378" s="130" t="s">
        <v>55</v>
      </c>
      <c r="AQ378" s="130" t="str">
        <f t="shared" si="1668"/>
        <v>Impacto</v>
      </c>
      <c r="AR378" s="130" t="s">
        <v>56</v>
      </c>
      <c r="AS378" s="130" t="str">
        <f t="shared" si="1669"/>
        <v>25%</v>
      </c>
      <c r="AT378" s="21" t="s">
        <v>1</v>
      </c>
      <c r="AU378" s="21" t="s">
        <v>2</v>
      </c>
      <c r="AV378" s="21" t="s">
        <v>3</v>
      </c>
      <c r="AW378" s="22">
        <f>+IF(AQ378="Probabilidad",AW377-(AW377*AS378),AW377)</f>
        <v>0.7</v>
      </c>
      <c r="AX378" s="21" t="str">
        <f>IFERROR(IF(AW378="","",IF(AW378&lt;=20%,"Muy Baja",IF(AW378&lt;=40%,"Baja",IF(AW378&lt;=60%,"Media",IF(AW378&lt;=80%,"Alta","Muy Alta"))))),"")</f>
        <v>Alta</v>
      </c>
      <c r="AY378" s="22">
        <f>+IF(AQ378="Impacto",AY377-(AY377*AS378),AY377)</f>
        <v>0.60000000000000009</v>
      </c>
      <c r="AZ378" s="21" t="str">
        <f>IFERROR(IF(AY378="","",IF(AY378&lt;=0.2,"Leve",IF(AY378&lt;=0.4,"Menor",IF(AY378&lt;=0.6,"Moderado",IF(AY378&lt;=0.8,"Mayor","Catastrófico"))))),"")</f>
        <v>Moderado</v>
      </c>
      <c r="BA378" s="166"/>
      <c r="BB378" s="166"/>
      <c r="BC378" s="169"/>
      <c r="BD378" s="21" t="str">
        <f>CONCATENATE(J377," Acción preventiva"," 2")</f>
        <v>ADMBS 64 Acción preventiva 2</v>
      </c>
      <c r="BE378" s="129"/>
      <c r="BF378" s="129"/>
      <c r="BG378" s="129"/>
      <c r="BH378" s="21">
        <f t="shared" si="1495"/>
        <v>0</v>
      </c>
      <c r="BI378" s="130"/>
      <c r="BJ378" s="130"/>
      <c r="BK378" s="130"/>
      <c r="BL378" s="130"/>
      <c r="BM378" s="130"/>
      <c r="BN378" s="130"/>
      <c r="BO378" s="130"/>
      <c r="BP378" s="130"/>
      <c r="BQ378" s="130"/>
      <c r="BR378" s="130"/>
      <c r="BS378" s="130"/>
      <c r="BT378" s="130"/>
      <c r="BU378" s="171"/>
      <c r="BV378" s="38">
        <v>0</v>
      </c>
      <c r="BW378" s="38">
        <v>0</v>
      </c>
      <c r="BX378" s="38">
        <v>0</v>
      </c>
      <c r="BY378" s="38">
        <v>0</v>
      </c>
      <c r="BZ378" s="38">
        <v>0</v>
      </c>
      <c r="CA378" s="38">
        <v>0</v>
      </c>
      <c r="CB378" s="38">
        <v>0</v>
      </c>
      <c r="CC378" s="38">
        <v>0</v>
      </c>
      <c r="CD378" s="38">
        <v>0</v>
      </c>
      <c r="CE378" s="38">
        <v>0</v>
      </c>
      <c r="CF378" s="38">
        <v>0</v>
      </c>
      <c r="CG378" s="38">
        <v>0</v>
      </c>
      <c r="CH378" s="38">
        <f>+SUM(BV378:CG378)</f>
        <v>0</v>
      </c>
      <c r="CI378" s="39"/>
      <c r="CJ378" s="24"/>
      <c r="CK378" s="25"/>
      <c r="CL378" s="173"/>
      <c r="CM378" s="26">
        <f t="shared" ref="CM378" si="1712">1-(CK378/CL377)</f>
        <v>1</v>
      </c>
      <c r="CN378" s="24" t="str" cm="1">
        <f t="array" ref="CN378">+_xlfn.IFS(CM378&lt;0.8,"Cambio",CM378&lt;0.9,"Revisión de control",CM378&gt;0.89,"Se mantiene")</f>
        <v>Se mantiene</v>
      </c>
      <c r="CO378" s="80"/>
      <c r="CP378" s="25"/>
      <c r="CQ378" s="25"/>
      <c r="CR378" s="25"/>
      <c r="CS378" s="26">
        <f>(_xlfn.IFS(CJ378="",1,CJ378="SI",0)+_xlfn.IFS(CO378="",1,CO378="SI",1,CO378="NO",0)+_xlfn.IFS(CP378="",1,CP378="SI",1,CP378="NO",0)+_xlfn.IFS(CQ378="",1,CQ378="SI",1,CQ378="NO",0)+_xlfn.IFS(CR378="",1,CR378="SI",1,CR378="NO",0))/5</f>
        <v>1</v>
      </c>
    </row>
    <row r="379" spans="1:97" ht="60" customHeight="1" x14ac:dyDescent="0.4">
      <c r="A379" s="7" t="s">
        <v>457</v>
      </c>
      <c r="B379" s="185"/>
      <c r="C379" s="145" t="s">
        <v>159</v>
      </c>
      <c r="D379" s="188"/>
      <c r="E379" s="191"/>
      <c r="F379" s="188"/>
      <c r="G379" s="214"/>
      <c r="H379" s="176"/>
      <c r="I379" s="182"/>
      <c r="J379" s="176"/>
      <c r="K379" s="166"/>
      <c r="L379" s="197"/>
      <c r="M379" s="199"/>
      <c r="N379" s="202"/>
      <c r="O379" s="205"/>
      <c r="P379" s="202"/>
      <c r="Q379" s="205"/>
      <c r="R379" s="205"/>
      <c r="S379" s="208"/>
      <c r="T379" s="176"/>
      <c r="U379" s="175"/>
      <c r="V379" s="175"/>
      <c r="W379" s="177"/>
      <c r="X379" s="166"/>
      <c r="Y379" s="166"/>
      <c r="Z379" s="166"/>
      <c r="AA379" s="166"/>
      <c r="AB379" s="179"/>
      <c r="AC379" s="233"/>
      <c r="AD379" s="176"/>
      <c r="AE379" s="182"/>
      <c r="AF379" s="176"/>
      <c r="AG379" s="176"/>
      <c r="AH379" s="182"/>
      <c r="AI379" s="176"/>
      <c r="AJ379" s="183"/>
      <c r="AK379" s="21" t="str">
        <f>CONCATENATE(J377," Control"," 3")</f>
        <v>ADMBS 64 Control 3</v>
      </c>
      <c r="AL379" s="23"/>
      <c r="AM379" s="23"/>
      <c r="AN379" s="23"/>
      <c r="AO379" s="23" t="str">
        <f t="shared" si="1515"/>
        <v xml:space="preserve">  a través de </v>
      </c>
      <c r="AP379" s="21"/>
      <c r="AQ379" s="21" t="str">
        <f t="shared" si="1668"/>
        <v/>
      </c>
      <c r="AR379" s="21"/>
      <c r="AS379" s="21" t="str">
        <f t="shared" si="1669"/>
        <v/>
      </c>
      <c r="AT379" s="21"/>
      <c r="AU379" s="21"/>
      <c r="AV379" s="21"/>
      <c r="AW379" s="22">
        <f>+IF(AQ379="Probabilidad",AW378-(AW378*AS379),AW378)</f>
        <v>0.7</v>
      </c>
      <c r="AX379" s="21" t="str">
        <f>IFERROR(IF(AW379="","",IF(AW379&lt;=20%,"Muy Baja",IF(AW379&lt;=40%,"Baja",IF(AW379&lt;=60%,"Media",IF(AW379&lt;=80%,"Alta","Muy Alta"))))),"")</f>
        <v>Alta</v>
      </c>
      <c r="AY379" s="22">
        <f>+IF(AQ379="Impacto",AY378-(AY378*AS379),AY378)</f>
        <v>0.60000000000000009</v>
      </c>
      <c r="AZ379" s="21" t="str">
        <f>IFERROR(IF(AY379="","",IF(AY379&lt;=0.2,"Leve",IF(AY379&lt;=0.4,"Menor",IF(AY379&lt;=0.6,"Moderado",IF(AY379&lt;=0.8,"Mayor","Catastrófico"))))),"")</f>
        <v>Moderado</v>
      </c>
      <c r="BA379" s="166"/>
      <c r="BB379" s="166"/>
      <c r="BC379" s="169"/>
      <c r="BD379" s="21" t="str">
        <f>CONCATENATE(J377," Acción preventiva"," 3")</f>
        <v>ADMBS 64 Acción preventiva 3</v>
      </c>
      <c r="BE379" s="129"/>
      <c r="BF379" s="129"/>
      <c r="BG379" s="129"/>
      <c r="BH379" s="21">
        <f t="shared" si="1495"/>
        <v>0</v>
      </c>
      <c r="BI379" s="130"/>
      <c r="BJ379" s="130"/>
      <c r="BK379" s="130"/>
      <c r="BL379" s="130"/>
      <c r="BM379" s="130"/>
      <c r="BN379" s="130"/>
      <c r="BO379" s="130"/>
      <c r="BP379" s="130"/>
      <c r="BQ379" s="130"/>
      <c r="BR379" s="130"/>
      <c r="BS379" s="130"/>
      <c r="BT379" s="130"/>
      <c r="BU379" s="171"/>
      <c r="BV379" s="38">
        <v>0</v>
      </c>
      <c r="BW379" s="38">
        <v>0</v>
      </c>
      <c r="BX379" s="38">
        <v>0</v>
      </c>
      <c r="BY379" s="38">
        <v>0</v>
      </c>
      <c r="BZ379" s="38">
        <v>0</v>
      </c>
      <c r="CA379" s="38">
        <v>0</v>
      </c>
      <c r="CB379" s="38">
        <v>0</v>
      </c>
      <c r="CC379" s="38">
        <v>0</v>
      </c>
      <c r="CD379" s="38">
        <v>0</v>
      </c>
      <c r="CE379" s="38">
        <v>0</v>
      </c>
      <c r="CF379" s="38">
        <v>0</v>
      </c>
      <c r="CG379" s="38">
        <v>0</v>
      </c>
      <c r="CH379" s="38">
        <f>+SUM(BV379:CG379)</f>
        <v>0</v>
      </c>
      <c r="CI379" s="39"/>
      <c r="CJ379" s="24"/>
      <c r="CK379" s="25"/>
      <c r="CL379" s="173"/>
      <c r="CM379" s="26">
        <f t="shared" ref="CM379" si="1713">1-(CK379/CL377)</f>
        <v>1</v>
      </c>
      <c r="CN379" s="24" t="str" cm="1">
        <f t="array" ref="CN379">+_xlfn.IFS(CM379&lt;0.8,"Cambio",CM379&lt;0.9,"Revisión de control",CM379&gt;0.89,"Se mantiene")</f>
        <v>Se mantiene</v>
      </c>
      <c r="CO379" s="80"/>
      <c r="CP379" s="25"/>
      <c r="CQ379" s="25"/>
      <c r="CR379" s="25"/>
      <c r="CS379" s="26">
        <f>(_xlfn.IFS(CJ379="",1,CJ379="SI",0)+_xlfn.IFS(CO379="",1,CO379="SI",1,CO379="NO",0)+_xlfn.IFS(CP379="",1,CP379="SI",1,CP379="NO",0)+_xlfn.IFS(CQ379="",1,CQ379="SI",1,CQ379="NO",0)+_xlfn.IFS(CR379="",1,CR379="SI",1,CR379="NO",0))/5</f>
        <v>1</v>
      </c>
    </row>
    <row r="380" spans="1:97" ht="60" customHeight="1" x14ac:dyDescent="0.4">
      <c r="A380" s="7" t="s">
        <v>457</v>
      </c>
      <c r="B380" s="186"/>
      <c r="C380" s="145" t="s">
        <v>159</v>
      </c>
      <c r="D380" s="189"/>
      <c r="E380" s="192"/>
      <c r="F380" s="189"/>
      <c r="G380" s="215"/>
      <c r="H380" s="176"/>
      <c r="I380" s="182"/>
      <c r="J380" s="176"/>
      <c r="K380" s="167"/>
      <c r="L380" s="197"/>
      <c r="M380" s="200"/>
      <c r="N380" s="203"/>
      <c r="O380" s="206"/>
      <c r="P380" s="203"/>
      <c r="Q380" s="206"/>
      <c r="R380" s="206"/>
      <c r="S380" s="209"/>
      <c r="T380" s="176"/>
      <c r="U380" s="175"/>
      <c r="V380" s="175"/>
      <c r="W380" s="177"/>
      <c r="X380" s="167"/>
      <c r="Y380" s="167"/>
      <c r="Z380" s="167"/>
      <c r="AA380" s="167"/>
      <c r="AB380" s="180"/>
      <c r="AC380" s="234"/>
      <c r="AD380" s="176"/>
      <c r="AE380" s="182"/>
      <c r="AF380" s="176"/>
      <c r="AG380" s="176"/>
      <c r="AH380" s="182"/>
      <c r="AI380" s="176"/>
      <c r="AJ380" s="183"/>
      <c r="AK380" s="21" t="str">
        <f>CONCATENATE(J377," Control"," 4")</f>
        <v>ADMBS 64 Control 4</v>
      </c>
      <c r="AL380" s="23"/>
      <c r="AM380" s="23"/>
      <c r="AN380" s="23"/>
      <c r="AO380" s="23" t="str">
        <f t="shared" si="1515"/>
        <v xml:space="preserve">  a través de </v>
      </c>
      <c r="AP380" s="21"/>
      <c r="AQ380" s="21" t="str">
        <f t="shared" si="1668"/>
        <v/>
      </c>
      <c r="AR380" s="21"/>
      <c r="AS380" s="21" t="str">
        <f t="shared" si="1669"/>
        <v/>
      </c>
      <c r="AT380" s="21"/>
      <c r="AU380" s="21"/>
      <c r="AV380" s="21"/>
      <c r="AW380" s="22">
        <f>+IF(AQ380="Probabilidad",AW379-(AW379*AS380),AW379)</f>
        <v>0.7</v>
      </c>
      <c r="AX380" s="21" t="str">
        <f>IFERROR(IF(AW380="","",IF(AW380&lt;=20%,"Muy Baja",IF(AW380&lt;=40%,"Baja",IF(AW380&lt;=60%,"Media",IF(AW380&lt;=80%,"Alta","Muy Alta"))))),"")</f>
        <v>Alta</v>
      </c>
      <c r="AY380" s="22">
        <f>+IF(AQ380="Impacto",AY379-(AY379*AS380),AY379)</f>
        <v>0.60000000000000009</v>
      </c>
      <c r="AZ380" s="21" t="str">
        <f>IFERROR(IF(AY380="","",IF(AY380&lt;=0.2,"Leve",IF(AY380&lt;=0.4,"Menor",IF(AY380&lt;=0.6,"Moderado",IF(AY380&lt;=0.8,"Mayor","Catastrófico"))))),"")</f>
        <v>Moderado</v>
      </c>
      <c r="BA380" s="167"/>
      <c r="BB380" s="167"/>
      <c r="BC380" s="170"/>
      <c r="BD380" s="21" t="str">
        <f>CONCATENATE(J377," Acción preventiva"," 4")</f>
        <v>ADMBS 64 Acción preventiva 4</v>
      </c>
      <c r="BE380" s="23"/>
      <c r="BF380" s="23"/>
      <c r="BG380" s="23"/>
      <c r="BH380" s="21">
        <f t="shared" si="1495"/>
        <v>0</v>
      </c>
      <c r="BI380" s="21"/>
      <c r="BJ380" s="21"/>
      <c r="BK380" s="21"/>
      <c r="BL380" s="21"/>
      <c r="BM380" s="21"/>
      <c r="BN380" s="21"/>
      <c r="BO380" s="21"/>
      <c r="BP380" s="21"/>
      <c r="BQ380" s="21"/>
      <c r="BR380" s="21"/>
      <c r="BS380" s="21"/>
      <c r="BT380" s="21"/>
      <c r="BU380" s="171"/>
      <c r="BV380" s="38">
        <v>0</v>
      </c>
      <c r="BW380" s="38">
        <v>0</v>
      </c>
      <c r="BX380" s="38">
        <v>0</v>
      </c>
      <c r="BY380" s="38">
        <v>0</v>
      </c>
      <c r="BZ380" s="38">
        <v>0</v>
      </c>
      <c r="CA380" s="38">
        <v>0</v>
      </c>
      <c r="CB380" s="38">
        <v>0</v>
      </c>
      <c r="CC380" s="38">
        <v>0</v>
      </c>
      <c r="CD380" s="38">
        <v>0</v>
      </c>
      <c r="CE380" s="38">
        <v>0</v>
      </c>
      <c r="CF380" s="38">
        <v>0</v>
      </c>
      <c r="CG380" s="38">
        <v>0</v>
      </c>
      <c r="CH380" s="38">
        <f>+SUM(BV380:CG380)</f>
        <v>0</v>
      </c>
      <c r="CI380" s="39"/>
      <c r="CJ380" s="24"/>
      <c r="CK380" s="25"/>
      <c r="CL380" s="174"/>
      <c r="CM380" s="26">
        <f t="shared" ref="CM380" si="1714">1-(CK380/CL377)</f>
        <v>1</v>
      </c>
      <c r="CN380" s="24" t="str" cm="1">
        <f t="array" ref="CN380">+_xlfn.IFS(CM380&lt;0.8,"Cambio",CM380&lt;0.9,"Revisión de control",CM380&gt;0.89,"Se mantiene")</f>
        <v>Se mantiene</v>
      </c>
      <c r="CO380" s="80"/>
      <c r="CP380" s="25"/>
      <c r="CQ380" s="25"/>
      <c r="CR380" s="25"/>
      <c r="CS380" s="26">
        <f>(_xlfn.IFS(CJ380="",1,CJ380="SI",0)+_xlfn.IFS(CO380="",1,CO380="SI",1,CO380="NO",0)+_xlfn.IFS(CP380="",1,CP380="SI",1,CP380="NO",0)+_xlfn.IFS(CQ380="",1,CQ380="SI",1,CQ380="NO",0)+_xlfn.IFS(CR380="",1,CR380="SI",1,CR380="NO",0))/5</f>
        <v>1</v>
      </c>
    </row>
    <row r="381" spans="1:97" ht="60" customHeight="1" x14ac:dyDescent="0.4">
      <c r="A381" s="7" t="s">
        <v>457</v>
      </c>
      <c r="B381" s="184" t="s">
        <v>158</v>
      </c>
      <c r="C381" s="145" t="s">
        <v>159</v>
      </c>
      <c r="D381" s="187" t="str">
        <f>VLOOKUP(B381,Datos!$B$65:$F$80,3,FALSE)</f>
        <v>Gestionar la administración y mantenimiento de bienes y servicios necesarios para la ejecución de los procesos de la entidad</v>
      </c>
      <c r="E381" s="190" t="str">
        <f>VLOOKUP(B381,Datos!$B$65:$F$80,5,FALSE)</f>
        <v>La posibilidad de incumplir con la administración y mantenimiento de bienes y servicios necesarios para la ejecución de los procesos de la entidad</v>
      </c>
      <c r="F381" s="187" t="str">
        <f>VLOOKUP(B381,Datos!$B$65:$F$80,4,FALSE)</f>
        <v>Desde la recepción de los bienes y servicios, hasta la disposición final de los bienes y el recibido a satisfacción de los servicios</v>
      </c>
      <c r="G381" s="196" t="s">
        <v>427</v>
      </c>
      <c r="H381" s="176" t="s">
        <v>426</v>
      </c>
      <c r="I381" s="182">
        <f t="shared" si="1482"/>
        <v>1</v>
      </c>
      <c r="J381" s="176" t="str">
        <f t="shared" ref="J381" si="1715">CONCATENATE(C381," ",K381)</f>
        <v>ADMBS 65</v>
      </c>
      <c r="K381" s="165">
        <v>65</v>
      </c>
      <c r="L381" s="197">
        <v>45839</v>
      </c>
      <c r="M381" s="198">
        <f ca="1">+TODAY()-L381</f>
        <v>240</v>
      </c>
      <c r="N381" s="201" t="s">
        <v>31</v>
      </c>
      <c r="O381" s="204">
        <f>VLOOKUP(N381,[10]Datos!$B$21:$D$25,3,FALSE)</f>
        <v>0.8</v>
      </c>
      <c r="P381" s="201" t="s">
        <v>20</v>
      </c>
      <c r="Q381" s="204">
        <f>VLOOKUP(P381,[10]Datos!$C$20:$D$25,2,FALSE)</f>
        <v>0.2</v>
      </c>
      <c r="R381" s="204">
        <f t="shared" ref="R381" si="1716">+IF(O381="",Q381,IF(Q381="",O381,IF(O381&gt;Q381,O381,Q381)))</f>
        <v>0.8</v>
      </c>
      <c r="S381" s="175" t="s">
        <v>526</v>
      </c>
      <c r="T381" s="176" t="s">
        <v>0</v>
      </c>
      <c r="U381" s="175" t="s">
        <v>475</v>
      </c>
      <c r="V381" s="175" t="s">
        <v>476</v>
      </c>
      <c r="W381" s="177" t="str">
        <f t="shared" ref="W381" si="1717">CONCATENATE("Posibilidad de"," ",T381," ",U381," debido ",V381)</f>
        <v>Posibilidad de afectación económica o presupuestal por generar incertidumbre en los estados financieros y/o posible apertura a procesos disciplinarios y/o sancionatorios debido a la falta de control y lineamientos en el manejo de los bienes de la Entidad</v>
      </c>
      <c r="X381" s="165" t="s">
        <v>221</v>
      </c>
      <c r="Y381" s="165" t="s">
        <v>227</v>
      </c>
      <c r="Z381" s="165" t="s">
        <v>286</v>
      </c>
      <c r="AA381" s="165" t="s">
        <v>235</v>
      </c>
      <c r="AB381" s="165" t="s">
        <v>287</v>
      </c>
      <c r="AC381" s="181">
        <v>8760</v>
      </c>
      <c r="AD381" s="176" t="str">
        <f t="shared" ref="AD381" si="1718">IF(AC381&lt;=0,"",IF(AC381&lt;=2,"Muy Baja",IF(AC381&lt;=24,"Baja",IF(AC381&lt;=500,"Media",IF(AC381&lt;=5000,"Alta","Muy Alta")))))</f>
        <v>Muy Alta</v>
      </c>
      <c r="AE381" s="182">
        <f t="shared" ref="AE381" si="1719">IF(AD381="","",IF(AD381="Muy Baja",0.2,IF(AD381="Baja",0.4,IF(AD381="Media",0.6,IF(AD381="Alta",0.8,IF(AD381="Muy Alta",1,))))))</f>
        <v>1</v>
      </c>
      <c r="AF381" s="176" t="s">
        <v>31</v>
      </c>
      <c r="AG381" s="176" t="str">
        <f>IF(OR(AF381=Datos!$C$6,AF381=Datos!$D$6),"Leve",IF(OR(AF381=Datos!$C$7,AF381=Datos!$D$7),"Menor",IF(OR(AF381=Datos!$C$8,AF381=Datos!$D$8),"Moderado",IF(OR(AF381=Datos!$C$9,AF381=Datos!$D$9),"Mayor",IF(OR(AF381=Datos!$C$10,AF381=Datos!$D$10),"Catastrófico","")))))</f>
        <v>Mayor</v>
      </c>
      <c r="AH381" s="182">
        <f t="shared" ref="AH381" si="1720">IF(AG381="","",IF(AG381="Leve",0.2,IF(AG381="Menor",0.4,IF(AG381="Moderado",0.6,IF(AG381="Mayor",0.8,IF(AG381="Catastrófico",1,))))))</f>
        <v>0.8</v>
      </c>
      <c r="AI381" s="176" t="str">
        <f t="shared" ref="AI381" si="1721">IF(OR(AND(AD381="Muy Baja",AG381="Leve"),AND(AD381="Muy Baja",AG381="Menor"),AND(AD381="Baja",AG381="Leve")),"Bajo",IF(OR(AND(AD381="Muy baja",AG381="Moderado"),AND(AD381="Baja",AG381="Menor"),AND(AD381="Baja",AG381="Moderado"),AND(AD381="Media",AG381="Leve"),AND(AD381="Media",AG381="Menor"),AND(AD381="Media",AG381="Moderado"),AND(AD381="Alta",AG381="Leve"),AND(AD381="Alta",AG381="Menor")),"Moderado",IF(OR(AND(AD381="Muy Baja",AG381="Mayor"),AND(AD381="Baja",AG381="Mayor"),AND(AD381="Media",AG381="Mayor"),AND(AD381="Alta",AG381="Moderado"),AND(AD381="Alta",AG381="Mayor"),AND(AD381="Muy Alta",AG381="Leve"),AND(AD381="Muy Alta",AG381="Menor"),AND(AD381="Muy Alta",AG381="Moderado"),AND(AD381="Muy Alta",AG381="Mayor")),"Alto",IF(OR(AND(AD381="Muy Baja",AG381="Catastrófico"),AND(AD381="Baja",AG381="Catastrófico"),AND(AD381="Media",AG381="Catastrófico"),AND(AD381="Alta",AG381="Catastrófico"),AND(AD381="Muy Alta",AG381="Catastrófico")),"Extremo",""))))</f>
        <v>Alto</v>
      </c>
      <c r="AJ381" s="183" t="str" cm="1">
        <f t="array" ref="AJ381">_xlfn.IFS(AI381="Bajo","Aceptar",AI381="Moderado","Reducir",AI381="Alto","Reducir",AI381="Extremo","Reducir")</f>
        <v>Reducir</v>
      </c>
      <c r="AK381" s="21" t="str">
        <f>CONCATENATE(J381," Control"," 1")</f>
        <v>ADMBS 65 Control 1</v>
      </c>
      <c r="AL381" s="129" t="s">
        <v>622</v>
      </c>
      <c r="AM381" s="129" t="s">
        <v>477</v>
      </c>
      <c r="AN381" s="129" t="s">
        <v>478</v>
      </c>
      <c r="AO381" s="23" t="str">
        <f t="shared" si="1515"/>
        <v xml:space="preserve">La SUBDIRECCIÓN ADMINISTRATIVA Y FINANCIERA - ALMACÉN verifica la existencia de los bienes de la entidad a través de de los formatos ADMBS-F-032 forma salida individual de elementos y ADMBS-F-084 reintegro individual de bienes y/o elementos se registran y se controla la salida y el ingreso de los bienes, se realizan las tomas físicas a nivel nacional, local con la implementación para vigencia 2025 de buenas prácticas (actas y soportes) permitiendo establecer sobrantes, faltantes adelantando todas las actividades que conlleven a subsanar las diferencias encontradas, finalizando con el registro en aplicativo APOTEOSYS permitiendo registrar información actualizada, brindando información clara en la ubicación de los inventarios por funcionario y centro de utilidad. </v>
      </c>
      <c r="AP381" s="21" t="s">
        <v>54</v>
      </c>
      <c r="AQ381" s="21" t="str">
        <f t="shared" ref="AQ381:AQ384" si="1722">IF(OR(AP381="Preventivo",AP381="Detectivo"),"Probabilidad",IF(AP381="Correctivo","Impacto",""))</f>
        <v>Probabilidad</v>
      </c>
      <c r="AR381" s="21" t="s">
        <v>56</v>
      </c>
      <c r="AS381" s="21" t="str">
        <f t="shared" ref="AS381:AS384" si="1723">IF(AND(AP381="Preventivo",AR381="Automático"),"50%",IF(AND(AP381="Preventivo",AR381="Manual"),"40%",IF(AND(AP381="Detectivo",AR381="Automático"),"40%",IF(AND(AP381="Detectivo",AR381="Manual"),"30%",IF(AND(AP381="Correctivo",AR381="Automático"),"35%",IF(AND(AP381="Correctivo",AR381="Manual"),"25%",""))))))</f>
        <v>30%</v>
      </c>
      <c r="AT381" s="21" t="s">
        <v>1</v>
      </c>
      <c r="AU381" s="21" t="s">
        <v>6</v>
      </c>
      <c r="AV381" s="21" t="s">
        <v>7</v>
      </c>
      <c r="AW381" s="22">
        <f t="shared" ref="AW381" si="1724">+IF(AQ381="Probabilidad",AE381-(AE381*AS381),AE381)</f>
        <v>0.7</v>
      </c>
      <c r="AX381" s="21" t="str">
        <f t="shared" ref="AX381" si="1725">IFERROR(IF(AW381="","",IF(AW381&lt;=20%,"Muy Baja",IF(AW381&lt;=40%,"Baja",IF(AW381&lt;=60%,"Media",IF(AW381&lt;=80%,"Alta","Muy Alta"))))),"")</f>
        <v>Alta</v>
      </c>
      <c r="AY381" s="22">
        <f t="shared" ref="AY381" si="1726">+IF(AQ381="Impacto",AH381-(AH381*AS381),AH381)</f>
        <v>0.8</v>
      </c>
      <c r="AZ381" s="21" t="str">
        <f t="shared" ref="AZ381" si="1727">IFERROR(IF(AY381="","",IF(AY381&lt;=0.2,"Leve",IF(AY381&lt;=0.4,"Menor",IF(AY381&lt;=0.6,"Moderado",IF(AY381&lt;=0.8,"Mayor","Catastrófico"))))),"")</f>
        <v>Mayor</v>
      </c>
      <c r="BA381" s="165" t="str">
        <f t="shared" ref="BA381" si="1728">IF(OR(AND(AX384="Muy Baja",AZ384="Leve"),AND(AX384="Muy Baja",AZ384="Menor"),AND(AX384="Baja",AZ384="Leve")),"Bajo",IF(OR(AND(AX384="Muy baja",AZ384="Moderado"),AND(AX384="Baja",AZ384="Menor"),AND(AX384="Baja",AZ384="Moderado"),AND(AX384="Media",AZ384="Leve"),AND(AX384="Media",AZ384="Menor"),AND(AX384="Media",AZ384="Moderado"),AND(AX384="Alta",AZ384="Leve"),AND(AX384="Alta",AZ384="Menor")),"Moderado",IF(OR(AND(AX384="Muy Baja",AZ384="Mayor"),AND(AX384="Baja",AZ384="Mayor"),AND(AX384="Media",AZ384="Mayor"),AND(AX384="Alta",AZ384="Moderado"),AND(AX384="Alta",AZ384="Mayor"),AND(AX384="Muy Alta",AZ384="Leve"),AND(AX384="Muy Alta",AZ384="Menor"),AND(AX384="Muy Alta",AZ384="Moderado"),AND(AX384="Muy Alta",AZ384="Mayor")),"Alto",IF(OR(AND(AX384="Muy Baja",AZ384="Catastrófico"),AND(AX384="Baja",AZ384="Catastrófico"),AND(AX384="Media",AZ384="Catastrófico"),AND(AX384="Alta",AZ384="Catastrófico"),AND(AX384="Muy Alta",AZ384="Catastrófico")),"Extremo",""))))</f>
        <v>Alto</v>
      </c>
      <c r="BB381" s="165" t="str" cm="1">
        <f t="array" ref="BB381">_xlfn.IFS(BA381="Bajo","Aceptar",BA381="Moderado","Reducir",BA381="Alto","Reducir",BA381="Extremo","Reducir")</f>
        <v>Reducir</v>
      </c>
      <c r="BC381" s="168" t="str" cm="1">
        <f t="array" ref="BC381">_xlfn.IFS(BB381="Aceptar","No",BB381="Reducir","Si")</f>
        <v>Si</v>
      </c>
      <c r="BD381" s="21" t="str">
        <f>CONCATENATE(J381," Acción preventiva"," 1")</f>
        <v>ADMBS 65 Acción preventiva 1</v>
      </c>
      <c r="BE381" s="129" t="s">
        <v>527</v>
      </c>
      <c r="BF381" s="129" t="s">
        <v>480</v>
      </c>
      <c r="BG381" s="129" t="s">
        <v>481</v>
      </c>
      <c r="BH381" s="130">
        <f t="shared" ref="BH381:BH384" si="1729">+SUM(BI381:BT381)</f>
        <v>2</v>
      </c>
      <c r="BI381" s="130"/>
      <c r="BJ381" s="130"/>
      <c r="BK381" s="130"/>
      <c r="BL381" s="130"/>
      <c r="BM381" s="130"/>
      <c r="BN381" s="130"/>
      <c r="BO381" s="130">
        <v>1</v>
      </c>
      <c r="BP381" s="130"/>
      <c r="BQ381" s="130"/>
      <c r="BR381" s="130"/>
      <c r="BS381" s="130">
        <v>1</v>
      </c>
      <c r="BT381" s="130"/>
      <c r="BU381" s="210">
        <f t="shared" ref="BU381" si="1730">+AVERAGE(CH381:CH384)/AVERAGE(BH381:BH384)</f>
        <v>0.66666666666666663</v>
      </c>
      <c r="BV381" s="38">
        <v>0</v>
      </c>
      <c r="BW381" s="38">
        <v>0</v>
      </c>
      <c r="BX381" s="38">
        <v>0</v>
      </c>
      <c r="BY381" s="38">
        <v>0</v>
      </c>
      <c r="BZ381" s="38">
        <v>0</v>
      </c>
      <c r="CA381" s="38">
        <v>0</v>
      </c>
      <c r="CB381" s="38">
        <v>1</v>
      </c>
      <c r="CC381" s="38">
        <v>0</v>
      </c>
      <c r="CD381" s="38">
        <v>0</v>
      </c>
      <c r="CE381" s="38">
        <v>0</v>
      </c>
      <c r="CF381" s="38">
        <v>1</v>
      </c>
      <c r="CG381" s="38">
        <v>0</v>
      </c>
      <c r="CH381" s="38">
        <f t="shared" ref="CH381:CH384" si="1731">+SUM(BV381:CG381)</f>
        <v>2</v>
      </c>
      <c r="CI381" s="39"/>
      <c r="CJ381" s="24"/>
      <c r="CK381" s="25"/>
      <c r="CL381" s="172">
        <f t="shared" ref="CL381" si="1732">+AC381</f>
        <v>8760</v>
      </c>
      <c r="CM381" s="26">
        <f t="shared" ref="CM381" si="1733">1-(CK381/CL381)</f>
        <v>1</v>
      </c>
      <c r="CN381" s="24" t="str" cm="1">
        <f t="array" ref="CN381">+_xlfn.IFS(CM381&lt;0.8,"Cambio",CM381&lt;0.9,"Revisión de control",CM381&gt;0.89,"Se mantiene")</f>
        <v>Se mantiene</v>
      </c>
      <c r="CO381" s="80"/>
      <c r="CP381" s="25"/>
      <c r="CQ381" s="25"/>
      <c r="CR381" s="25"/>
      <c r="CS381" s="26">
        <f t="shared" ref="CS381:CS384" si="1734">(_xlfn.IFS(CJ381="",1,CJ381="SI",0)+_xlfn.IFS(CO381="",1,CO381="SI",1,CO381="NO",0)+_xlfn.IFS(CP381="",1,CP381="SI",1,CP381="NO",0)+_xlfn.IFS(CQ381="",1,CQ381="SI",1,CQ381="NO",0)+_xlfn.IFS(CR381="",1,CR381="SI",1,CR381="NO",0))/5</f>
        <v>1</v>
      </c>
    </row>
    <row r="382" spans="1:97" ht="60" customHeight="1" x14ac:dyDescent="0.4">
      <c r="A382" s="7" t="s">
        <v>457</v>
      </c>
      <c r="B382" s="185"/>
      <c r="C382" s="145" t="s">
        <v>159</v>
      </c>
      <c r="D382" s="188"/>
      <c r="E382" s="191"/>
      <c r="F382" s="188"/>
      <c r="G382" s="196"/>
      <c r="H382" s="176"/>
      <c r="I382" s="182"/>
      <c r="J382" s="176"/>
      <c r="K382" s="166"/>
      <c r="L382" s="197"/>
      <c r="M382" s="199"/>
      <c r="N382" s="202"/>
      <c r="O382" s="205"/>
      <c r="P382" s="202"/>
      <c r="Q382" s="205"/>
      <c r="R382" s="205"/>
      <c r="S382" s="175"/>
      <c r="T382" s="176"/>
      <c r="U382" s="175"/>
      <c r="V382" s="175"/>
      <c r="W382" s="177"/>
      <c r="X382" s="166"/>
      <c r="Y382" s="166"/>
      <c r="Z382" s="166"/>
      <c r="AA382" s="166"/>
      <c r="AB382" s="166"/>
      <c r="AC382" s="181"/>
      <c r="AD382" s="176"/>
      <c r="AE382" s="182"/>
      <c r="AF382" s="176"/>
      <c r="AG382" s="176"/>
      <c r="AH382" s="182"/>
      <c r="AI382" s="176"/>
      <c r="AJ382" s="183"/>
      <c r="AK382" s="21" t="str">
        <f>CONCATENATE(J381," Control"," 2")</f>
        <v>ADMBS 65 Control 2</v>
      </c>
      <c r="AL382" s="129" t="s">
        <v>622</v>
      </c>
      <c r="AM382" s="129" t="s">
        <v>623</v>
      </c>
      <c r="AN382" s="129" t="s">
        <v>479</v>
      </c>
      <c r="AO382" s="23" t="str">
        <f t="shared" si="1515"/>
        <v>La SUBDIRECCIÓN ADMINISTRATIVA Y FINANCIERA - ALMACÉN informa a la Subdirección Administrativa y Financiera la perdida o el daño del bien  a través de de los formatos ADMBS-F-032 FORMA SALIDA INDIVIDUAL DE ELEMENTOS y ADMBS-F-084 REINTEGRO INDIVIDUAL DE BIENES Y/O ELEMENTOS. Informe por el funcionario relatando lo acontecido por el no reintegro del bien, anexando documentos que se requieran para respaldar lo informado (denuncia ante las autoridades competentes) para continuar con el área administrativa para la afectación a la póliza y/o acciones que dieran lugar.</v>
      </c>
      <c r="AP382" s="21" t="s">
        <v>55</v>
      </c>
      <c r="AQ382" s="21" t="str">
        <f t="shared" si="1722"/>
        <v>Impacto</v>
      </c>
      <c r="AR382" s="21" t="s">
        <v>56</v>
      </c>
      <c r="AS382" s="21" t="str">
        <f t="shared" si="1723"/>
        <v>25%</v>
      </c>
      <c r="AT382" s="21" t="s">
        <v>5</v>
      </c>
      <c r="AU382" s="21" t="s">
        <v>2</v>
      </c>
      <c r="AV382" s="21" t="s">
        <v>3</v>
      </c>
      <c r="AW382" s="22">
        <f>+IF(AQ382="Probabilidad",AW381-(AW381*AS382),AW381)</f>
        <v>0.7</v>
      </c>
      <c r="AX382" s="21" t="str">
        <f>IFERROR(IF(AW382="","",IF(AW382&lt;=20%,"Muy Baja",IF(AW382&lt;=40%,"Baja",IF(AW382&lt;=60%,"Media",IF(AW382&lt;=80%,"Alta","Muy Alta"))))),"")</f>
        <v>Alta</v>
      </c>
      <c r="AY382" s="22">
        <f>+IF(AQ382="Impacto",AY381-(AY381*AS382),AY381)</f>
        <v>0.60000000000000009</v>
      </c>
      <c r="AZ382" s="21" t="str">
        <f>IFERROR(IF(AY382="","",IF(AY382&lt;=0.2,"Leve",IF(AY382&lt;=0.4,"Menor",IF(AY382&lt;=0.6,"Moderado",IF(AY382&lt;=0.8,"Mayor","Catastrófico"))))),"")</f>
        <v>Moderado</v>
      </c>
      <c r="BA382" s="166"/>
      <c r="BB382" s="166"/>
      <c r="BC382" s="169"/>
      <c r="BD382" s="21" t="str">
        <f>CONCATENATE(J381," Acción preventiva"," 2")</f>
        <v>ADMBS 65 Acción preventiva 2</v>
      </c>
      <c r="BE382" s="129" t="s">
        <v>527</v>
      </c>
      <c r="BF382" s="129" t="s">
        <v>624</v>
      </c>
      <c r="BG382" s="129" t="s">
        <v>625</v>
      </c>
      <c r="BH382" s="130">
        <f t="shared" si="1729"/>
        <v>1</v>
      </c>
      <c r="BI382" s="130"/>
      <c r="BJ382" s="130"/>
      <c r="BK382" s="130"/>
      <c r="BL382" s="130"/>
      <c r="BM382" s="130"/>
      <c r="BN382" s="130"/>
      <c r="BO382" s="130"/>
      <c r="BP382" s="130"/>
      <c r="BQ382" s="130"/>
      <c r="BR382" s="130"/>
      <c r="BS382" s="130">
        <v>1</v>
      </c>
      <c r="BT382" s="130"/>
      <c r="BU382" s="211"/>
      <c r="BV382" s="38">
        <v>0</v>
      </c>
      <c r="BW382" s="38">
        <v>0</v>
      </c>
      <c r="BX382" s="38">
        <v>0</v>
      </c>
      <c r="BY382" s="38">
        <v>0</v>
      </c>
      <c r="BZ382" s="38">
        <v>0</v>
      </c>
      <c r="CA382" s="38">
        <v>0</v>
      </c>
      <c r="CB382" s="38">
        <v>0</v>
      </c>
      <c r="CC382" s="38">
        <v>0</v>
      </c>
      <c r="CD382" s="38">
        <v>0</v>
      </c>
      <c r="CE382" s="38">
        <v>0</v>
      </c>
      <c r="CF382" s="38">
        <v>0</v>
      </c>
      <c r="CG382" s="38">
        <v>0</v>
      </c>
      <c r="CH382" s="38">
        <f t="shared" si="1731"/>
        <v>0</v>
      </c>
      <c r="CI382" s="39"/>
      <c r="CJ382" s="24"/>
      <c r="CK382" s="25"/>
      <c r="CL382" s="173"/>
      <c r="CM382" s="26">
        <f t="shared" ref="CM382" si="1735">1-(CK382/CL381)</f>
        <v>1</v>
      </c>
      <c r="CN382" s="24" t="str" cm="1">
        <f t="array" ref="CN382">+_xlfn.IFS(CM382&lt;0.8,"Cambio",CM382&lt;0.9,"Revisión de control",CM382&gt;0.89,"Se mantiene")</f>
        <v>Se mantiene</v>
      </c>
      <c r="CO382" s="80"/>
      <c r="CP382" s="25"/>
      <c r="CQ382" s="25"/>
      <c r="CR382" s="25"/>
      <c r="CS382" s="26">
        <f t="shared" si="1734"/>
        <v>1</v>
      </c>
    </row>
    <row r="383" spans="1:97" ht="60" customHeight="1" x14ac:dyDescent="0.4">
      <c r="A383" s="7" t="s">
        <v>457</v>
      </c>
      <c r="B383" s="185"/>
      <c r="C383" s="145" t="s">
        <v>159</v>
      </c>
      <c r="D383" s="188"/>
      <c r="E383" s="191"/>
      <c r="F383" s="188"/>
      <c r="G383" s="196"/>
      <c r="H383" s="176"/>
      <c r="I383" s="182"/>
      <c r="J383" s="176"/>
      <c r="K383" s="166"/>
      <c r="L383" s="197"/>
      <c r="M383" s="199"/>
      <c r="N383" s="202"/>
      <c r="O383" s="205"/>
      <c r="P383" s="202"/>
      <c r="Q383" s="205"/>
      <c r="R383" s="205"/>
      <c r="S383" s="175"/>
      <c r="T383" s="176"/>
      <c r="U383" s="175"/>
      <c r="V383" s="175"/>
      <c r="W383" s="177"/>
      <c r="X383" s="166"/>
      <c r="Y383" s="166"/>
      <c r="Z383" s="166"/>
      <c r="AA383" s="166"/>
      <c r="AB383" s="166"/>
      <c r="AC383" s="181"/>
      <c r="AD383" s="176"/>
      <c r="AE383" s="182"/>
      <c r="AF383" s="176"/>
      <c r="AG383" s="176"/>
      <c r="AH383" s="182"/>
      <c r="AI383" s="176"/>
      <c r="AJ383" s="183"/>
      <c r="AK383" s="21" t="str">
        <f>CONCATENATE(J381," Control"," 3")</f>
        <v>ADMBS 65 Control 3</v>
      </c>
      <c r="AL383" s="23"/>
      <c r="AM383" s="23"/>
      <c r="AN383" s="23"/>
      <c r="AO383" s="23" t="str">
        <f t="shared" si="1515"/>
        <v xml:space="preserve">  a través de </v>
      </c>
      <c r="AP383" s="21"/>
      <c r="AQ383" s="21" t="str">
        <f t="shared" si="1722"/>
        <v/>
      </c>
      <c r="AR383" s="21"/>
      <c r="AS383" s="21" t="str">
        <f t="shared" si="1723"/>
        <v/>
      </c>
      <c r="AT383" s="21"/>
      <c r="AU383" s="21"/>
      <c r="AV383" s="21"/>
      <c r="AW383" s="22">
        <f>+IF(AQ383="Probabilidad",AW382-(AW382*AS383),AW382)</f>
        <v>0.7</v>
      </c>
      <c r="AX383" s="21" t="str">
        <f>IFERROR(IF(AW383="","",IF(AW383&lt;=20%,"Muy Baja",IF(AW383&lt;=40%,"Baja",IF(AW383&lt;=60%,"Media",IF(AW383&lt;=80%,"Alta","Muy Alta"))))),"")</f>
        <v>Alta</v>
      </c>
      <c r="AY383" s="22">
        <f>+IF(AQ383="Impacto",AY382-(AY382*AS383),AY382)</f>
        <v>0.60000000000000009</v>
      </c>
      <c r="AZ383" s="21" t="str">
        <f>IFERROR(IF(AY383="","",IF(AY383&lt;=0.2,"Leve",IF(AY383&lt;=0.4,"Menor",IF(AY383&lt;=0.6,"Moderado",IF(AY383&lt;=0.8,"Mayor","Catastrófico"))))),"")</f>
        <v>Moderado</v>
      </c>
      <c r="BA383" s="166"/>
      <c r="BB383" s="166"/>
      <c r="BC383" s="169"/>
      <c r="BD383" s="21" t="str">
        <f>CONCATENATE(J381," Acción preventiva"," 3")</f>
        <v>ADMBS 65 Acción preventiva 3</v>
      </c>
      <c r="BE383" s="23"/>
      <c r="BF383" s="23"/>
      <c r="BG383" s="21"/>
      <c r="BH383" s="21">
        <f t="shared" si="1729"/>
        <v>0</v>
      </c>
      <c r="BI383" s="21"/>
      <c r="BJ383" s="21"/>
      <c r="BK383" s="21"/>
      <c r="BL383" s="21"/>
      <c r="BM383" s="21"/>
      <c r="BN383" s="21"/>
      <c r="BO383" s="21"/>
      <c r="BP383" s="21"/>
      <c r="BQ383" s="21"/>
      <c r="BR383" s="21"/>
      <c r="BS383" s="21"/>
      <c r="BT383" s="21"/>
      <c r="BU383" s="211"/>
      <c r="BV383" s="38">
        <v>0</v>
      </c>
      <c r="BW383" s="38">
        <v>0</v>
      </c>
      <c r="BX383" s="38">
        <v>0</v>
      </c>
      <c r="BY383" s="38">
        <v>0</v>
      </c>
      <c r="BZ383" s="38">
        <v>0</v>
      </c>
      <c r="CA383" s="38">
        <v>0</v>
      </c>
      <c r="CB383" s="38">
        <v>0</v>
      </c>
      <c r="CC383" s="38">
        <v>0</v>
      </c>
      <c r="CD383" s="38">
        <v>0</v>
      </c>
      <c r="CE383" s="38">
        <v>0</v>
      </c>
      <c r="CF383" s="38">
        <v>0</v>
      </c>
      <c r="CG383" s="38">
        <v>0</v>
      </c>
      <c r="CH383" s="38">
        <f t="shared" si="1731"/>
        <v>0</v>
      </c>
      <c r="CI383" s="39"/>
      <c r="CJ383" s="24"/>
      <c r="CK383" s="25"/>
      <c r="CL383" s="173"/>
      <c r="CM383" s="26">
        <f t="shared" ref="CM383" si="1736">1-(CK383/CL381)</f>
        <v>1</v>
      </c>
      <c r="CN383" s="24" t="str" cm="1">
        <f t="array" ref="CN383">+_xlfn.IFS(CM383&lt;0.8,"Cambio",CM383&lt;0.9,"Revisión de control",CM383&gt;0.89,"Se mantiene")</f>
        <v>Se mantiene</v>
      </c>
      <c r="CO383" s="80"/>
      <c r="CP383" s="25"/>
      <c r="CQ383" s="25"/>
      <c r="CR383" s="25"/>
      <c r="CS383" s="26">
        <f t="shared" si="1734"/>
        <v>1</v>
      </c>
    </row>
    <row r="384" spans="1:97" ht="60" customHeight="1" x14ac:dyDescent="0.4">
      <c r="A384" s="7" t="s">
        <v>457</v>
      </c>
      <c r="B384" s="186"/>
      <c r="C384" s="145" t="s">
        <v>159</v>
      </c>
      <c r="D384" s="189"/>
      <c r="E384" s="192"/>
      <c r="F384" s="189"/>
      <c r="G384" s="196"/>
      <c r="H384" s="176"/>
      <c r="I384" s="182"/>
      <c r="J384" s="176"/>
      <c r="K384" s="167"/>
      <c r="L384" s="197"/>
      <c r="M384" s="200"/>
      <c r="N384" s="203"/>
      <c r="O384" s="206"/>
      <c r="P384" s="203"/>
      <c r="Q384" s="206"/>
      <c r="R384" s="206"/>
      <c r="S384" s="175"/>
      <c r="T384" s="176"/>
      <c r="U384" s="175"/>
      <c r="V384" s="175"/>
      <c r="W384" s="177"/>
      <c r="X384" s="167"/>
      <c r="Y384" s="167"/>
      <c r="Z384" s="167"/>
      <c r="AA384" s="167"/>
      <c r="AB384" s="167"/>
      <c r="AC384" s="181"/>
      <c r="AD384" s="176"/>
      <c r="AE384" s="182"/>
      <c r="AF384" s="176"/>
      <c r="AG384" s="176"/>
      <c r="AH384" s="182"/>
      <c r="AI384" s="176"/>
      <c r="AJ384" s="183"/>
      <c r="AK384" s="21" t="str">
        <f>CONCATENATE(J381," Control"," 4")</f>
        <v>ADMBS 65 Control 4</v>
      </c>
      <c r="AL384" s="23"/>
      <c r="AM384" s="23"/>
      <c r="AN384" s="23"/>
      <c r="AO384" s="23" t="str">
        <f t="shared" si="1515"/>
        <v xml:space="preserve">  a través de </v>
      </c>
      <c r="AP384" s="21"/>
      <c r="AQ384" s="21" t="str">
        <f t="shared" si="1722"/>
        <v/>
      </c>
      <c r="AR384" s="21"/>
      <c r="AS384" s="21" t="str">
        <f t="shared" si="1723"/>
        <v/>
      </c>
      <c r="AT384" s="21"/>
      <c r="AU384" s="21"/>
      <c r="AV384" s="21"/>
      <c r="AW384" s="22">
        <f>+IF(AQ384="Probabilidad",AW383-(AW383*AS384),AW383)</f>
        <v>0.7</v>
      </c>
      <c r="AX384" s="21" t="str">
        <f>IFERROR(IF(AW384="","",IF(AW384&lt;=20%,"Muy Baja",IF(AW384&lt;=40%,"Baja",IF(AW384&lt;=60%,"Media",IF(AW384&lt;=80%,"Alta","Muy Alta"))))),"")</f>
        <v>Alta</v>
      </c>
      <c r="AY384" s="22">
        <f>+IF(AQ384="Impacto",AY383-(AY383*AS384),AY383)</f>
        <v>0.60000000000000009</v>
      </c>
      <c r="AZ384" s="21" t="str">
        <f>IFERROR(IF(AY384="","",IF(AY384&lt;=0.2,"Leve",IF(AY384&lt;=0.4,"Menor",IF(AY384&lt;=0.6,"Moderado",IF(AY384&lt;=0.8,"Mayor","Catastrófico"))))),"")</f>
        <v>Moderado</v>
      </c>
      <c r="BA384" s="167"/>
      <c r="BB384" s="167"/>
      <c r="BC384" s="170"/>
      <c r="BD384" s="21" t="str">
        <f>CONCATENATE(J381," Acción preventiva"," 4")</f>
        <v>ADMBS 65 Acción preventiva 4</v>
      </c>
      <c r="BE384" s="23"/>
      <c r="BF384" s="23"/>
      <c r="BG384" s="21"/>
      <c r="BH384" s="21">
        <f t="shared" si="1729"/>
        <v>0</v>
      </c>
      <c r="BI384" s="21"/>
      <c r="BJ384" s="21"/>
      <c r="BK384" s="21"/>
      <c r="BL384" s="21"/>
      <c r="BM384" s="21"/>
      <c r="BN384" s="21"/>
      <c r="BO384" s="21"/>
      <c r="BP384" s="21"/>
      <c r="BQ384" s="21"/>
      <c r="BR384" s="21"/>
      <c r="BS384" s="21"/>
      <c r="BT384" s="21"/>
      <c r="BU384" s="212"/>
      <c r="BV384" s="38">
        <v>0</v>
      </c>
      <c r="BW384" s="38">
        <v>0</v>
      </c>
      <c r="BX384" s="38">
        <v>0</v>
      </c>
      <c r="BY384" s="38">
        <v>0</v>
      </c>
      <c r="BZ384" s="38">
        <v>0</v>
      </c>
      <c r="CA384" s="38">
        <v>0</v>
      </c>
      <c r="CB384" s="38">
        <v>0</v>
      </c>
      <c r="CC384" s="38">
        <v>0</v>
      </c>
      <c r="CD384" s="38">
        <v>0</v>
      </c>
      <c r="CE384" s="38">
        <v>0</v>
      </c>
      <c r="CF384" s="38">
        <v>0</v>
      </c>
      <c r="CG384" s="38">
        <v>0</v>
      </c>
      <c r="CH384" s="38">
        <f t="shared" si="1731"/>
        <v>0</v>
      </c>
      <c r="CI384" s="39"/>
      <c r="CJ384" s="24"/>
      <c r="CK384" s="25"/>
      <c r="CL384" s="174"/>
      <c r="CM384" s="26">
        <f t="shared" ref="CM384" si="1737">1-(CK384/CL381)</f>
        <v>1</v>
      </c>
      <c r="CN384" s="24" t="str" cm="1">
        <f t="array" ref="CN384">+_xlfn.IFS(CM384&lt;0.8,"Cambio",CM384&lt;0.9,"Revisión de control",CM384&gt;0.89,"Se mantiene")</f>
        <v>Se mantiene</v>
      </c>
      <c r="CO384" s="80"/>
      <c r="CP384" s="25"/>
      <c r="CQ384" s="25"/>
      <c r="CR384" s="25"/>
      <c r="CS384" s="26">
        <f t="shared" si="1734"/>
        <v>1</v>
      </c>
    </row>
    <row r="385" spans="1:97" ht="60" customHeight="1" x14ac:dyDescent="0.4">
      <c r="A385" s="7" t="s">
        <v>457</v>
      </c>
      <c r="B385" s="184" t="s">
        <v>158</v>
      </c>
      <c r="C385" s="145" t="s">
        <v>159</v>
      </c>
      <c r="D385" s="187" t="str">
        <f>VLOOKUP(B385,Datos!$B$65:$F$80,3,FALSE)</f>
        <v>Gestionar la administración y mantenimiento de bienes y servicios necesarios para la ejecución de los procesos de la entidad</v>
      </c>
      <c r="E385" s="190" t="str">
        <f>VLOOKUP(B385,Datos!$B$65:$F$80,5,FALSE)</f>
        <v>La posibilidad de incumplir con la administración y mantenimiento de bienes y servicios necesarios para la ejecución de los procesos de la entidad</v>
      </c>
      <c r="F385" s="187" t="str">
        <f>VLOOKUP(B385,Datos!$B$65:$F$80,4,FALSE)</f>
        <v>Desde la recepción de los bienes y servicios, hasta la disposición final de los bienes y el recibido a satisfacción de los servicios</v>
      </c>
      <c r="G385" s="196" t="s">
        <v>428</v>
      </c>
      <c r="H385" s="176" t="s">
        <v>323</v>
      </c>
      <c r="I385" s="182">
        <f t="shared" si="1482"/>
        <v>1</v>
      </c>
      <c r="J385" s="176" t="str">
        <f t="shared" ref="J385" si="1738">CONCATENATE(C385," ",K385)</f>
        <v>ADMBS 66</v>
      </c>
      <c r="K385" s="165">
        <v>66</v>
      </c>
      <c r="L385" s="197">
        <v>45839</v>
      </c>
      <c r="M385" s="198">
        <f ca="1">+TODAY()-L385</f>
        <v>240</v>
      </c>
      <c r="N385" s="201" t="s">
        <v>34</v>
      </c>
      <c r="O385" s="204">
        <f>VLOOKUP(N385,Datos!$B$21:$D$25,3,FALSE)</f>
        <v>1</v>
      </c>
      <c r="P385" s="201" t="s">
        <v>24</v>
      </c>
      <c r="Q385" s="204">
        <f>VLOOKUP(P385,Datos!$C$20:$D$25,2,FALSE)</f>
        <v>0.4</v>
      </c>
      <c r="R385" s="204">
        <f t="shared" ref="R385" si="1739">+IF(O385="",Q385,IF(Q385="",O385,IF(O385&gt;Q385,O385,Q385)))</f>
        <v>1</v>
      </c>
      <c r="S385" s="207" t="s">
        <v>626</v>
      </c>
      <c r="T385" s="176" t="s">
        <v>0</v>
      </c>
      <c r="U385" s="175" t="s">
        <v>483</v>
      </c>
      <c r="V385" s="175" t="s">
        <v>484</v>
      </c>
      <c r="W385" s="177" t="str">
        <f t="shared" ref="W385" si="1740">CONCATENATE("Posibilidad de"," ",T385," ",U385," debido ",V385)</f>
        <v>Posibilidad de afectación económica o presupuestal por sobrecostos en la legalización de comisión o viáticos debido a la falta de criterios aplicables a la autorización, legalización y pago de desplazamientos, incluyendo la desactualización de la tabla de Viáticos en el sistema SIIF - Nación</v>
      </c>
      <c r="X385" s="165" t="s">
        <v>221</v>
      </c>
      <c r="Y385" s="165" t="s">
        <v>227</v>
      </c>
      <c r="Z385" s="165" t="s">
        <v>286</v>
      </c>
      <c r="AA385" s="178" t="s">
        <v>412</v>
      </c>
      <c r="AB385" s="178" t="s">
        <v>287</v>
      </c>
      <c r="AC385" s="181">
        <v>260</v>
      </c>
      <c r="AD385" s="176" t="str">
        <f t="shared" ref="AD385" si="1741">IF(AC385&lt;=0,"",IF(AC385&lt;=2,"Muy Baja",IF(AC385&lt;=24,"Baja",IF(AC385&lt;=500,"Media",IF(AC385&lt;=5000,"Alta","Muy Alta")))))</f>
        <v>Media</v>
      </c>
      <c r="AE385" s="182">
        <f t="shared" ref="AE385" si="1742">IF(AD385="","",IF(AD385="Muy Baja",0.2,IF(AD385="Baja",0.4,IF(AD385="Media",0.6,IF(AD385="Alta",0.8,IF(AD385="Muy Alta",1,))))))</f>
        <v>0.6</v>
      </c>
      <c r="AF385" s="176" t="s">
        <v>34</v>
      </c>
      <c r="AG385" s="176" t="str">
        <f>IF(OR(AF385=Datos!$C$6,AF385=Datos!$D$6),"Leve",IF(OR(AF385=Datos!$C$7,AF385=Datos!$D$7),"Menor",IF(OR(AF385=Datos!$C$8,AF385=Datos!$D$8),"Moderado",IF(OR(AF385=Datos!$C$9,AF385=Datos!$D$9),"Mayor",IF(OR(AF385=Datos!$C$10,AF385=Datos!$D$10),"Catastrófico","")))))</f>
        <v>Catastrófico</v>
      </c>
      <c r="AH385" s="182">
        <f t="shared" ref="AH385" si="1743">IF(AG385="","",IF(AG385="Leve",0.2,IF(AG385="Menor",0.4,IF(AG385="Moderado",0.6,IF(AG385="Mayor",0.8,IF(AG385="Catastrófico",1,))))))</f>
        <v>1</v>
      </c>
      <c r="AI385" s="176" t="str">
        <f t="shared" ref="AI385" si="1744">IF(OR(AND(AD385="Muy Baja",AG385="Leve"),AND(AD385="Muy Baja",AG385="Menor"),AND(AD385="Baja",AG385="Leve")),"Bajo",IF(OR(AND(AD385="Muy baja",AG385="Moderado"),AND(AD385="Baja",AG385="Menor"),AND(AD385="Baja",AG385="Moderado"),AND(AD385="Media",AG385="Leve"),AND(AD385="Media",AG385="Menor"),AND(AD385="Media",AG385="Moderado"),AND(AD385="Alta",AG385="Leve"),AND(AD385="Alta",AG385="Menor")),"Moderado",IF(OR(AND(AD385="Muy Baja",AG385="Mayor"),AND(AD385="Baja",AG385="Mayor"),AND(AD385="Media",AG385="Mayor"),AND(AD385="Alta",AG385="Moderado"),AND(AD385="Alta",AG385="Mayor"),AND(AD385="Muy Alta",AG385="Leve"),AND(AD385="Muy Alta",AG385="Menor"),AND(AD385="Muy Alta",AG385="Moderado"),AND(AD385="Muy Alta",AG385="Mayor")),"Alto",IF(OR(AND(AD385="Muy Baja",AG385="Catastrófico"),AND(AD385="Baja",AG385="Catastrófico"),AND(AD385="Media",AG385="Catastrófico"),AND(AD385="Alta",AG385="Catastrófico"),AND(AD385="Muy Alta",AG385="Catastrófico")),"Extremo",""))))</f>
        <v>Extremo</v>
      </c>
      <c r="AJ385" s="183" t="str" cm="1">
        <f t="array" ref="AJ385">_xlfn.IFS(AI385="Bajo","Aceptar",AI385="Moderado","Reducir",AI385="Alto","Reducir",AI385="Extremo","Reducir")</f>
        <v>Reducir</v>
      </c>
      <c r="AK385" s="21" t="str">
        <f>CONCATENATE(J385," Control"," 1")</f>
        <v>ADMBS 66 Control 1</v>
      </c>
      <c r="AL385" s="23" t="s">
        <v>649</v>
      </c>
      <c r="AM385" s="23" t="s">
        <v>485</v>
      </c>
      <c r="AN385" s="23" t="s">
        <v>486</v>
      </c>
      <c r="AO385" s="23" t="str">
        <f t="shared" si="1515"/>
        <v>La SUBDIRECCIÓN ADMINISTRATIVA Y FINANCIERA verifica el cumplimiento de las aprobaciones realizadas por el Jefe directo o supervisor de contrato del solicitante y ordenador de gasto a través de del aplicativo KLIC las solicitudes de comisión o viáticos que están cargadas para la generar la legalización de estas</v>
      </c>
      <c r="AP385" s="21" t="s">
        <v>54</v>
      </c>
      <c r="AQ385" s="21" t="str">
        <f t="shared" ref="AQ385:AQ464" si="1745">IF(OR(AP385="Preventivo",AP385="Detectivo"),"Probabilidad",IF(AP385="Correctivo","Impacto",""))</f>
        <v>Probabilidad</v>
      </c>
      <c r="AR385" s="21" t="s">
        <v>56</v>
      </c>
      <c r="AS385" s="21" t="str">
        <f t="shared" ref="AS385:AS464" si="1746">IF(AND(AP385="Preventivo",AR385="Automático"),"50%",IF(AND(AP385="Preventivo",AR385="Manual"),"40%",IF(AND(AP385="Detectivo",AR385="Automático"),"40%",IF(AND(AP385="Detectivo",AR385="Manual"),"30%",IF(AND(AP385="Correctivo",AR385="Automático"),"35%",IF(AND(AP385="Correctivo",AR385="Manual"),"25%",""))))))</f>
        <v>30%</v>
      </c>
      <c r="AT385" s="21" t="s">
        <v>1</v>
      </c>
      <c r="AU385" s="21" t="s">
        <v>2</v>
      </c>
      <c r="AV385" s="21" t="s">
        <v>3</v>
      </c>
      <c r="AW385" s="22">
        <f>+IF(AQ385="Probabilidad",AE385-(AE385*AS385),AE385)</f>
        <v>0.42</v>
      </c>
      <c r="AX385" s="21" t="str">
        <f t="shared" ref="AX385:AX464" si="1747">IFERROR(IF(AW385="","",IF(AW385&lt;=20%,"Muy Baja",IF(AW385&lt;=40%,"Baja",IF(AW385&lt;=60%,"Media",IF(AW385&lt;=80%,"Alta","Muy Alta"))))),"")</f>
        <v>Media</v>
      </c>
      <c r="AY385" s="22">
        <f>+IF(AQ385="Impacto",AH385-(AH385*AS385),AH385)</f>
        <v>1</v>
      </c>
      <c r="AZ385" s="21" t="str">
        <f t="shared" ref="AZ385:AZ464" si="1748">IFERROR(IF(AY385="","",IF(AY385&lt;=0.2,"Leve",IF(AY385&lt;=0.4,"Menor",IF(AY385&lt;=0.6,"Moderado",IF(AY385&lt;=0.8,"Mayor","Catastrófico"))))),"")</f>
        <v>Catastrófico</v>
      </c>
      <c r="BA385" s="165" t="str">
        <f t="shared" ref="BA385" si="1749">IF(OR(AND(AX388="Muy Baja",AZ388="Leve"),AND(AX388="Muy Baja",AZ388="Menor"),AND(AX388="Baja",AZ388="Leve")),"Bajo",IF(OR(AND(AX388="Muy baja",AZ388="Moderado"),AND(AX388="Baja",AZ388="Menor"),AND(AX388="Baja",AZ388="Moderado"),AND(AX388="Media",AZ388="Leve"),AND(AX388="Media",AZ388="Menor"),AND(AX388="Media",AZ388="Moderado"),AND(AX388="Alta",AZ388="Leve"),AND(AX388="Alta",AZ388="Menor")),"Moderado",IF(OR(AND(AX388="Muy Baja",AZ388="Mayor"),AND(AX388="Baja",AZ388="Mayor"),AND(AX388="Media",AZ388="Mayor"),AND(AX388="Alta",AZ388="Moderado"),AND(AX388="Alta",AZ388="Mayor"),AND(AX388="Muy Alta",AZ388="Leve"),AND(AX388="Muy Alta",AZ388="Menor"),AND(AX388="Muy Alta",AZ388="Moderado"),AND(AX388="Muy Alta",AZ388="Mayor")),"Alto",IF(OR(AND(AX388="Muy Baja",AZ388="Catastrófico"),AND(AX388="Baja",AZ388="Catastrófico"),AND(AX388="Media",AZ388="Catastrófico"),AND(AX388="Alta",AZ388="Catastrófico"),AND(AX388="Muy Alta",AZ388="Catastrófico")),"Extremo",""))))</f>
        <v>Alto</v>
      </c>
      <c r="BB385" s="165" t="str" cm="1">
        <f t="array" ref="BB385">_xlfn.IFS(BA385="Bajo","Aceptar",BA385="Moderado","Reducir",BA385="Alto","Reducir",BA385="Extremo","Reducir")</f>
        <v>Reducir</v>
      </c>
      <c r="BC385" s="168" t="str" cm="1">
        <f t="array" ref="BC385">_xlfn.IFS(BB385="Aceptar","No",BB385="Reducir","Si")</f>
        <v>Si</v>
      </c>
      <c r="BD385" s="21" t="str">
        <f>CONCATENATE(J385," Acción preventiva"," 1")</f>
        <v>ADMBS 66 Acción preventiva 1</v>
      </c>
      <c r="BE385" s="129" t="s">
        <v>482</v>
      </c>
      <c r="BF385" s="129" t="s">
        <v>488</v>
      </c>
      <c r="BG385" s="129" t="s">
        <v>529</v>
      </c>
      <c r="BH385" s="130">
        <f t="shared" ref="BH385" si="1750">+SUM(BI385:BT385)</f>
        <v>1</v>
      </c>
      <c r="BI385" s="130"/>
      <c r="BJ385" s="130"/>
      <c r="BK385" s="130"/>
      <c r="BL385" s="130"/>
      <c r="BM385" s="130"/>
      <c r="BN385" s="130"/>
      <c r="BO385" s="130"/>
      <c r="BP385" s="130"/>
      <c r="BQ385" s="130"/>
      <c r="BR385" s="130"/>
      <c r="BS385" s="130">
        <v>1</v>
      </c>
      <c r="BT385" s="130"/>
      <c r="BU385" s="171">
        <f t="shared" ref="BU385" si="1751">+AVERAGE(CH385:CH388)/AVERAGE(BH385:BH388)</f>
        <v>1</v>
      </c>
      <c r="BV385" s="38">
        <v>0</v>
      </c>
      <c r="BW385" s="38">
        <v>0</v>
      </c>
      <c r="BX385" s="38">
        <v>0</v>
      </c>
      <c r="BY385" s="38">
        <v>0</v>
      </c>
      <c r="BZ385" s="38">
        <v>0</v>
      </c>
      <c r="CA385" s="38">
        <v>0</v>
      </c>
      <c r="CB385" s="38">
        <v>0</v>
      </c>
      <c r="CC385" s="38">
        <v>0</v>
      </c>
      <c r="CD385" s="38">
        <v>0</v>
      </c>
      <c r="CE385" s="38">
        <v>0</v>
      </c>
      <c r="CF385" s="38">
        <v>1</v>
      </c>
      <c r="CG385" s="38">
        <v>0</v>
      </c>
      <c r="CH385" s="38">
        <f t="shared" ref="CH385:CH464" si="1752">+SUM(BV385:CG385)</f>
        <v>1</v>
      </c>
      <c r="CI385" s="39"/>
      <c r="CJ385" s="24"/>
      <c r="CK385" s="25"/>
      <c r="CL385" s="172">
        <f t="shared" ref="CL385" si="1753">+AC385</f>
        <v>260</v>
      </c>
      <c r="CM385" s="26">
        <f t="shared" ref="CM385" si="1754">1-(CK385/CL385)</f>
        <v>1</v>
      </c>
      <c r="CN385" s="24" t="str" cm="1">
        <f t="array" ref="CN385">+_xlfn.IFS(CM385&lt;0.8,"Cambio",CM385&lt;0.9,"Revisión de control",CM385&gt;0.89,"Se mantiene")</f>
        <v>Se mantiene</v>
      </c>
      <c r="CO385" s="80"/>
      <c r="CP385" s="25"/>
      <c r="CQ385" s="25"/>
      <c r="CR385" s="25"/>
      <c r="CS385" s="26">
        <f t="shared" ref="CS385:CS464" si="1755">(_xlfn.IFS(CJ385="",1,CJ385="SI",0)+_xlfn.IFS(CO385="",1,CO385="SI",1,CO385="NO",0)+_xlfn.IFS(CP385="",1,CP385="SI",1,CP385="NO",0)+_xlfn.IFS(CQ385="",1,CQ385="SI",1,CQ385="NO",0)+_xlfn.IFS(CR385="",1,CR385="SI",1,CR385="NO",0))/5</f>
        <v>1</v>
      </c>
    </row>
    <row r="386" spans="1:97" ht="60" customHeight="1" x14ac:dyDescent="0.4">
      <c r="A386" s="7" t="s">
        <v>457</v>
      </c>
      <c r="B386" s="185"/>
      <c r="C386" s="145" t="s">
        <v>159</v>
      </c>
      <c r="D386" s="188"/>
      <c r="E386" s="191"/>
      <c r="F386" s="188"/>
      <c r="G386" s="196"/>
      <c r="H386" s="176"/>
      <c r="I386" s="182"/>
      <c r="J386" s="176"/>
      <c r="K386" s="166"/>
      <c r="L386" s="197"/>
      <c r="M386" s="199"/>
      <c r="N386" s="202"/>
      <c r="O386" s="205"/>
      <c r="P386" s="202"/>
      <c r="Q386" s="205"/>
      <c r="R386" s="205"/>
      <c r="S386" s="208"/>
      <c r="T386" s="176"/>
      <c r="U386" s="175"/>
      <c r="V386" s="175"/>
      <c r="W386" s="177"/>
      <c r="X386" s="166"/>
      <c r="Y386" s="166"/>
      <c r="Z386" s="166"/>
      <c r="AA386" s="179"/>
      <c r="AB386" s="179"/>
      <c r="AC386" s="181"/>
      <c r="AD386" s="176"/>
      <c r="AE386" s="182"/>
      <c r="AF386" s="176"/>
      <c r="AG386" s="176"/>
      <c r="AH386" s="182"/>
      <c r="AI386" s="176"/>
      <c r="AJ386" s="183"/>
      <c r="AK386" s="21" t="str">
        <f>CONCATENATE(J385," Control"," 2")</f>
        <v>ADMBS 66 Control 2</v>
      </c>
      <c r="AL386" s="23" t="s">
        <v>648</v>
      </c>
      <c r="AM386" s="23" t="s">
        <v>487</v>
      </c>
      <c r="AN386" s="23" t="s">
        <v>528</v>
      </c>
      <c r="AO386" s="23" t="str">
        <f t="shared" si="1515"/>
        <v xml:space="preserve">La CENTRAL DE CUENTAS - SAF devuelve la legalización de comisión o viatico a través de del rechazo en el aplicativo KLIC para que el grupo de comisiones realice las correcciones que se observaron en el aplicativo KLIC </v>
      </c>
      <c r="AP386" s="21" t="s">
        <v>55</v>
      </c>
      <c r="AQ386" s="21" t="str">
        <f t="shared" si="1745"/>
        <v>Impacto</v>
      </c>
      <c r="AR386" s="21" t="s">
        <v>56</v>
      </c>
      <c r="AS386" s="21" t="str">
        <f t="shared" si="1746"/>
        <v>25%</v>
      </c>
      <c r="AT386" s="21" t="s">
        <v>1</v>
      </c>
      <c r="AU386" s="21" t="s">
        <v>2</v>
      </c>
      <c r="AV386" s="21" t="s">
        <v>3</v>
      </c>
      <c r="AW386" s="22">
        <f>+IF(AQ386="Probabilidad",AW385-(AW385*AS386),AW385)</f>
        <v>0.42</v>
      </c>
      <c r="AX386" s="21" t="str">
        <f t="shared" si="1747"/>
        <v>Media</v>
      </c>
      <c r="AY386" s="22">
        <f>+IF(AQ386="Impacto",AY385-(AY385*AS386),AY385)</f>
        <v>0.75</v>
      </c>
      <c r="AZ386" s="21" t="str">
        <f t="shared" si="1748"/>
        <v>Mayor</v>
      </c>
      <c r="BA386" s="166"/>
      <c r="BB386" s="166"/>
      <c r="BC386" s="169"/>
      <c r="BD386" s="21" t="str">
        <f>CONCATENATE(J385," Acción preventiva"," 2")</f>
        <v>ADMBS 66 Acción preventiva 2</v>
      </c>
      <c r="BE386" s="23"/>
      <c r="BF386" s="23"/>
      <c r="BG386" s="23"/>
      <c r="BH386" s="21">
        <f t="shared" ref="BH386:BH464" si="1756">+SUM(BI386:BT386)</f>
        <v>0</v>
      </c>
      <c r="BI386" s="21"/>
      <c r="BJ386" s="21"/>
      <c r="BK386" s="21"/>
      <c r="BL386" s="21"/>
      <c r="BM386" s="21"/>
      <c r="BN386" s="21"/>
      <c r="BO386" s="21"/>
      <c r="BP386" s="21"/>
      <c r="BQ386" s="21"/>
      <c r="BR386" s="21"/>
      <c r="BS386" s="21"/>
      <c r="BT386" s="21"/>
      <c r="BU386" s="171"/>
      <c r="BV386" s="38">
        <v>0</v>
      </c>
      <c r="BW386" s="38">
        <v>0</v>
      </c>
      <c r="BX386" s="38">
        <v>0</v>
      </c>
      <c r="BY386" s="38">
        <v>0</v>
      </c>
      <c r="BZ386" s="38">
        <v>0</v>
      </c>
      <c r="CA386" s="38">
        <v>0</v>
      </c>
      <c r="CB386" s="38">
        <v>0</v>
      </c>
      <c r="CC386" s="38">
        <v>0</v>
      </c>
      <c r="CD386" s="38">
        <v>0</v>
      </c>
      <c r="CE386" s="38">
        <v>0</v>
      </c>
      <c r="CF386" s="38">
        <v>0</v>
      </c>
      <c r="CG386" s="38">
        <v>0</v>
      </c>
      <c r="CH386" s="38">
        <f t="shared" si="1752"/>
        <v>0</v>
      </c>
      <c r="CI386" s="39"/>
      <c r="CJ386" s="24"/>
      <c r="CK386" s="25"/>
      <c r="CL386" s="173"/>
      <c r="CM386" s="26">
        <f t="shared" ref="CM386" si="1757">1-(CK386/CL385)</f>
        <v>1</v>
      </c>
      <c r="CN386" s="24" t="str" cm="1">
        <f t="array" ref="CN386">+_xlfn.IFS(CM386&lt;0.8,"Cambio",CM386&lt;0.9,"Revisión de control",CM386&gt;0.89,"Se mantiene")</f>
        <v>Se mantiene</v>
      </c>
      <c r="CO386" s="80"/>
      <c r="CP386" s="25"/>
      <c r="CQ386" s="25"/>
      <c r="CR386" s="25"/>
      <c r="CS386" s="26">
        <f t="shared" si="1755"/>
        <v>1</v>
      </c>
    </row>
    <row r="387" spans="1:97" ht="60" customHeight="1" x14ac:dyDescent="0.4">
      <c r="A387" s="7" t="s">
        <v>457</v>
      </c>
      <c r="B387" s="185"/>
      <c r="C387" s="145" t="s">
        <v>159</v>
      </c>
      <c r="D387" s="188"/>
      <c r="E387" s="191"/>
      <c r="F387" s="188"/>
      <c r="G387" s="196"/>
      <c r="H387" s="176"/>
      <c r="I387" s="182"/>
      <c r="J387" s="176"/>
      <c r="K387" s="166"/>
      <c r="L387" s="197"/>
      <c r="M387" s="199"/>
      <c r="N387" s="202"/>
      <c r="O387" s="205"/>
      <c r="P387" s="202"/>
      <c r="Q387" s="205"/>
      <c r="R387" s="205"/>
      <c r="S387" s="208"/>
      <c r="T387" s="176"/>
      <c r="U387" s="175"/>
      <c r="V387" s="175"/>
      <c r="W387" s="177"/>
      <c r="X387" s="166"/>
      <c r="Y387" s="166"/>
      <c r="Z387" s="166"/>
      <c r="AA387" s="179"/>
      <c r="AB387" s="179"/>
      <c r="AC387" s="181"/>
      <c r="AD387" s="176"/>
      <c r="AE387" s="182"/>
      <c r="AF387" s="176"/>
      <c r="AG387" s="176"/>
      <c r="AH387" s="182"/>
      <c r="AI387" s="176"/>
      <c r="AJ387" s="183"/>
      <c r="AK387" s="21" t="str">
        <f>CONCATENATE(J385," Control"," 3")</f>
        <v>ADMBS 66 Control 3</v>
      </c>
      <c r="AL387" s="23"/>
      <c r="AM387" s="23"/>
      <c r="AN387" s="23"/>
      <c r="AO387" s="23" t="str">
        <f t="shared" si="1515"/>
        <v xml:space="preserve">  a través de </v>
      </c>
      <c r="AP387" s="21"/>
      <c r="AQ387" s="21" t="str">
        <f t="shared" si="1745"/>
        <v/>
      </c>
      <c r="AR387" s="21"/>
      <c r="AS387" s="21" t="str">
        <f t="shared" si="1746"/>
        <v/>
      </c>
      <c r="AT387" s="21"/>
      <c r="AU387" s="21"/>
      <c r="AV387" s="21"/>
      <c r="AW387" s="22">
        <f>+IF(AQ387="Probabilidad",AW386-(AW386*AS387),AW386)</f>
        <v>0.42</v>
      </c>
      <c r="AX387" s="21" t="str">
        <f t="shared" si="1747"/>
        <v>Media</v>
      </c>
      <c r="AY387" s="22">
        <f>+IF(AQ387="Impacto",AY386-(AY386*AS387),AY386)</f>
        <v>0.75</v>
      </c>
      <c r="AZ387" s="21" t="str">
        <f t="shared" si="1748"/>
        <v>Mayor</v>
      </c>
      <c r="BA387" s="166"/>
      <c r="BB387" s="166"/>
      <c r="BC387" s="169"/>
      <c r="BD387" s="21" t="str">
        <f>CONCATENATE(J385," Acción preventiva"," 3")</f>
        <v>ADMBS 66 Acción preventiva 3</v>
      </c>
      <c r="BE387" s="23"/>
      <c r="BF387" s="23"/>
      <c r="BG387" s="23"/>
      <c r="BH387" s="21">
        <f t="shared" si="1756"/>
        <v>0</v>
      </c>
      <c r="BI387" s="21"/>
      <c r="BJ387" s="21"/>
      <c r="BK387" s="21"/>
      <c r="BL387" s="21"/>
      <c r="BM387" s="21"/>
      <c r="BN387" s="21"/>
      <c r="BO387" s="21"/>
      <c r="BP387" s="21"/>
      <c r="BQ387" s="21"/>
      <c r="BR387" s="21"/>
      <c r="BS387" s="21"/>
      <c r="BT387" s="21"/>
      <c r="BU387" s="171"/>
      <c r="BV387" s="38">
        <v>0</v>
      </c>
      <c r="BW387" s="38">
        <v>0</v>
      </c>
      <c r="BX387" s="38">
        <v>0</v>
      </c>
      <c r="BY387" s="38">
        <v>0</v>
      </c>
      <c r="BZ387" s="38">
        <v>0</v>
      </c>
      <c r="CA387" s="38">
        <v>0</v>
      </c>
      <c r="CB387" s="38">
        <v>0</v>
      </c>
      <c r="CC387" s="38">
        <v>0</v>
      </c>
      <c r="CD387" s="38">
        <v>0</v>
      </c>
      <c r="CE387" s="38">
        <v>0</v>
      </c>
      <c r="CF387" s="38">
        <v>0</v>
      </c>
      <c r="CG387" s="38">
        <v>0</v>
      </c>
      <c r="CH387" s="38">
        <f t="shared" si="1752"/>
        <v>0</v>
      </c>
      <c r="CI387" s="39"/>
      <c r="CJ387" s="24"/>
      <c r="CK387" s="25"/>
      <c r="CL387" s="173"/>
      <c r="CM387" s="26">
        <f t="shared" ref="CM387" si="1758">1-(CK387/CL385)</f>
        <v>1</v>
      </c>
      <c r="CN387" s="24" t="str" cm="1">
        <f t="array" ref="CN387">+_xlfn.IFS(CM387&lt;0.8,"Cambio",CM387&lt;0.9,"Revisión de control",CM387&gt;0.89,"Se mantiene")</f>
        <v>Se mantiene</v>
      </c>
      <c r="CO387" s="80"/>
      <c r="CP387" s="25"/>
      <c r="CQ387" s="25"/>
      <c r="CR387" s="25"/>
      <c r="CS387" s="26">
        <f t="shared" si="1755"/>
        <v>1</v>
      </c>
    </row>
    <row r="388" spans="1:97" ht="60" customHeight="1" x14ac:dyDescent="0.4">
      <c r="A388" s="7" t="s">
        <v>457</v>
      </c>
      <c r="B388" s="186"/>
      <c r="C388" s="145" t="s">
        <v>159</v>
      </c>
      <c r="D388" s="189"/>
      <c r="E388" s="192"/>
      <c r="F388" s="189"/>
      <c r="G388" s="196"/>
      <c r="H388" s="176"/>
      <c r="I388" s="182"/>
      <c r="J388" s="176"/>
      <c r="K388" s="167"/>
      <c r="L388" s="197"/>
      <c r="M388" s="200"/>
      <c r="N388" s="203"/>
      <c r="O388" s="206"/>
      <c r="P388" s="203"/>
      <c r="Q388" s="206"/>
      <c r="R388" s="206"/>
      <c r="S388" s="209"/>
      <c r="T388" s="176"/>
      <c r="U388" s="175"/>
      <c r="V388" s="175"/>
      <c r="W388" s="177"/>
      <c r="X388" s="167"/>
      <c r="Y388" s="167"/>
      <c r="Z388" s="167"/>
      <c r="AA388" s="180"/>
      <c r="AB388" s="180"/>
      <c r="AC388" s="181"/>
      <c r="AD388" s="176"/>
      <c r="AE388" s="182"/>
      <c r="AF388" s="176"/>
      <c r="AG388" s="176"/>
      <c r="AH388" s="182"/>
      <c r="AI388" s="176"/>
      <c r="AJ388" s="183"/>
      <c r="AK388" s="21" t="str">
        <f>CONCATENATE(J385," Control"," 4")</f>
        <v>ADMBS 66 Control 4</v>
      </c>
      <c r="AL388" s="23"/>
      <c r="AM388" s="23"/>
      <c r="AN388" s="23"/>
      <c r="AO388" s="23" t="str">
        <f t="shared" ref="AO388:AO464" si="1759">CONCATENATE(AL388," ",AM388," a través de ",AN388)</f>
        <v xml:space="preserve">  a través de </v>
      </c>
      <c r="AP388" s="21"/>
      <c r="AQ388" s="21" t="str">
        <f t="shared" si="1745"/>
        <v/>
      </c>
      <c r="AR388" s="21"/>
      <c r="AS388" s="21" t="str">
        <f t="shared" si="1746"/>
        <v/>
      </c>
      <c r="AT388" s="21"/>
      <c r="AU388" s="21"/>
      <c r="AV388" s="21"/>
      <c r="AW388" s="22">
        <f>+IF(AQ388="Probabilidad",AW387-(AW387*AS388),AW387)</f>
        <v>0.42</v>
      </c>
      <c r="AX388" s="21" t="str">
        <f t="shared" si="1747"/>
        <v>Media</v>
      </c>
      <c r="AY388" s="22">
        <f>+IF(AQ388="Impacto",AY387-(AY387*AS388),AY387)</f>
        <v>0.75</v>
      </c>
      <c r="AZ388" s="21" t="str">
        <f t="shared" si="1748"/>
        <v>Mayor</v>
      </c>
      <c r="BA388" s="167"/>
      <c r="BB388" s="167"/>
      <c r="BC388" s="170"/>
      <c r="BD388" s="21" t="str">
        <f>CONCATENATE(J385," Acción preventiva"," 4")</f>
        <v>ADMBS 66 Acción preventiva 4</v>
      </c>
      <c r="BE388" s="23"/>
      <c r="BF388" s="23"/>
      <c r="BG388" s="23"/>
      <c r="BH388" s="21">
        <f t="shared" si="1756"/>
        <v>0</v>
      </c>
      <c r="BI388" s="21"/>
      <c r="BJ388" s="21"/>
      <c r="BK388" s="21"/>
      <c r="BL388" s="21"/>
      <c r="BM388" s="21"/>
      <c r="BN388" s="21"/>
      <c r="BO388" s="21"/>
      <c r="BP388" s="21"/>
      <c r="BQ388" s="21"/>
      <c r="BR388" s="21"/>
      <c r="BS388" s="21"/>
      <c r="BT388" s="21"/>
      <c r="BU388" s="171"/>
      <c r="BV388" s="38">
        <v>0</v>
      </c>
      <c r="BW388" s="38">
        <v>0</v>
      </c>
      <c r="BX388" s="38">
        <v>0</v>
      </c>
      <c r="BY388" s="38">
        <v>0</v>
      </c>
      <c r="BZ388" s="38">
        <v>0</v>
      </c>
      <c r="CA388" s="38">
        <v>0</v>
      </c>
      <c r="CB388" s="38">
        <v>0</v>
      </c>
      <c r="CC388" s="38">
        <v>0</v>
      </c>
      <c r="CD388" s="38">
        <v>0</v>
      </c>
      <c r="CE388" s="38">
        <v>0</v>
      </c>
      <c r="CF388" s="38">
        <v>0</v>
      </c>
      <c r="CG388" s="38">
        <v>0</v>
      </c>
      <c r="CH388" s="38">
        <f t="shared" si="1752"/>
        <v>0</v>
      </c>
      <c r="CI388" s="39"/>
      <c r="CJ388" s="24"/>
      <c r="CK388" s="25"/>
      <c r="CL388" s="174"/>
      <c r="CM388" s="26">
        <f t="shared" ref="CM388" si="1760">1-(CK388/CL385)</f>
        <v>1</v>
      </c>
      <c r="CN388" s="24" t="str" cm="1">
        <f t="array" ref="CN388">+_xlfn.IFS(CM388&lt;0.8,"Cambio",CM388&lt;0.9,"Revisión de control",CM388&gt;0.89,"Se mantiene")</f>
        <v>Se mantiene</v>
      </c>
      <c r="CO388" s="80"/>
      <c r="CP388" s="25"/>
      <c r="CQ388" s="25"/>
      <c r="CR388" s="25"/>
      <c r="CS388" s="26">
        <f t="shared" si="1755"/>
        <v>1</v>
      </c>
    </row>
    <row r="389" spans="1:97" ht="60" hidden="1" customHeight="1" x14ac:dyDescent="0.4">
      <c r="B389" s="168" t="s">
        <v>158</v>
      </c>
      <c r="C389" s="145" t="s">
        <v>159</v>
      </c>
      <c r="D389" s="187" t="str">
        <f>VLOOKUP(B389,Datos!$B$65:$F$80,3,FALSE)</f>
        <v>Gestionar la administración y mantenimiento de bienes y servicios necesarios para la ejecución de los procesos de la entidad</v>
      </c>
      <c r="E389" s="190" t="str">
        <f>VLOOKUP(B389,Datos!$B$65:$F$80,5,FALSE)</f>
        <v>La posibilidad de incumplir con la administración y mantenimiento de bienes y servicios necesarios para la ejecución de los procesos de la entidad</v>
      </c>
      <c r="F389" s="187" t="str">
        <f>VLOOKUP(B389,Datos!$B$65:$F$80,4,FALSE)</f>
        <v>Desde la recepción de los bienes y servicios, hasta la disposición final de los bienes y el recibido a satisfacción de los servicios</v>
      </c>
      <c r="G389" s="238" t="s">
        <v>1423</v>
      </c>
      <c r="H389" s="176"/>
      <c r="I389" s="182">
        <f t="shared" ref="I389" si="1761">IF(K389="",0,1)</f>
        <v>0</v>
      </c>
      <c r="J389" s="176" t="str">
        <f t="shared" ref="J389" si="1762">CONCATENATE(C389," ",K389)</f>
        <v xml:space="preserve">ADMBS </v>
      </c>
      <c r="K389" s="165"/>
      <c r="L389" s="197"/>
      <c r="M389" s="198">
        <f ca="1">+TODAY()-L389</f>
        <v>46079</v>
      </c>
      <c r="N389" s="201"/>
      <c r="O389" s="204" t="e">
        <f>VLOOKUP(N389,[1]Datos!$B$21:$D$25,3,FALSE)</f>
        <v>#N/A</v>
      </c>
      <c r="P389" s="201"/>
      <c r="Q389" s="204" t="e">
        <f>VLOOKUP(P389,[1]Datos!$C$20:$D$25,2,FALSE)</f>
        <v>#N/A</v>
      </c>
      <c r="R389" s="204" t="e">
        <f t="shared" ref="R389" si="1763">+IF(O389="",Q389,IF(Q389="",O389,IF(O389&gt;Q389,O389,Q389)))</f>
        <v>#N/A</v>
      </c>
      <c r="S389" s="207"/>
      <c r="T389" s="176"/>
      <c r="U389" s="175"/>
      <c r="V389" s="175"/>
      <c r="W389" s="177" t="str">
        <f t="shared" ref="W389" si="1764">CONCATENATE("Posibilidad de"," ",T389," ",U389," debido ",V389)</f>
        <v xml:space="preserve">Posibilidad de   debido </v>
      </c>
      <c r="X389" s="165"/>
      <c r="Y389" s="165"/>
      <c r="Z389" s="178"/>
      <c r="AA389" s="178"/>
      <c r="AB389" s="178"/>
      <c r="AC389" s="181"/>
      <c r="AD389" s="176" t="str">
        <f t="shared" ref="AD389" si="1765">IF(AC389&lt;=0,"",IF(AC389&lt;=2,"Muy Baja",IF(AC389&lt;=24,"Baja",IF(AC389&lt;=500,"Media",IF(AC389&lt;=5000,"Alta","Muy Alta")))))</f>
        <v/>
      </c>
      <c r="AE389" s="182" t="str">
        <f t="shared" ref="AE389" si="1766">IF(AD389="","",IF(AD389="Muy Baja",0.2,IF(AD389="Baja",0.4,IF(AD389="Media",0.6,IF(AD389="Alta",0.8,IF(AD389="Muy Alta",1,))))))</f>
        <v/>
      </c>
      <c r="AF389" s="176"/>
      <c r="AG389" s="176" t="str">
        <f>IF(OR(AF389=[1]Datos!$C$6,AF389=[1]Datos!$D$6),"Leve",IF(OR(AF389=[1]Datos!$C$7,AF389=[1]Datos!$D$7),"Menor",IF(OR(AF389=[1]Datos!$C$8,AF389=[1]Datos!$D$8),"Moderado",IF(OR(AF389=[1]Datos!$C$9,AF389=[1]Datos!$D$9),"Mayor",IF(OR(AF389=[1]Datos!$C$10,AF389=[1]Datos!$D$10),"Catastrófico","")))))</f>
        <v/>
      </c>
      <c r="AH389" s="182" t="str">
        <f t="shared" ref="AH389" si="1767">IF(AG389="","",IF(AG389="Leve",0.2,IF(AG389="Menor",0.4,IF(AG389="Moderado",0.6,IF(AG389="Mayor",0.8,IF(AG389="Catastrófico",1,))))))</f>
        <v/>
      </c>
      <c r="AI389" s="176" t="str">
        <f t="shared" ref="AI389" si="1768">IF(OR(AND(AD389="Muy Baja",AG389="Leve"),AND(AD389="Muy Baja",AG389="Menor"),AND(AD389="Baja",AG389="Leve")),"Bajo",IF(OR(AND(AD389="Muy baja",AG389="Moderado"),AND(AD389="Baja",AG389="Menor"),AND(AD389="Baja",AG389="Moderado"),AND(AD389="Media",AG389="Leve"),AND(AD389="Media",AG389="Menor"),AND(AD389="Media",AG389="Moderado"),AND(AD389="Alta",AG389="Leve"),AND(AD389="Alta",AG389="Menor")),"Moderado",IF(OR(AND(AD389="Muy Baja",AG389="Mayor"),AND(AD389="Baja",AG389="Mayor"),AND(AD389="Media",AG389="Mayor"),AND(AD389="Alta",AG389="Moderado"),AND(AD389="Alta",AG389="Mayor"),AND(AD389="Muy Alta",AG389="Leve"),AND(AD389="Muy Alta",AG389="Menor"),AND(AD389="Muy Alta",AG389="Moderado"),AND(AD389="Muy Alta",AG389="Mayor")),"Alto",IF(OR(AND(AD389="Muy Baja",AG389="Catastrófico"),AND(AD389="Baja",AG389="Catastrófico"),AND(AD389="Media",AG389="Catastrófico"),AND(AD389="Alta",AG389="Catastrófico"),AND(AD389="Muy Alta",AG389="Catastrófico")),"Extremo",""))))</f>
        <v/>
      </c>
      <c r="AJ389" s="183" t="e" cm="1">
        <f t="array" ref="AJ389">_xlfn.IFS(AI389="Bajo","Aceptar",AI389="Moderado","Reducir",AI389="Alto","Reducir",AI389="Extremo","Reducir")</f>
        <v>#N/A</v>
      </c>
      <c r="AK389" s="21" t="str">
        <f>CONCATENATE(J389," Control"," 1")</f>
        <v>ADMBS  Control 1</v>
      </c>
      <c r="AL389" s="23"/>
      <c r="AM389" s="23"/>
      <c r="AN389" s="23"/>
      <c r="AO389" s="23" t="str">
        <f t="shared" si="1759"/>
        <v xml:space="preserve">  a través de </v>
      </c>
      <c r="AP389" s="21"/>
      <c r="AQ389" s="21" t="str">
        <f t="shared" ref="AQ389:AQ408" si="1769">IF(OR(AP389="Preventivo",AP389="Detectivo"),"Probabilidad",IF(AP389="Correctivo","Impacto",""))</f>
        <v/>
      </c>
      <c r="AR389" s="21"/>
      <c r="AS389" s="21" t="str">
        <f t="shared" ref="AS389:AS408" si="1770">IF(AND(AP389="Preventivo",AR389="Automático"),"50%",IF(AND(AP389="Preventivo",AR389="Manual"),"40%",IF(AND(AP389="Detectivo",AR389="Automático"),"40%",IF(AND(AP389="Detectivo",AR389="Manual"),"30%",IF(AND(AP389="Correctivo",AR389="Automático"),"35%",IF(AND(AP389="Correctivo",AR389="Manual"),"25%",""))))))</f>
        <v/>
      </c>
      <c r="AT389" s="21"/>
      <c r="AU389" s="21"/>
      <c r="AV389" s="21"/>
      <c r="AW389" s="22" t="str">
        <f t="shared" ref="AW389" si="1771">+IF(AQ389="Probabilidad",AE389-(AE389*AS389),AE389)</f>
        <v/>
      </c>
      <c r="AX389" s="21" t="str">
        <f t="shared" ref="AX389:AX408" si="1772">IFERROR(IF(AW389="","",IF(AW389&lt;=20%,"Muy Baja",IF(AW389&lt;=40%,"Baja",IF(AW389&lt;=60%,"Media",IF(AW389&lt;=80%,"Alta","Muy Alta"))))),"")</f>
        <v/>
      </c>
      <c r="AY389" s="22" t="str">
        <f t="shared" ref="AY389" si="1773">+IF(AQ389="Impacto",AH389-(AH389*AS389),AH389)</f>
        <v/>
      </c>
      <c r="AZ389" s="21" t="str">
        <f t="shared" ref="AZ389:AZ408" si="1774">IFERROR(IF(AY389="","",IF(AY389&lt;=0.2,"Leve",IF(AY389&lt;=0.4,"Menor",IF(AY389&lt;=0.6,"Moderado",IF(AY389&lt;=0.8,"Mayor","Catastrófico"))))),"")</f>
        <v/>
      </c>
      <c r="BA389" s="165" t="str">
        <f t="shared" ref="BA389" si="1775">IF(OR(AND(AX392="Muy Baja",AZ392="Leve"),AND(AX392="Muy Baja",AZ392="Menor"),AND(AX392="Baja",AZ392="Leve")),"Bajo",IF(OR(AND(AX392="Muy baja",AZ392="Moderado"),AND(AX392="Baja",AZ392="Menor"),AND(AX392="Baja",AZ392="Moderado"),AND(AX392="Media",AZ392="Leve"),AND(AX392="Media",AZ392="Menor"),AND(AX392="Media",AZ392="Moderado"),AND(AX392="Alta",AZ392="Leve"),AND(AX392="Alta",AZ392="Menor")),"Moderado",IF(OR(AND(AX392="Muy Baja",AZ392="Mayor"),AND(AX392="Baja",AZ392="Mayor"),AND(AX392="Media",AZ392="Mayor"),AND(AX392="Alta",AZ392="Moderado"),AND(AX392="Alta",AZ392="Mayor"),AND(AX392="Muy Alta",AZ392="Leve"),AND(AX392="Muy Alta",AZ392="Menor"),AND(AX392="Muy Alta",AZ392="Moderado"),AND(AX392="Muy Alta",AZ392="Mayor")),"Alto",IF(OR(AND(AX392="Muy Baja",AZ392="Catastrófico"),AND(AX392="Baja",AZ392="Catastrófico"),AND(AX392="Media",AZ392="Catastrófico"),AND(AX392="Alta",AZ392="Catastrófico"),AND(AX392="Muy Alta",AZ392="Catastrófico")),"Extremo",""))))</f>
        <v/>
      </c>
      <c r="BB389" s="165" t="e" cm="1">
        <f t="array" ref="BB389">_xlfn.IFS(BA389="Bajo","Aceptar",BA389="Moderado","Reducir",BA389="Alto","Reducir",BA389="Extremo","Reducir")</f>
        <v>#N/A</v>
      </c>
      <c r="BC389" s="168" t="e" cm="1">
        <f t="array" ref="BC389">_xlfn.IFS(BB389="Aceptar","No",BB389="Reducir","Si")</f>
        <v>#N/A</v>
      </c>
      <c r="BD389" s="21" t="str">
        <f>CONCATENATE(J389," Acción preventiva"," 1")</f>
        <v>ADMBS  Acción preventiva 1</v>
      </c>
      <c r="BE389" s="23"/>
      <c r="BF389" s="23"/>
      <c r="BG389" s="23"/>
      <c r="BH389" s="21">
        <f t="shared" ref="BH389:BH408" si="1776">+SUM(BI389:BT389)</f>
        <v>0</v>
      </c>
      <c r="BI389" s="21"/>
      <c r="BJ389" s="21"/>
      <c r="BK389" s="21"/>
      <c r="BL389" s="21"/>
      <c r="BM389" s="21"/>
      <c r="BN389" s="21"/>
      <c r="BO389" s="21"/>
      <c r="BP389" s="21"/>
      <c r="BQ389" s="21"/>
      <c r="BR389" s="21"/>
      <c r="BS389" s="21"/>
      <c r="BT389" s="21"/>
      <c r="BU389" s="171"/>
      <c r="BV389" s="38"/>
      <c r="BW389" s="38"/>
      <c r="BX389" s="38"/>
      <c r="BY389" s="38"/>
      <c r="BZ389" s="38"/>
      <c r="CA389" s="38"/>
      <c r="CB389" s="38"/>
      <c r="CC389" s="38"/>
      <c r="CD389" s="38"/>
      <c r="CE389" s="38"/>
      <c r="CF389" s="38"/>
      <c r="CG389" s="38"/>
      <c r="CH389" s="38">
        <f t="shared" ref="CH389:CH408" si="1777">+SUM(BV389:CG389)</f>
        <v>0</v>
      </c>
      <c r="CI389" s="39"/>
      <c r="CJ389" s="24"/>
      <c r="CK389" s="25"/>
      <c r="CL389" s="172">
        <f t="shared" ref="CL389" si="1778">+AC389</f>
        <v>0</v>
      </c>
      <c r="CM389" s="26" t="e">
        <f t="shared" ref="CM389" si="1779">1-(CK389/CL389)</f>
        <v>#DIV/0!</v>
      </c>
      <c r="CN389" s="24" t="e" cm="1">
        <f t="array" ref="CN389">+_xlfn.IFS(CM389&lt;0.8,"Cambio",CM389&lt;0.9,"Revisión de control",CM389&gt;0.89,"Se mantiene")</f>
        <v>#DIV/0!</v>
      </c>
      <c r="CO389" s="80"/>
      <c r="CP389" s="25"/>
      <c r="CQ389" s="25"/>
      <c r="CR389" s="25"/>
      <c r="CS389" s="26">
        <f t="shared" si="1755"/>
        <v>1</v>
      </c>
    </row>
    <row r="390" spans="1:97" ht="60" hidden="1" customHeight="1" x14ac:dyDescent="0.4">
      <c r="B390" s="169"/>
      <c r="C390" s="145" t="s">
        <v>159</v>
      </c>
      <c r="D390" s="188"/>
      <c r="E390" s="191"/>
      <c r="F390" s="188"/>
      <c r="G390" s="238"/>
      <c r="H390" s="176"/>
      <c r="I390" s="182"/>
      <c r="J390" s="176"/>
      <c r="K390" s="166"/>
      <c r="L390" s="197"/>
      <c r="M390" s="199"/>
      <c r="N390" s="202"/>
      <c r="O390" s="205"/>
      <c r="P390" s="202"/>
      <c r="Q390" s="205"/>
      <c r="R390" s="205"/>
      <c r="S390" s="208"/>
      <c r="T390" s="176"/>
      <c r="U390" s="175"/>
      <c r="V390" s="175"/>
      <c r="W390" s="177"/>
      <c r="X390" s="166"/>
      <c r="Y390" s="166"/>
      <c r="Z390" s="179"/>
      <c r="AA390" s="179"/>
      <c r="AB390" s="179"/>
      <c r="AC390" s="181"/>
      <c r="AD390" s="176"/>
      <c r="AE390" s="182"/>
      <c r="AF390" s="176"/>
      <c r="AG390" s="176"/>
      <c r="AH390" s="182"/>
      <c r="AI390" s="176"/>
      <c r="AJ390" s="183"/>
      <c r="AK390" s="21" t="str">
        <f>CONCATENATE(J389," Control"," 2")</f>
        <v>ADMBS  Control 2</v>
      </c>
      <c r="AL390" s="23"/>
      <c r="AM390" s="23"/>
      <c r="AN390" s="23"/>
      <c r="AO390" s="23" t="str">
        <f t="shared" si="1759"/>
        <v xml:space="preserve">  a través de </v>
      </c>
      <c r="AP390" s="21"/>
      <c r="AQ390" s="21" t="str">
        <f t="shared" si="1769"/>
        <v/>
      </c>
      <c r="AR390" s="21"/>
      <c r="AS390" s="21" t="str">
        <f t="shared" si="1770"/>
        <v/>
      </c>
      <c r="AT390" s="21"/>
      <c r="AU390" s="21"/>
      <c r="AV390" s="21"/>
      <c r="AW390" s="22" t="str">
        <f t="shared" ref="AW390:AW392" si="1780">+IF(AQ390="Probabilidad",AW389-(AW389*AS390),AW389)</f>
        <v/>
      </c>
      <c r="AX390" s="21" t="str">
        <f t="shared" si="1772"/>
        <v/>
      </c>
      <c r="AY390" s="22" t="str">
        <f t="shared" ref="AY390:AY392" si="1781">+IF(AQ390="Impacto",AY389-(AY389*AS390),AY389)</f>
        <v/>
      </c>
      <c r="AZ390" s="21" t="str">
        <f t="shared" si="1774"/>
        <v/>
      </c>
      <c r="BA390" s="166"/>
      <c r="BB390" s="166"/>
      <c r="BC390" s="169"/>
      <c r="BD390" s="21" t="str">
        <f>CONCATENATE(J389," Acción preventiva"," 2")</f>
        <v>ADMBS  Acción preventiva 2</v>
      </c>
      <c r="BE390" s="23"/>
      <c r="BF390" s="23"/>
      <c r="BG390" s="23"/>
      <c r="BH390" s="21">
        <f t="shared" si="1776"/>
        <v>0</v>
      </c>
      <c r="BI390" s="21"/>
      <c r="BJ390" s="21"/>
      <c r="BK390" s="21"/>
      <c r="BL390" s="21"/>
      <c r="BM390" s="21"/>
      <c r="BN390" s="21"/>
      <c r="BO390" s="21"/>
      <c r="BP390" s="21"/>
      <c r="BQ390" s="21"/>
      <c r="BR390" s="21"/>
      <c r="BS390" s="21"/>
      <c r="BT390" s="21"/>
      <c r="BU390" s="171"/>
      <c r="BV390" s="38"/>
      <c r="BW390" s="38"/>
      <c r="BX390" s="38"/>
      <c r="BY390" s="38"/>
      <c r="BZ390" s="38"/>
      <c r="CA390" s="38"/>
      <c r="CB390" s="38"/>
      <c r="CC390" s="38"/>
      <c r="CD390" s="38"/>
      <c r="CE390" s="38"/>
      <c r="CF390" s="38"/>
      <c r="CG390" s="38"/>
      <c r="CH390" s="38">
        <f t="shared" si="1777"/>
        <v>0</v>
      </c>
      <c r="CI390" s="39"/>
      <c r="CJ390" s="24"/>
      <c r="CK390" s="25"/>
      <c r="CL390" s="173"/>
      <c r="CM390" s="26" t="e">
        <f t="shared" ref="CM390" si="1782">1-(CK390/CL389)</f>
        <v>#DIV/0!</v>
      </c>
      <c r="CN390" s="24" t="e" cm="1">
        <f t="array" ref="CN390">+_xlfn.IFS(CM390&lt;0.8,"Cambio",CM390&lt;0.9,"Revisión de control",CM390&gt;0.89,"Se mantiene")</f>
        <v>#DIV/0!</v>
      </c>
      <c r="CO390" s="80"/>
      <c r="CP390" s="25"/>
      <c r="CQ390" s="25"/>
      <c r="CR390" s="25"/>
      <c r="CS390" s="26">
        <f t="shared" si="1755"/>
        <v>1</v>
      </c>
    </row>
    <row r="391" spans="1:97" ht="60" hidden="1" customHeight="1" x14ac:dyDescent="0.4">
      <c r="B391" s="169"/>
      <c r="C391" s="145" t="s">
        <v>159</v>
      </c>
      <c r="D391" s="188"/>
      <c r="E391" s="191"/>
      <c r="F391" s="188"/>
      <c r="G391" s="238"/>
      <c r="H391" s="176"/>
      <c r="I391" s="182"/>
      <c r="J391" s="176"/>
      <c r="K391" s="166"/>
      <c r="L391" s="197"/>
      <c r="M391" s="199"/>
      <c r="N391" s="202"/>
      <c r="O391" s="205"/>
      <c r="P391" s="202"/>
      <c r="Q391" s="205"/>
      <c r="R391" s="205"/>
      <c r="S391" s="208"/>
      <c r="T391" s="176"/>
      <c r="U391" s="175"/>
      <c r="V391" s="175"/>
      <c r="W391" s="177"/>
      <c r="X391" s="166"/>
      <c r="Y391" s="166"/>
      <c r="Z391" s="179"/>
      <c r="AA391" s="179"/>
      <c r="AB391" s="179"/>
      <c r="AC391" s="181"/>
      <c r="AD391" s="176"/>
      <c r="AE391" s="182"/>
      <c r="AF391" s="176"/>
      <c r="AG391" s="176"/>
      <c r="AH391" s="182"/>
      <c r="AI391" s="176"/>
      <c r="AJ391" s="183"/>
      <c r="AK391" s="21" t="str">
        <f>CONCATENATE(J389," Control"," 3")</f>
        <v>ADMBS  Control 3</v>
      </c>
      <c r="AL391" s="23"/>
      <c r="AM391" s="23"/>
      <c r="AN391" s="23"/>
      <c r="AO391" s="23" t="str">
        <f t="shared" si="1759"/>
        <v xml:space="preserve">  a través de </v>
      </c>
      <c r="AP391" s="21"/>
      <c r="AQ391" s="21" t="str">
        <f t="shared" si="1769"/>
        <v/>
      </c>
      <c r="AR391" s="21"/>
      <c r="AS391" s="21" t="str">
        <f t="shared" si="1770"/>
        <v/>
      </c>
      <c r="AT391" s="21"/>
      <c r="AU391" s="21"/>
      <c r="AV391" s="21"/>
      <c r="AW391" s="22" t="str">
        <f t="shared" si="1780"/>
        <v/>
      </c>
      <c r="AX391" s="21" t="str">
        <f t="shared" si="1772"/>
        <v/>
      </c>
      <c r="AY391" s="22" t="str">
        <f t="shared" si="1781"/>
        <v/>
      </c>
      <c r="AZ391" s="21" t="str">
        <f t="shared" si="1774"/>
        <v/>
      </c>
      <c r="BA391" s="166"/>
      <c r="BB391" s="166"/>
      <c r="BC391" s="169"/>
      <c r="BD391" s="21" t="str">
        <f>CONCATENATE(J389," Acción preventiva"," 3")</f>
        <v>ADMBS  Acción preventiva 3</v>
      </c>
      <c r="BE391" s="23"/>
      <c r="BF391" s="23"/>
      <c r="BG391" s="23"/>
      <c r="BH391" s="21">
        <f t="shared" si="1776"/>
        <v>0</v>
      </c>
      <c r="BI391" s="21"/>
      <c r="BJ391" s="21"/>
      <c r="BK391" s="21"/>
      <c r="BL391" s="21"/>
      <c r="BM391" s="21"/>
      <c r="BN391" s="21"/>
      <c r="BO391" s="21"/>
      <c r="BP391" s="21"/>
      <c r="BQ391" s="21"/>
      <c r="BR391" s="21"/>
      <c r="BS391" s="21"/>
      <c r="BT391" s="21"/>
      <c r="BU391" s="171"/>
      <c r="BV391" s="38"/>
      <c r="BW391" s="38"/>
      <c r="BX391" s="38"/>
      <c r="BY391" s="38"/>
      <c r="BZ391" s="38"/>
      <c r="CA391" s="38"/>
      <c r="CB391" s="38"/>
      <c r="CC391" s="38"/>
      <c r="CD391" s="38"/>
      <c r="CE391" s="38"/>
      <c r="CF391" s="38"/>
      <c r="CG391" s="38"/>
      <c r="CH391" s="38">
        <f t="shared" si="1777"/>
        <v>0</v>
      </c>
      <c r="CI391" s="39"/>
      <c r="CJ391" s="24"/>
      <c r="CK391" s="25"/>
      <c r="CL391" s="173"/>
      <c r="CM391" s="26" t="e">
        <f t="shared" ref="CM391" si="1783">1-(CK391/CL389)</f>
        <v>#DIV/0!</v>
      </c>
      <c r="CN391" s="24" t="e" cm="1">
        <f t="array" ref="CN391">+_xlfn.IFS(CM391&lt;0.8,"Cambio",CM391&lt;0.9,"Revisión de control",CM391&gt;0.89,"Se mantiene")</f>
        <v>#DIV/0!</v>
      </c>
      <c r="CO391" s="80"/>
      <c r="CP391" s="25"/>
      <c r="CQ391" s="25"/>
      <c r="CR391" s="25"/>
      <c r="CS391" s="26">
        <f t="shared" si="1755"/>
        <v>1</v>
      </c>
    </row>
    <row r="392" spans="1:97" ht="60" hidden="1" customHeight="1" x14ac:dyDescent="0.4">
      <c r="B392" s="170"/>
      <c r="C392" s="145" t="s">
        <v>159</v>
      </c>
      <c r="D392" s="189"/>
      <c r="E392" s="192"/>
      <c r="F392" s="189"/>
      <c r="G392" s="238"/>
      <c r="H392" s="176"/>
      <c r="I392" s="182"/>
      <c r="J392" s="176"/>
      <c r="K392" s="167"/>
      <c r="L392" s="197"/>
      <c r="M392" s="200"/>
      <c r="N392" s="203"/>
      <c r="O392" s="206"/>
      <c r="P392" s="203"/>
      <c r="Q392" s="206"/>
      <c r="R392" s="206"/>
      <c r="S392" s="209"/>
      <c r="T392" s="176"/>
      <c r="U392" s="175"/>
      <c r="V392" s="175"/>
      <c r="W392" s="177"/>
      <c r="X392" s="167"/>
      <c r="Y392" s="167"/>
      <c r="Z392" s="180"/>
      <c r="AA392" s="180"/>
      <c r="AB392" s="180"/>
      <c r="AC392" s="181"/>
      <c r="AD392" s="176"/>
      <c r="AE392" s="182"/>
      <c r="AF392" s="176"/>
      <c r="AG392" s="176"/>
      <c r="AH392" s="182"/>
      <c r="AI392" s="176"/>
      <c r="AJ392" s="183"/>
      <c r="AK392" s="21" t="str">
        <f>CONCATENATE(J389," Control"," 4")</f>
        <v>ADMBS  Control 4</v>
      </c>
      <c r="AL392" s="23"/>
      <c r="AM392" s="23"/>
      <c r="AN392" s="23"/>
      <c r="AO392" s="23" t="str">
        <f t="shared" si="1759"/>
        <v xml:space="preserve">  a través de </v>
      </c>
      <c r="AP392" s="21"/>
      <c r="AQ392" s="21" t="str">
        <f t="shared" si="1769"/>
        <v/>
      </c>
      <c r="AR392" s="21"/>
      <c r="AS392" s="21" t="str">
        <f t="shared" si="1770"/>
        <v/>
      </c>
      <c r="AT392" s="21"/>
      <c r="AU392" s="21"/>
      <c r="AV392" s="21"/>
      <c r="AW392" s="22" t="str">
        <f t="shared" si="1780"/>
        <v/>
      </c>
      <c r="AX392" s="21" t="str">
        <f t="shared" si="1772"/>
        <v/>
      </c>
      <c r="AY392" s="22" t="str">
        <f t="shared" si="1781"/>
        <v/>
      </c>
      <c r="AZ392" s="21" t="str">
        <f t="shared" si="1774"/>
        <v/>
      </c>
      <c r="BA392" s="167"/>
      <c r="BB392" s="167"/>
      <c r="BC392" s="170"/>
      <c r="BD392" s="21" t="str">
        <f>CONCATENATE(J389," Acción preventiva"," 4")</f>
        <v>ADMBS  Acción preventiva 4</v>
      </c>
      <c r="BE392" s="23"/>
      <c r="BF392" s="23"/>
      <c r="BG392" s="23"/>
      <c r="BH392" s="21">
        <f t="shared" si="1776"/>
        <v>0</v>
      </c>
      <c r="BI392" s="21"/>
      <c r="BJ392" s="21"/>
      <c r="BK392" s="21"/>
      <c r="BL392" s="21"/>
      <c r="BM392" s="21"/>
      <c r="BN392" s="21"/>
      <c r="BO392" s="21"/>
      <c r="BP392" s="21"/>
      <c r="BQ392" s="21"/>
      <c r="BR392" s="21"/>
      <c r="BS392" s="21"/>
      <c r="BT392" s="21"/>
      <c r="BU392" s="171"/>
      <c r="BV392" s="38"/>
      <c r="BW392" s="38"/>
      <c r="BX392" s="38"/>
      <c r="BY392" s="38"/>
      <c r="BZ392" s="38"/>
      <c r="CA392" s="38"/>
      <c r="CB392" s="38"/>
      <c r="CC392" s="38"/>
      <c r="CD392" s="38"/>
      <c r="CE392" s="38"/>
      <c r="CF392" s="38"/>
      <c r="CG392" s="38"/>
      <c r="CH392" s="38">
        <f t="shared" si="1777"/>
        <v>0</v>
      </c>
      <c r="CI392" s="39"/>
      <c r="CJ392" s="24"/>
      <c r="CK392" s="25"/>
      <c r="CL392" s="174"/>
      <c r="CM392" s="26" t="e">
        <f t="shared" ref="CM392" si="1784">1-(CK392/CL389)</f>
        <v>#DIV/0!</v>
      </c>
      <c r="CN392" s="24" t="e" cm="1">
        <f t="array" ref="CN392">+_xlfn.IFS(CM392&lt;0.8,"Cambio",CM392&lt;0.9,"Revisión de control",CM392&gt;0.89,"Se mantiene")</f>
        <v>#DIV/0!</v>
      </c>
      <c r="CO392" s="80"/>
      <c r="CP392" s="25"/>
      <c r="CQ392" s="25"/>
      <c r="CR392" s="25"/>
      <c r="CS392" s="26">
        <f t="shared" si="1755"/>
        <v>1</v>
      </c>
    </row>
    <row r="393" spans="1:97" ht="60" hidden="1" customHeight="1" x14ac:dyDescent="0.4">
      <c r="B393" s="168" t="s">
        <v>158</v>
      </c>
      <c r="C393" s="145" t="s">
        <v>159</v>
      </c>
      <c r="D393" s="187" t="str">
        <f>VLOOKUP(B393,Datos!$B$65:$F$80,3,FALSE)</f>
        <v>Gestionar la administración y mantenimiento de bienes y servicios necesarios para la ejecución de los procesos de la entidad</v>
      </c>
      <c r="E393" s="190" t="str">
        <f>VLOOKUP(B393,Datos!$B$65:$F$80,5,FALSE)</f>
        <v>La posibilidad de incumplir con la administración y mantenimiento de bienes y servicios necesarios para la ejecución de los procesos de la entidad</v>
      </c>
      <c r="F393" s="187" t="str">
        <f>VLOOKUP(B393,Datos!$B$65:$F$80,4,FALSE)</f>
        <v>Desde la recepción de los bienes y servicios, hasta la disposición final de los bienes y el recibido a satisfacción de los servicios</v>
      </c>
      <c r="G393" s="238" t="s">
        <v>1422</v>
      </c>
      <c r="H393" s="176"/>
      <c r="I393" s="182">
        <f t="shared" ref="I393" si="1785">IF(K393="",0,1)</f>
        <v>0</v>
      </c>
      <c r="J393" s="176" t="str">
        <f t="shared" ref="J393" si="1786">CONCATENATE(C393," ",K393)</f>
        <v xml:space="preserve">ADMBS </v>
      </c>
      <c r="K393" s="165"/>
      <c r="L393" s="197"/>
      <c r="M393" s="198">
        <f ca="1">+TODAY()-L393</f>
        <v>46079</v>
      </c>
      <c r="N393" s="201"/>
      <c r="O393" s="204" t="e">
        <f>VLOOKUP(N393,[1]Datos!$B$21:$D$25,3,FALSE)</f>
        <v>#N/A</v>
      </c>
      <c r="P393" s="201"/>
      <c r="Q393" s="204" t="e">
        <f>VLOOKUP(P393,[1]Datos!$C$20:$D$25,2,FALSE)</f>
        <v>#N/A</v>
      </c>
      <c r="R393" s="204" t="e">
        <f t="shared" ref="R393" si="1787">+IF(O393="",Q393,IF(Q393="",O393,IF(O393&gt;Q393,O393,Q393)))</f>
        <v>#N/A</v>
      </c>
      <c r="S393" s="207"/>
      <c r="T393" s="176"/>
      <c r="U393" s="175"/>
      <c r="V393" s="175"/>
      <c r="W393" s="177" t="str">
        <f t="shared" ref="W393" si="1788">CONCATENATE("Posibilidad de"," ",T393," ",U393," debido ",V393)</f>
        <v xml:space="preserve">Posibilidad de   debido </v>
      </c>
      <c r="X393" s="165"/>
      <c r="Y393" s="165"/>
      <c r="Z393" s="178"/>
      <c r="AA393" s="178"/>
      <c r="AB393" s="178"/>
      <c r="AC393" s="181"/>
      <c r="AD393" s="176" t="str">
        <f t="shared" ref="AD393" si="1789">IF(AC393&lt;=0,"",IF(AC393&lt;=2,"Muy Baja",IF(AC393&lt;=24,"Baja",IF(AC393&lt;=500,"Media",IF(AC393&lt;=5000,"Alta","Muy Alta")))))</f>
        <v/>
      </c>
      <c r="AE393" s="182" t="str">
        <f t="shared" ref="AE393" si="1790">IF(AD393="","",IF(AD393="Muy Baja",0.2,IF(AD393="Baja",0.4,IF(AD393="Media",0.6,IF(AD393="Alta",0.8,IF(AD393="Muy Alta",1,))))))</f>
        <v/>
      </c>
      <c r="AF393" s="176"/>
      <c r="AG393" s="176" t="str">
        <f>IF(OR(AF393=[1]Datos!$C$6,AF393=[1]Datos!$D$6),"Leve",IF(OR(AF393=[1]Datos!$C$7,AF393=[1]Datos!$D$7),"Menor",IF(OR(AF393=[1]Datos!$C$8,AF393=[1]Datos!$D$8),"Moderado",IF(OR(AF393=[1]Datos!$C$9,AF393=[1]Datos!$D$9),"Mayor",IF(OR(AF393=[1]Datos!$C$10,AF393=[1]Datos!$D$10),"Catastrófico","")))))</f>
        <v/>
      </c>
      <c r="AH393" s="182" t="str">
        <f t="shared" ref="AH393" si="1791">IF(AG393="","",IF(AG393="Leve",0.2,IF(AG393="Menor",0.4,IF(AG393="Moderado",0.6,IF(AG393="Mayor",0.8,IF(AG393="Catastrófico",1,))))))</f>
        <v/>
      </c>
      <c r="AI393" s="176" t="str">
        <f t="shared" ref="AI393" si="1792">IF(OR(AND(AD393="Muy Baja",AG393="Leve"),AND(AD393="Muy Baja",AG393="Menor"),AND(AD393="Baja",AG393="Leve")),"Bajo",IF(OR(AND(AD393="Muy baja",AG393="Moderado"),AND(AD393="Baja",AG393="Menor"),AND(AD393="Baja",AG393="Moderado"),AND(AD393="Media",AG393="Leve"),AND(AD393="Media",AG393="Menor"),AND(AD393="Media",AG393="Moderado"),AND(AD393="Alta",AG393="Leve"),AND(AD393="Alta",AG393="Menor")),"Moderado",IF(OR(AND(AD393="Muy Baja",AG393="Mayor"),AND(AD393="Baja",AG393="Mayor"),AND(AD393="Media",AG393="Mayor"),AND(AD393="Alta",AG393="Moderado"),AND(AD393="Alta",AG393="Mayor"),AND(AD393="Muy Alta",AG393="Leve"),AND(AD393="Muy Alta",AG393="Menor"),AND(AD393="Muy Alta",AG393="Moderado"),AND(AD393="Muy Alta",AG393="Mayor")),"Alto",IF(OR(AND(AD393="Muy Baja",AG393="Catastrófico"),AND(AD393="Baja",AG393="Catastrófico"),AND(AD393="Media",AG393="Catastrófico"),AND(AD393="Alta",AG393="Catastrófico"),AND(AD393="Muy Alta",AG393="Catastrófico")),"Extremo",""))))</f>
        <v/>
      </c>
      <c r="AJ393" s="183" t="e" cm="1">
        <f t="array" ref="AJ393">_xlfn.IFS(AI393="Bajo","Aceptar",AI393="Moderado","Reducir",AI393="Alto","Reducir",AI393="Extremo","Reducir")</f>
        <v>#N/A</v>
      </c>
      <c r="AK393" s="21" t="str">
        <f>CONCATENATE(J393," Control"," 1")</f>
        <v>ADMBS  Control 1</v>
      </c>
      <c r="AL393" s="23"/>
      <c r="AM393" s="23"/>
      <c r="AN393" s="23"/>
      <c r="AO393" s="23" t="str">
        <f t="shared" ref="AO393:AO396" si="1793">CONCATENATE(AL393," ",AM393," a través de ",AN393)</f>
        <v xml:space="preserve">  a través de </v>
      </c>
      <c r="AP393" s="21"/>
      <c r="AQ393" s="21" t="str">
        <f t="shared" si="1769"/>
        <v/>
      </c>
      <c r="AR393" s="21"/>
      <c r="AS393" s="21" t="str">
        <f t="shared" si="1770"/>
        <v/>
      </c>
      <c r="AT393" s="21"/>
      <c r="AU393" s="21"/>
      <c r="AV393" s="21"/>
      <c r="AW393" s="22" t="str">
        <f t="shared" ref="AW393" si="1794">+IF(AQ393="Probabilidad",AE393-(AE393*AS393),AE393)</f>
        <v/>
      </c>
      <c r="AX393" s="21" t="str">
        <f t="shared" si="1772"/>
        <v/>
      </c>
      <c r="AY393" s="22" t="str">
        <f t="shared" ref="AY393" si="1795">+IF(AQ393="Impacto",AH393-(AH393*AS393),AH393)</f>
        <v/>
      </c>
      <c r="AZ393" s="21" t="str">
        <f t="shared" si="1774"/>
        <v/>
      </c>
      <c r="BA393" s="165" t="str">
        <f t="shared" ref="BA393" si="1796">IF(OR(AND(AX396="Muy Baja",AZ396="Leve"),AND(AX396="Muy Baja",AZ396="Menor"),AND(AX396="Baja",AZ396="Leve")),"Bajo",IF(OR(AND(AX396="Muy baja",AZ396="Moderado"),AND(AX396="Baja",AZ396="Menor"),AND(AX396="Baja",AZ396="Moderado"),AND(AX396="Media",AZ396="Leve"),AND(AX396="Media",AZ396="Menor"),AND(AX396="Media",AZ396="Moderado"),AND(AX396="Alta",AZ396="Leve"),AND(AX396="Alta",AZ396="Menor")),"Moderado",IF(OR(AND(AX396="Muy Baja",AZ396="Mayor"),AND(AX396="Baja",AZ396="Mayor"),AND(AX396="Media",AZ396="Mayor"),AND(AX396="Alta",AZ396="Moderado"),AND(AX396="Alta",AZ396="Mayor"),AND(AX396="Muy Alta",AZ396="Leve"),AND(AX396="Muy Alta",AZ396="Menor"),AND(AX396="Muy Alta",AZ396="Moderado"),AND(AX396="Muy Alta",AZ396="Mayor")),"Alto",IF(OR(AND(AX396="Muy Baja",AZ396="Catastrófico"),AND(AX396="Baja",AZ396="Catastrófico"),AND(AX396="Media",AZ396="Catastrófico"),AND(AX396="Alta",AZ396="Catastrófico"),AND(AX396="Muy Alta",AZ396="Catastrófico")),"Extremo",""))))</f>
        <v/>
      </c>
      <c r="BB393" s="165" t="e" cm="1">
        <f t="array" ref="BB393">_xlfn.IFS(BA393="Bajo","Aceptar",BA393="Moderado","Reducir",BA393="Alto","Reducir",BA393="Extremo","Reducir")</f>
        <v>#N/A</v>
      </c>
      <c r="BC393" s="168" t="e" cm="1">
        <f t="array" ref="BC393">_xlfn.IFS(BB393="Aceptar","No",BB393="Reducir","Si")</f>
        <v>#N/A</v>
      </c>
      <c r="BD393" s="21" t="str">
        <f>CONCATENATE(J393," Acción preventiva"," 1")</f>
        <v>ADMBS  Acción preventiva 1</v>
      </c>
      <c r="BE393" s="23"/>
      <c r="BF393" s="23"/>
      <c r="BG393" s="23"/>
      <c r="BH393" s="21">
        <f t="shared" si="1776"/>
        <v>0</v>
      </c>
      <c r="BI393" s="21"/>
      <c r="BJ393" s="21"/>
      <c r="BK393" s="21"/>
      <c r="BL393" s="21"/>
      <c r="BM393" s="21"/>
      <c r="BN393" s="21"/>
      <c r="BO393" s="21"/>
      <c r="BP393" s="21"/>
      <c r="BQ393" s="21"/>
      <c r="BR393" s="21"/>
      <c r="BS393" s="21"/>
      <c r="BT393" s="21"/>
      <c r="BU393" s="171"/>
      <c r="BV393" s="38"/>
      <c r="BW393" s="38"/>
      <c r="BX393" s="38"/>
      <c r="BY393" s="38"/>
      <c r="BZ393" s="38"/>
      <c r="CA393" s="38"/>
      <c r="CB393" s="38"/>
      <c r="CC393" s="38"/>
      <c r="CD393" s="38"/>
      <c r="CE393" s="38"/>
      <c r="CF393" s="38"/>
      <c r="CG393" s="38"/>
      <c r="CH393" s="38">
        <f t="shared" si="1777"/>
        <v>0</v>
      </c>
      <c r="CI393" s="39"/>
      <c r="CJ393" s="24"/>
      <c r="CK393" s="25"/>
      <c r="CL393" s="172">
        <f t="shared" ref="CL393" si="1797">+AC393</f>
        <v>0</v>
      </c>
      <c r="CM393" s="26" t="e">
        <f t="shared" ref="CM393" si="1798">1-(CK393/CL393)</f>
        <v>#DIV/0!</v>
      </c>
      <c r="CN393" s="24" t="e" cm="1">
        <f t="array" ref="CN393">+_xlfn.IFS(CM393&lt;0.8,"Cambio",CM393&lt;0.9,"Revisión de control",CM393&gt;0.89,"Se mantiene")</f>
        <v>#DIV/0!</v>
      </c>
      <c r="CO393" s="80"/>
      <c r="CP393" s="25"/>
      <c r="CQ393" s="25"/>
      <c r="CR393" s="25"/>
      <c r="CS393" s="26">
        <f t="shared" ref="CS393:CS396" si="1799">(_xlfn.IFS(CJ393="",1,CJ393="SI",0)+_xlfn.IFS(CO393="",1,CO393="SI",1,CO393="NO",0)+_xlfn.IFS(CP393="",1,CP393="SI",1,CP393="NO",0)+_xlfn.IFS(CQ393="",1,CQ393="SI",1,CQ393="NO",0)+_xlfn.IFS(CR393="",1,CR393="SI",1,CR393="NO",0))/5</f>
        <v>1</v>
      </c>
    </row>
    <row r="394" spans="1:97" ht="60" hidden="1" customHeight="1" x14ac:dyDescent="0.4">
      <c r="B394" s="169"/>
      <c r="C394" s="145" t="s">
        <v>159</v>
      </c>
      <c r="D394" s="188"/>
      <c r="E394" s="191"/>
      <c r="F394" s="188"/>
      <c r="G394" s="238"/>
      <c r="H394" s="176"/>
      <c r="I394" s="182"/>
      <c r="J394" s="176"/>
      <c r="K394" s="166"/>
      <c r="L394" s="197"/>
      <c r="M394" s="199"/>
      <c r="N394" s="202"/>
      <c r="O394" s="205"/>
      <c r="P394" s="202"/>
      <c r="Q394" s="205"/>
      <c r="R394" s="205"/>
      <c r="S394" s="208"/>
      <c r="T394" s="176"/>
      <c r="U394" s="175"/>
      <c r="V394" s="175"/>
      <c r="W394" s="177"/>
      <c r="X394" s="166"/>
      <c r="Y394" s="166"/>
      <c r="Z394" s="179"/>
      <c r="AA394" s="179"/>
      <c r="AB394" s="179"/>
      <c r="AC394" s="181"/>
      <c r="AD394" s="176"/>
      <c r="AE394" s="182"/>
      <c r="AF394" s="176"/>
      <c r="AG394" s="176"/>
      <c r="AH394" s="182"/>
      <c r="AI394" s="176"/>
      <c r="AJ394" s="183"/>
      <c r="AK394" s="21" t="str">
        <f>CONCATENATE(J393," Control"," 2")</f>
        <v>ADMBS  Control 2</v>
      </c>
      <c r="AL394" s="23"/>
      <c r="AM394" s="23"/>
      <c r="AN394" s="23"/>
      <c r="AO394" s="23" t="str">
        <f t="shared" si="1793"/>
        <v xml:space="preserve">  a través de </v>
      </c>
      <c r="AP394" s="21"/>
      <c r="AQ394" s="21" t="str">
        <f t="shared" si="1769"/>
        <v/>
      </c>
      <c r="AR394" s="21"/>
      <c r="AS394" s="21" t="str">
        <f t="shared" si="1770"/>
        <v/>
      </c>
      <c r="AT394" s="21"/>
      <c r="AU394" s="21"/>
      <c r="AV394" s="21"/>
      <c r="AW394" s="22" t="str">
        <f t="shared" ref="AW394:AW396" si="1800">+IF(AQ394="Probabilidad",AW393-(AW393*AS394),AW393)</f>
        <v/>
      </c>
      <c r="AX394" s="21" t="str">
        <f t="shared" si="1772"/>
        <v/>
      </c>
      <c r="AY394" s="22" t="str">
        <f t="shared" ref="AY394:AY396" si="1801">+IF(AQ394="Impacto",AY393-(AY393*AS394),AY393)</f>
        <v/>
      </c>
      <c r="AZ394" s="21" t="str">
        <f t="shared" si="1774"/>
        <v/>
      </c>
      <c r="BA394" s="166"/>
      <c r="BB394" s="166"/>
      <c r="BC394" s="169"/>
      <c r="BD394" s="21" t="str">
        <f>CONCATENATE(J393," Acción preventiva"," 2")</f>
        <v>ADMBS  Acción preventiva 2</v>
      </c>
      <c r="BE394" s="23"/>
      <c r="BF394" s="23"/>
      <c r="BG394" s="23"/>
      <c r="BH394" s="21">
        <f t="shared" si="1776"/>
        <v>0</v>
      </c>
      <c r="BI394" s="21"/>
      <c r="BJ394" s="21"/>
      <c r="BK394" s="21"/>
      <c r="BL394" s="21"/>
      <c r="BM394" s="21"/>
      <c r="BN394" s="21"/>
      <c r="BO394" s="21"/>
      <c r="BP394" s="21"/>
      <c r="BQ394" s="21"/>
      <c r="BR394" s="21"/>
      <c r="BS394" s="21"/>
      <c r="BT394" s="21"/>
      <c r="BU394" s="171"/>
      <c r="BV394" s="38"/>
      <c r="BW394" s="38"/>
      <c r="BX394" s="38"/>
      <c r="BY394" s="38"/>
      <c r="BZ394" s="38"/>
      <c r="CA394" s="38"/>
      <c r="CB394" s="38"/>
      <c r="CC394" s="38"/>
      <c r="CD394" s="38"/>
      <c r="CE394" s="38"/>
      <c r="CF394" s="38"/>
      <c r="CG394" s="38"/>
      <c r="CH394" s="38">
        <f t="shared" si="1777"/>
        <v>0</v>
      </c>
      <c r="CI394" s="39"/>
      <c r="CJ394" s="24"/>
      <c r="CK394" s="25"/>
      <c r="CL394" s="173"/>
      <c r="CM394" s="26" t="e">
        <f t="shared" ref="CM394" si="1802">1-(CK394/CL393)</f>
        <v>#DIV/0!</v>
      </c>
      <c r="CN394" s="24" t="e" cm="1">
        <f t="array" ref="CN394">+_xlfn.IFS(CM394&lt;0.8,"Cambio",CM394&lt;0.9,"Revisión de control",CM394&gt;0.89,"Se mantiene")</f>
        <v>#DIV/0!</v>
      </c>
      <c r="CO394" s="80"/>
      <c r="CP394" s="25"/>
      <c r="CQ394" s="25"/>
      <c r="CR394" s="25"/>
      <c r="CS394" s="26">
        <f t="shared" si="1799"/>
        <v>1</v>
      </c>
    </row>
    <row r="395" spans="1:97" ht="60" hidden="1" customHeight="1" x14ac:dyDescent="0.4">
      <c r="B395" s="169"/>
      <c r="C395" s="145" t="s">
        <v>159</v>
      </c>
      <c r="D395" s="188"/>
      <c r="E395" s="191"/>
      <c r="F395" s="188"/>
      <c r="G395" s="238"/>
      <c r="H395" s="176"/>
      <c r="I395" s="182"/>
      <c r="J395" s="176"/>
      <c r="K395" s="166"/>
      <c r="L395" s="197"/>
      <c r="M395" s="199"/>
      <c r="N395" s="202"/>
      <c r="O395" s="205"/>
      <c r="P395" s="202"/>
      <c r="Q395" s="205"/>
      <c r="R395" s="205"/>
      <c r="S395" s="208"/>
      <c r="T395" s="176"/>
      <c r="U395" s="175"/>
      <c r="V395" s="175"/>
      <c r="W395" s="177"/>
      <c r="X395" s="166"/>
      <c r="Y395" s="166"/>
      <c r="Z395" s="179"/>
      <c r="AA395" s="179"/>
      <c r="AB395" s="179"/>
      <c r="AC395" s="181"/>
      <c r="AD395" s="176"/>
      <c r="AE395" s="182"/>
      <c r="AF395" s="176"/>
      <c r="AG395" s="176"/>
      <c r="AH395" s="182"/>
      <c r="AI395" s="176"/>
      <c r="AJ395" s="183"/>
      <c r="AK395" s="21" t="str">
        <f>CONCATENATE(J393," Control"," 3")</f>
        <v>ADMBS  Control 3</v>
      </c>
      <c r="AL395" s="23"/>
      <c r="AM395" s="23"/>
      <c r="AN395" s="23"/>
      <c r="AO395" s="23" t="str">
        <f t="shared" si="1793"/>
        <v xml:space="preserve">  a través de </v>
      </c>
      <c r="AP395" s="21"/>
      <c r="AQ395" s="21" t="str">
        <f t="shared" si="1769"/>
        <v/>
      </c>
      <c r="AR395" s="21"/>
      <c r="AS395" s="21" t="str">
        <f t="shared" si="1770"/>
        <v/>
      </c>
      <c r="AT395" s="21"/>
      <c r="AU395" s="21"/>
      <c r="AV395" s="21"/>
      <c r="AW395" s="22" t="str">
        <f t="shared" si="1800"/>
        <v/>
      </c>
      <c r="AX395" s="21" t="str">
        <f t="shared" si="1772"/>
        <v/>
      </c>
      <c r="AY395" s="22" t="str">
        <f t="shared" si="1801"/>
        <v/>
      </c>
      <c r="AZ395" s="21" t="str">
        <f t="shared" si="1774"/>
        <v/>
      </c>
      <c r="BA395" s="166"/>
      <c r="BB395" s="166"/>
      <c r="BC395" s="169"/>
      <c r="BD395" s="21" t="str">
        <f>CONCATENATE(J393," Acción preventiva"," 3")</f>
        <v>ADMBS  Acción preventiva 3</v>
      </c>
      <c r="BE395" s="23"/>
      <c r="BF395" s="23"/>
      <c r="BG395" s="23"/>
      <c r="BH395" s="21">
        <f t="shared" si="1776"/>
        <v>0</v>
      </c>
      <c r="BI395" s="21"/>
      <c r="BJ395" s="21"/>
      <c r="BK395" s="21"/>
      <c r="BL395" s="21"/>
      <c r="BM395" s="21"/>
      <c r="BN395" s="21"/>
      <c r="BO395" s="21"/>
      <c r="BP395" s="21"/>
      <c r="BQ395" s="21"/>
      <c r="BR395" s="21"/>
      <c r="BS395" s="21"/>
      <c r="BT395" s="21"/>
      <c r="BU395" s="171"/>
      <c r="BV395" s="38"/>
      <c r="BW395" s="38"/>
      <c r="BX395" s="38"/>
      <c r="BY395" s="38"/>
      <c r="BZ395" s="38"/>
      <c r="CA395" s="38"/>
      <c r="CB395" s="38"/>
      <c r="CC395" s="38"/>
      <c r="CD395" s="38"/>
      <c r="CE395" s="38"/>
      <c r="CF395" s="38"/>
      <c r="CG395" s="38"/>
      <c r="CH395" s="38">
        <f t="shared" si="1777"/>
        <v>0</v>
      </c>
      <c r="CI395" s="39"/>
      <c r="CJ395" s="24"/>
      <c r="CK395" s="25"/>
      <c r="CL395" s="173"/>
      <c r="CM395" s="26" t="e">
        <f t="shared" ref="CM395" si="1803">1-(CK395/CL393)</f>
        <v>#DIV/0!</v>
      </c>
      <c r="CN395" s="24" t="e" cm="1">
        <f t="array" ref="CN395">+_xlfn.IFS(CM395&lt;0.8,"Cambio",CM395&lt;0.9,"Revisión de control",CM395&gt;0.89,"Se mantiene")</f>
        <v>#DIV/0!</v>
      </c>
      <c r="CO395" s="80"/>
      <c r="CP395" s="25"/>
      <c r="CQ395" s="25"/>
      <c r="CR395" s="25"/>
      <c r="CS395" s="26">
        <f t="shared" si="1799"/>
        <v>1</v>
      </c>
    </row>
    <row r="396" spans="1:97" ht="60" hidden="1" customHeight="1" x14ac:dyDescent="0.4">
      <c r="B396" s="170"/>
      <c r="C396" s="145" t="s">
        <v>159</v>
      </c>
      <c r="D396" s="189"/>
      <c r="E396" s="192"/>
      <c r="F396" s="189"/>
      <c r="G396" s="238"/>
      <c r="H396" s="176"/>
      <c r="I396" s="182"/>
      <c r="J396" s="176"/>
      <c r="K396" s="167"/>
      <c r="L396" s="197"/>
      <c r="M396" s="200"/>
      <c r="N396" s="203"/>
      <c r="O396" s="206"/>
      <c r="P396" s="203"/>
      <c r="Q396" s="206"/>
      <c r="R396" s="206"/>
      <c r="S396" s="209"/>
      <c r="T396" s="176"/>
      <c r="U396" s="175"/>
      <c r="V396" s="175"/>
      <c r="W396" s="177"/>
      <c r="X396" s="167"/>
      <c r="Y396" s="167"/>
      <c r="Z396" s="180"/>
      <c r="AA396" s="180"/>
      <c r="AB396" s="180"/>
      <c r="AC396" s="181"/>
      <c r="AD396" s="176"/>
      <c r="AE396" s="182"/>
      <c r="AF396" s="176"/>
      <c r="AG396" s="176"/>
      <c r="AH396" s="182"/>
      <c r="AI396" s="176"/>
      <c r="AJ396" s="183"/>
      <c r="AK396" s="21" t="str">
        <f>CONCATENATE(J393," Control"," 4")</f>
        <v>ADMBS  Control 4</v>
      </c>
      <c r="AL396" s="23"/>
      <c r="AM396" s="23"/>
      <c r="AN396" s="23"/>
      <c r="AO396" s="23" t="str">
        <f t="shared" si="1793"/>
        <v xml:space="preserve">  a través de </v>
      </c>
      <c r="AP396" s="21"/>
      <c r="AQ396" s="21" t="str">
        <f t="shared" si="1769"/>
        <v/>
      </c>
      <c r="AR396" s="21"/>
      <c r="AS396" s="21" t="str">
        <f t="shared" si="1770"/>
        <v/>
      </c>
      <c r="AT396" s="21"/>
      <c r="AU396" s="21"/>
      <c r="AV396" s="21"/>
      <c r="AW396" s="22" t="str">
        <f t="shared" si="1800"/>
        <v/>
      </c>
      <c r="AX396" s="21" t="str">
        <f t="shared" si="1772"/>
        <v/>
      </c>
      <c r="AY396" s="22" t="str">
        <f t="shared" si="1801"/>
        <v/>
      </c>
      <c r="AZ396" s="21" t="str">
        <f t="shared" si="1774"/>
        <v/>
      </c>
      <c r="BA396" s="167"/>
      <c r="BB396" s="167"/>
      <c r="BC396" s="170"/>
      <c r="BD396" s="21" t="str">
        <f>CONCATENATE(J393," Acción preventiva"," 4")</f>
        <v>ADMBS  Acción preventiva 4</v>
      </c>
      <c r="BE396" s="23"/>
      <c r="BF396" s="23"/>
      <c r="BG396" s="23"/>
      <c r="BH396" s="21">
        <f t="shared" si="1776"/>
        <v>0</v>
      </c>
      <c r="BI396" s="21"/>
      <c r="BJ396" s="21"/>
      <c r="BK396" s="21"/>
      <c r="BL396" s="21"/>
      <c r="BM396" s="21"/>
      <c r="BN396" s="21"/>
      <c r="BO396" s="21"/>
      <c r="BP396" s="21"/>
      <c r="BQ396" s="21"/>
      <c r="BR396" s="21"/>
      <c r="BS396" s="21"/>
      <c r="BT396" s="21"/>
      <c r="BU396" s="171"/>
      <c r="BV396" s="38"/>
      <c r="BW396" s="38"/>
      <c r="BX396" s="38"/>
      <c r="BY396" s="38"/>
      <c r="BZ396" s="38"/>
      <c r="CA396" s="38"/>
      <c r="CB396" s="38"/>
      <c r="CC396" s="38"/>
      <c r="CD396" s="38"/>
      <c r="CE396" s="38"/>
      <c r="CF396" s="38"/>
      <c r="CG396" s="38"/>
      <c r="CH396" s="38">
        <f t="shared" si="1777"/>
        <v>0</v>
      </c>
      <c r="CI396" s="39"/>
      <c r="CJ396" s="24"/>
      <c r="CK396" s="25"/>
      <c r="CL396" s="174"/>
      <c r="CM396" s="26" t="e">
        <f t="shared" ref="CM396" si="1804">1-(CK396/CL393)</f>
        <v>#DIV/0!</v>
      </c>
      <c r="CN396" s="24" t="e" cm="1">
        <f t="array" ref="CN396">+_xlfn.IFS(CM396&lt;0.8,"Cambio",CM396&lt;0.9,"Revisión de control",CM396&gt;0.89,"Se mantiene")</f>
        <v>#DIV/0!</v>
      </c>
      <c r="CO396" s="80"/>
      <c r="CP396" s="25"/>
      <c r="CQ396" s="25"/>
      <c r="CR396" s="25"/>
      <c r="CS396" s="26">
        <f t="shared" si="1799"/>
        <v>1</v>
      </c>
    </row>
    <row r="397" spans="1:97" ht="60" hidden="1" customHeight="1" x14ac:dyDescent="0.4">
      <c r="B397" s="168" t="s">
        <v>158</v>
      </c>
      <c r="C397" s="145" t="s">
        <v>159</v>
      </c>
      <c r="D397" s="187" t="str">
        <f>VLOOKUP(B397,Datos!$B$65:$F$80,3,FALSE)</f>
        <v>Gestionar la administración y mantenimiento de bienes y servicios necesarios para la ejecución de los procesos de la entidad</v>
      </c>
      <c r="E397" s="190" t="str">
        <f>VLOOKUP(B397,Datos!$B$65:$F$80,5,FALSE)</f>
        <v>La posibilidad de incumplir con la administración y mantenimiento de bienes y servicios necesarios para la ejecución de los procesos de la entidad</v>
      </c>
      <c r="F397" s="187" t="str">
        <f>VLOOKUP(B397,Datos!$B$65:$F$80,4,FALSE)</f>
        <v>Desde la recepción de los bienes y servicios, hasta la disposición final de los bienes y el recibido a satisfacción de los servicios</v>
      </c>
      <c r="G397" s="238" t="s">
        <v>1424</v>
      </c>
      <c r="H397" s="176"/>
      <c r="I397" s="182">
        <f t="shared" ref="I397" si="1805">IF(K397="",0,1)</f>
        <v>0</v>
      </c>
      <c r="J397" s="176" t="str">
        <f t="shared" ref="J397" si="1806">CONCATENATE(C397," ",K397)</f>
        <v xml:space="preserve">ADMBS </v>
      </c>
      <c r="K397" s="165"/>
      <c r="L397" s="197"/>
      <c r="M397" s="198">
        <f ca="1">+TODAY()-L397</f>
        <v>46079</v>
      </c>
      <c r="N397" s="201"/>
      <c r="O397" s="204" t="e">
        <f>VLOOKUP(N397,[1]Datos!$B$21:$D$25,3,FALSE)</f>
        <v>#N/A</v>
      </c>
      <c r="P397" s="201"/>
      <c r="Q397" s="204" t="e">
        <f>VLOOKUP(P397,[1]Datos!$C$20:$D$25,2,FALSE)</f>
        <v>#N/A</v>
      </c>
      <c r="R397" s="204" t="e">
        <f t="shared" ref="R397" si="1807">+IF(O397="",Q397,IF(Q397="",O397,IF(O397&gt;Q397,O397,Q397)))</f>
        <v>#N/A</v>
      </c>
      <c r="S397" s="207"/>
      <c r="T397" s="176"/>
      <c r="U397" s="175"/>
      <c r="V397" s="175"/>
      <c r="W397" s="177" t="str">
        <f t="shared" ref="W397" si="1808">CONCATENATE("Posibilidad de"," ",T397," ",U397," debido ",V397)</f>
        <v xml:space="preserve">Posibilidad de   debido </v>
      </c>
      <c r="X397" s="165"/>
      <c r="Y397" s="165"/>
      <c r="Z397" s="178"/>
      <c r="AA397" s="178"/>
      <c r="AB397" s="178"/>
      <c r="AC397" s="181"/>
      <c r="AD397" s="176" t="str">
        <f t="shared" ref="AD397" si="1809">IF(AC397&lt;=0,"",IF(AC397&lt;=2,"Muy Baja",IF(AC397&lt;=24,"Baja",IF(AC397&lt;=500,"Media",IF(AC397&lt;=5000,"Alta","Muy Alta")))))</f>
        <v/>
      </c>
      <c r="AE397" s="182" t="str">
        <f t="shared" ref="AE397" si="1810">IF(AD397="","",IF(AD397="Muy Baja",0.2,IF(AD397="Baja",0.4,IF(AD397="Media",0.6,IF(AD397="Alta",0.8,IF(AD397="Muy Alta",1,))))))</f>
        <v/>
      </c>
      <c r="AF397" s="176"/>
      <c r="AG397" s="176" t="str">
        <f>IF(OR(AF397=[1]Datos!$C$6,AF397=[1]Datos!$D$6),"Leve",IF(OR(AF397=[1]Datos!$C$7,AF397=[1]Datos!$D$7),"Menor",IF(OR(AF397=[1]Datos!$C$8,AF397=[1]Datos!$D$8),"Moderado",IF(OR(AF397=[1]Datos!$C$9,AF397=[1]Datos!$D$9),"Mayor",IF(OR(AF397=[1]Datos!$C$10,AF397=[1]Datos!$D$10),"Catastrófico","")))))</f>
        <v/>
      </c>
      <c r="AH397" s="182" t="str">
        <f t="shared" ref="AH397" si="1811">IF(AG397="","",IF(AG397="Leve",0.2,IF(AG397="Menor",0.4,IF(AG397="Moderado",0.6,IF(AG397="Mayor",0.8,IF(AG397="Catastrófico",1,))))))</f>
        <v/>
      </c>
      <c r="AI397" s="176" t="str">
        <f t="shared" ref="AI397" si="1812">IF(OR(AND(AD397="Muy Baja",AG397="Leve"),AND(AD397="Muy Baja",AG397="Menor"),AND(AD397="Baja",AG397="Leve")),"Bajo",IF(OR(AND(AD397="Muy baja",AG397="Moderado"),AND(AD397="Baja",AG397="Menor"),AND(AD397="Baja",AG397="Moderado"),AND(AD397="Media",AG397="Leve"),AND(AD397="Media",AG397="Menor"),AND(AD397="Media",AG397="Moderado"),AND(AD397="Alta",AG397="Leve"),AND(AD397="Alta",AG397="Menor")),"Moderado",IF(OR(AND(AD397="Muy Baja",AG397="Mayor"),AND(AD397="Baja",AG397="Mayor"),AND(AD397="Media",AG397="Mayor"),AND(AD397="Alta",AG397="Moderado"),AND(AD397="Alta",AG397="Mayor"),AND(AD397="Muy Alta",AG397="Leve"),AND(AD397="Muy Alta",AG397="Menor"),AND(AD397="Muy Alta",AG397="Moderado"),AND(AD397="Muy Alta",AG397="Mayor")),"Alto",IF(OR(AND(AD397="Muy Baja",AG397="Catastrófico"),AND(AD397="Baja",AG397="Catastrófico"),AND(AD397="Media",AG397="Catastrófico"),AND(AD397="Alta",AG397="Catastrófico"),AND(AD397="Muy Alta",AG397="Catastrófico")),"Extremo",""))))</f>
        <v/>
      </c>
      <c r="AJ397" s="183" t="e" cm="1">
        <f t="array" ref="AJ397">_xlfn.IFS(AI397="Bajo","Aceptar",AI397="Moderado","Reducir",AI397="Alto","Reducir",AI397="Extremo","Reducir")</f>
        <v>#N/A</v>
      </c>
      <c r="AK397" s="21" t="str">
        <f>CONCATENATE(J397," Control"," 1")</f>
        <v>ADMBS  Control 1</v>
      </c>
      <c r="AL397" s="23"/>
      <c r="AM397" s="23"/>
      <c r="AN397" s="23"/>
      <c r="AO397" s="23" t="str">
        <f t="shared" ref="AO397:AO400" si="1813">CONCATENATE(AL397," ",AM397," a través de ",AN397)</f>
        <v xml:space="preserve">  a través de </v>
      </c>
      <c r="AP397" s="21"/>
      <c r="AQ397" s="21" t="str">
        <f t="shared" si="1769"/>
        <v/>
      </c>
      <c r="AR397" s="21"/>
      <c r="AS397" s="21" t="str">
        <f t="shared" si="1770"/>
        <v/>
      </c>
      <c r="AT397" s="21"/>
      <c r="AU397" s="21"/>
      <c r="AV397" s="21"/>
      <c r="AW397" s="22" t="str">
        <f t="shared" ref="AW397" si="1814">+IF(AQ397="Probabilidad",AE397-(AE397*AS397),AE397)</f>
        <v/>
      </c>
      <c r="AX397" s="21" t="str">
        <f t="shared" si="1772"/>
        <v/>
      </c>
      <c r="AY397" s="22" t="str">
        <f t="shared" ref="AY397" si="1815">+IF(AQ397="Impacto",AH397-(AH397*AS397),AH397)</f>
        <v/>
      </c>
      <c r="AZ397" s="21" t="str">
        <f t="shared" si="1774"/>
        <v/>
      </c>
      <c r="BA397" s="165" t="str">
        <f t="shared" ref="BA397" si="1816">IF(OR(AND(AX400="Muy Baja",AZ400="Leve"),AND(AX400="Muy Baja",AZ400="Menor"),AND(AX400="Baja",AZ400="Leve")),"Bajo",IF(OR(AND(AX400="Muy baja",AZ400="Moderado"),AND(AX400="Baja",AZ400="Menor"),AND(AX400="Baja",AZ400="Moderado"),AND(AX400="Media",AZ400="Leve"),AND(AX400="Media",AZ400="Menor"),AND(AX400="Media",AZ400="Moderado"),AND(AX400="Alta",AZ400="Leve"),AND(AX400="Alta",AZ400="Menor")),"Moderado",IF(OR(AND(AX400="Muy Baja",AZ400="Mayor"),AND(AX400="Baja",AZ400="Mayor"),AND(AX400="Media",AZ400="Mayor"),AND(AX400="Alta",AZ400="Moderado"),AND(AX400="Alta",AZ400="Mayor"),AND(AX400="Muy Alta",AZ400="Leve"),AND(AX400="Muy Alta",AZ400="Menor"),AND(AX400="Muy Alta",AZ400="Moderado"),AND(AX400="Muy Alta",AZ400="Mayor")),"Alto",IF(OR(AND(AX400="Muy Baja",AZ400="Catastrófico"),AND(AX400="Baja",AZ400="Catastrófico"),AND(AX400="Media",AZ400="Catastrófico"),AND(AX400="Alta",AZ400="Catastrófico"),AND(AX400="Muy Alta",AZ400="Catastrófico")),"Extremo",""))))</f>
        <v/>
      </c>
      <c r="BB397" s="165" t="e" cm="1">
        <f t="array" ref="BB397">_xlfn.IFS(BA397="Bajo","Aceptar",BA397="Moderado","Reducir",BA397="Alto","Reducir",BA397="Extremo","Reducir")</f>
        <v>#N/A</v>
      </c>
      <c r="BC397" s="168" t="e" cm="1">
        <f t="array" ref="BC397">_xlfn.IFS(BB397="Aceptar","No",BB397="Reducir","Si")</f>
        <v>#N/A</v>
      </c>
      <c r="BD397" s="21" t="str">
        <f>CONCATENATE(J397," Acción preventiva"," 1")</f>
        <v>ADMBS  Acción preventiva 1</v>
      </c>
      <c r="BE397" s="23"/>
      <c r="BF397" s="23"/>
      <c r="BG397" s="23"/>
      <c r="BH397" s="21">
        <f t="shared" si="1776"/>
        <v>0</v>
      </c>
      <c r="BI397" s="21"/>
      <c r="BJ397" s="21"/>
      <c r="BK397" s="21"/>
      <c r="BL397" s="21"/>
      <c r="BM397" s="21"/>
      <c r="BN397" s="21"/>
      <c r="BO397" s="21"/>
      <c r="BP397" s="21"/>
      <c r="BQ397" s="21"/>
      <c r="BR397" s="21"/>
      <c r="BS397" s="21"/>
      <c r="BT397" s="21"/>
      <c r="BU397" s="171"/>
      <c r="BV397" s="38"/>
      <c r="BW397" s="38"/>
      <c r="BX397" s="38"/>
      <c r="BY397" s="38"/>
      <c r="BZ397" s="38"/>
      <c r="CA397" s="38"/>
      <c r="CB397" s="38"/>
      <c r="CC397" s="38"/>
      <c r="CD397" s="38"/>
      <c r="CE397" s="38"/>
      <c r="CF397" s="38"/>
      <c r="CG397" s="38"/>
      <c r="CH397" s="38">
        <f t="shared" si="1777"/>
        <v>0</v>
      </c>
      <c r="CI397" s="39"/>
      <c r="CJ397" s="24"/>
      <c r="CK397" s="25"/>
      <c r="CL397" s="172">
        <f t="shared" ref="CL397" si="1817">+AC397</f>
        <v>0</v>
      </c>
      <c r="CM397" s="26" t="e">
        <f t="shared" ref="CM397" si="1818">1-(CK397/CL397)</f>
        <v>#DIV/0!</v>
      </c>
      <c r="CN397" s="24" t="e" cm="1">
        <f t="array" ref="CN397">+_xlfn.IFS(CM397&lt;0.8,"Cambio",CM397&lt;0.9,"Revisión de control",CM397&gt;0.89,"Se mantiene")</f>
        <v>#DIV/0!</v>
      </c>
      <c r="CO397" s="80"/>
      <c r="CP397" s="25"/>
      <c r="CQ397" s="25"/>
      <c r="CR397" s="25"/>
      <c r="CS397" s="26">
        <f t="shared" ref="CS397:CS400" si="1819">(_xlfn.IFS(CJ397="",1,CJ397="SI",0)+_xlfn.IFS(CO397="",1,CO397="SI",1,CO397="NO",0)+_xlfn.IFS(CP397="",1,CP397="SI",1,CP397="NO",0)+_xlfn.IFS(CQ397="",1,CQ397="SI",1,CQ397="NO",0)+_xlfn.IFS(CR397="",1,CR397="SI",1,CR397="NO",0))/5</f>
        <v>1</v>
      </c>
    </row>
    <row r="398" spans="1:97" ht="60" hidden="1" customHeight="1" x14ac:dyDescent="0.4">
      <c r="B398" s="169"/>
      <c r="C398" s="145" t="s">
        <v>159</v>
      </c>
      <c r="D398" s="188"/>
      <c r="E398" s="191"/>
      <c r="F398" s="188"/>
      <c r="G398" s="238"/>
      <c r="H398" s="176"/>
      <c r="I398" s="182"/>
      <c r="J398" s="176"/>
      <c r="K398" s="166"/>
      <c r="L398" s="197"/>
      <c r="M398" s="199"/>
      <c r="N398" s="202"/>
      <c r="O398" s="205"/>
      <c r="P398" s="202"/>
      <c r="Q398" s="205"/>
      <c r="R398" s="205"/>
      <c r="S398" s="208"/>
      <c r="T398" s="176"/>
      <c r="U398" s="175"/>
      <c r="V398" s="175"/>
      <c r="W398" s="177"/>
      <c r="X398" s="166"/>
      <c r="Y398" s="166"/>
      <c r="Z398" s="179"/>
      <c r="AA398" s="179"/>
      <c r="AB398" s="179"/>
      <c r="AC398" s="181"/>
      <c r="AD398" s="176"/>
      <c r="AE398" s="182"/>
      <c r="AF398" s="176"/>
      <c r="AG398" s="176"/>
      <c r="AH398" s="182"/>
      <c r="AI398" s="176"/>
      <c r="AJ398" s="183"/>
      <c r="AK398" s="21" t="str">
        <f>CONCATENATE(J397," Control"," 2")</f>
        <v>ADMBS  Control 2</v>
      </c>
      <c r="AL398" s="23"/>
      <c r="AM398" s="23"/>
      <c r="AN398" s="23"/>
      <c r="AO398" s="23" t="str">
        <f t="shared" si="1813"/>
        <v xml:space="preserve">  a través de </v>
      </c>
      <c r="AP398" s="21"/>
      <c r="AQ398" s="21" t="str">
        <f t="shared" si="1769"/>
        <v/>
      </c>
      <c r="AR398" s="21"/>
      <c r="AS398" s="21" t="str">
        <f t="shared" si="1770"/>
        <v/>
      </c>
      <c r="AT398" s="21"/>
      <c r="AU398" s="21"/>
      <c r="AV398" s="21"/>
      <c r="AW398" s="22" t="str">
        <f t="shared" ref="AW398:AW400" si="1820">+IF(AQ398="Probabilidad",AW397-(AW397*AS398),AW397)</f>
        <v/>
      </c>
      <c r="AX398" s="21" t="str">
        <f t="shared" si="1772"/>
        <v/>
      </c>
      <c r="AY398" s="22" t="str">
        <f t="shared" ref="AY398:AY400" si="1821">+IF(AQ398="Impacto",AY397-(AY397*AS398),AY397)</f>
        <v/>
      </c>
      <c r="AZ398" s="21" t="str">
        <f t="shared" si="1774"/>
        <v/>
      </c>
      <c r="BA398" s="166"/>
      <c r="BB398" s="166"/>
      <c r="BC398" s="169"/>
      <c r="BD398" s="21" t="str">
        <f>CONCATENATE(J397," Acción preventiva"," 2")</f>
        <v>ADMBS  Acción preventiva 2</v>
      </c>
      <c r="BE398" s="23"/>
      <c r="BF398" s="23"/>
      <c r="BG398" s="23"/>
      <c r="BH398" s="21">
        <f t="shared" si="1776"/>
        <v>0</v>
      </c>
      <c r="BI398" s="21"/>
      <c r="BJ398" s="21"/>
      <c r="BK398" s="21"/>
      <c r="BL398" s="21"/>
      <c r="BM398" s="21"/>
      <c r="BN398" s="21"/>
      <c r="BO398" s="21"/>
      <c r="BP398" s="21"/>
      <c r="BQ398" s="21"/>
      <c r="BR398" s="21"/>
      <c r="BS398" s="21"/>
      <c r="BT398" s="21"/>
      <c r="BU398" s="171"/>
      <c r="BV398" s="38"/>
      <c r="BW398" s="38"/>
      <c r="BX398" s="38"/>
      <c r="BY398" s="38"/>
      <c r="BZ398" s="38"/>
      <c r="CA398" s="38"/>
      <c r="CB398" s="38"/>
      <c r="CC398" s="38"/>
      <c r="CD398" s="38"/>
      <c r="CE398" s="38"/>
      <c r="CF398" s="38"/>
      <c r="CG398" s="38"/>
      <c r="CH398" s="38">
        <f t="shared" si="1777"/>
        <v>0</v>
      </c>
      <c r="CI398" s="39"/>
      <c r="CJ398" s="24"/>
      <c r="CK398" s="25"/>
      <c r="CL398" s="173"/>
      <c r="CM398" s="26" t="e">
        <f t="shared" ref="CM398" si="1822">1-(CK398/CL397)</f>
        <v>#DIV/0!</v>
      </c>
      <c r="CN398" s="24" t="e" cm="1">
        <f t="array" ref="CN398">+_xlfn.IFS(CM398&lt;0.8,"Cambio",CM398&lt;0.9,"Revisión de control",CM398&gt;0.89,"Se mantiene")</f>
        <v>#DIV/0!</v>
      </c>
      <c r="CO398" s="80"/>
      <c r="CP398" s="25"/>
      <c r="CQ398" s="25"/>
      <c r="CR398" s="25"/>
      <c r="CS398" s="26">
        <f t="shared" si="1819"/>
        <v>1</v>
      </c>
    </row>
    <row r="399" spans="1:97" ht="60" hidden="1" customHeight="1" x14ac:dyDescent="0.4">
      <c r="B399" s="169"/>
      <c r="C399" s="145" t="s">
        <v>159</v>
      </c>
      <c r="D399" s="188"/>
      <c r="E399" s="191"/>
      <c r="F399" s="188"/>
      <c r="G399" s="238"/>
      <c r="H399" s="176"/>
      <c r="I399" s="182"/>
      <c r="J399" s="176"/>
      <c r="K399" s="166"/>
      <c r="L399" s="197"/>
      <c r="M399" s="199"/>
      <c r="N399" s="202"/>
      <c r="O399" s="205"/>
      <c r="P399" s="202"/>
      <c r="Q399" s="205"/>
      <c r="R399" s="205"/>
      <c r="S399" s="208"/>
      <c r="T399" s="176"/>
      <c r="U399" s="175"/>
      <c r="V399" s="175"/>
      <c r="W399" s="177"/>
      <c r="X399" s="166"/>
      <c r="Y399" s="166"/>
      <c r="Z399" s="179"/>
      <c r="AA399" s="179"/>
      <c r="AB399" s="179"/>
      <c r="AC399" s="181"/>
      <c r="AD399" s="176"/>
      <c r="AE399" s="182"/>
      <c r="AF399" s="176"/>
      <c r="AG399" s="176"/>
      <c r="AH399" s="182"/>
      <c r="AI399" s="176"/>
      <c r="AJ399" s="183"/>
      <c r="AK399" s="21" t="str">
        <f>CONCATENATE(J397," Control"," 3")</f>
        <v>ADMBS  Control 3</v>
      </c>
      <c r="AL399" s="23"/>
      <c r="AM399" s="23"/>
      <c r="AN399" s="23"/>
      <c r="AO399" s="23" t="str">
        <f t="shared" si="1813"/>
        <v xml:space="preserve">  a través de </v>
      </c>
      <c r="AP399" s="21"/>
      <c r="AQ399" s="21" t="str">
        <f t="shared" si="1769"/>
        <v/>
      </c>
      <c r="AR399" s="21"/>
      <c r="AS399" s="21" t="str">
        <f t="shared" si="1770"/>
        <v/>
      </c>
      <c r="AT399" s="21"/>
      <c r="AU399" s="21"/>
      <c r="AV399" s="21"/>
      <c r="AW399" s="22" t="str">
        <f t="shared" si="1820"/>
        <v/>
      </c>
      <c r="AX399" s="21" t="str">
        <f t="shared" si="1772"/>
        <v/>
      </c>
      <c r="AY399" s="22" t="str">
        <f t="shared" si="1821"/>
        <v/>
      </c>
      <c r="AZ399" s="21" t="str">
        <f t="shared" si="1774"/>
        <v/>
      </c>
      <c r="BA399" s="166"/>
      <c r="BB399" s="166"/>
      <c r="BC399" s="169"/>
      <c r="BD399" s="21" t="str">
        <f>CONCATENATE(J397," Acción preventiva"," 3")</f>
        <v>ADMBS  Acción preventiva 3</v>
      </c>
      <c r="BE399" s="23"/>
      <c r="BF399" s="23"/>
      <c r="BG399" s="23"/>
      <c r="BH399" s="21">
        <f t="shared" si="1776"/>
        <v>0</v>
      </c>
      <c r="BI399" s="21"/>
      <c r="BJ399" s="21"/>
      <c r="BK399" s="21"/>
      <c r="BL399" s="21"/>
      <c r="BM399" s="21"/>
      <c r="BN399" s="21"/>
      <c r="BO399" s="21"/>
      <c r="BP399" s="21"/>
      <c r="BQ399" s="21"/>
      <c r="BR399" s="21"/>
      <c r="BS399" s="21"/>
      <c r="BT399" s="21"/>
      <c r="BU399" s="171"/>
      <c r="BV399" s="38"/>
      <c r="BW399" s="38"/>
      <c r="BX399" s="38"/>
      <c r="BY399" s="38"/>
      <c r="BZ399" s="38"/>
      <c r="CA399" s="38"/>
      <c r="CB399" s="38"/>
      <c r="CC399" s="38"/>
      <c r="CD399" s="38"/>
      <c r="CE399" s="38"/>
      <c r="CF399" s="38"/>
      <c r="CG399" s="38"/>
      <c r="CH399" s="38">
        <f t="shared" si="1777"/>
        <v>0</v>
      </c>
      <c r="CI399" s="39"/>
      <c r="CJ399" s="24"/>
      <c r="CK399" s="25"/>
      <c r="CL399" s="173"/>
      <c r="CM399" s="26" t="e">
        <f t="shared" ref="CM399" si="1823">1-(CK399/CL397)</f>
        <v>#DIV/0!</v>
      </c>
      <c r="CN399" s="24" t="e" cm="1">
        <f t="array" ref="CN399">+_xlfn.IFS(CM399&lt;0.8,"Cambio",CM399&lt;0.9,"Revisión de control",CM399&gt;0.89,"Se mantiene")</f>
        <v>#DIV/0!</v>
      </c>
      <c r="CO399" s="80"/>
      <c r="CP399" s="25"/>
      <c r="CQ399" s="25"/>
      <c r="CR399" s="25"/>
      <c r="CS399" s="26">
        <f t="shared" si="1819"/>
        <v>1</v>
      </c>
    </row>
    <row r="400" spans="1:97" ht="60" hidden="1" customHeight="1" x14ac:dyDescent="0.4">
      <c r="B400" s="170"/>
      <c r="C400" s="145" t="s">
        <v>159</v>
      </c>
      <c r="D400" s="189"/>
      <c r="E400" s="192"/>
      <c r="F400" s="189"/>
      <c r="G400" s="238"/>
      <c r="H400" s="176"/>
      <c r="I400" s="182"/>
      <c r="J400" s="176"/>
      <c r="K400" s="167"/>
      <c r="L400" s="197"/>
      <c r="M400" s="200"/>
      <c r="N400" s="203"/>
      <c r="O400" s="206"/>
      <c r="P400" s="203"/>
      <c r="Q400" s="206"/>
      <c r="R400" s="206"/>
      <c r="S400" s="209"/>
      <c r="T400" s="176"/>
      <c r="U400" s="175"/>
      <c r="V400" s="175"/>
      <c r="W400" s="177"/>
      <c r="X400" s="167"/>
      <c r="Y400" s="167"/>
      <c r="Z400" s="180"/>
      <c r="AA400" s="180"/>
      <c r="AB400" s="180"/>
      <c r="AC400" s="181"/>
      <c r="AD400" s="176"/>
      <c r="AE400" s="182"/>
      <c r="AF400" s="176"/>
      <c r="AG400" s="176"/>
      <c r="AH400" s="182"/>
      <c r="AI400" s="176"/>
      <c r="AJ400" s="183"/>
      <c r="AK400" s="21" t="str">
        <f>CONCATENATE(J397," Control"," 4")</f>
        <v>ADMBS  Control 4</v>
      </c>
      <c r="AL400" s="23"/>
      <c r="AM400" s="23"/>
      <c r="AN400" s="23"/>
      <c r="AO400" s="23" t="str">
        <f t="shared" si="1813"/>
        <v xml:space="preserve">  a través de </v>
      </c>
      <c r="AP400" s="21"/>
      <c r="AQ400" s="21" t="str">
        <f t="shared" si="1769"/>
        <v/>
      </c>
      <c r="AR400" s="21"/>
      <c r="AS400" s="21" t="str">
        <f t="shared" si="1770"/>
        <v/>
      </c>
      <c r="AT400" s="21"/>
      <c r="AU400" s="21"/>
      <c r="AV400" s="21"/>
      <c r="AW400" s="22" t="str">
        <f t="shared" si="1820"/>
        <v/>
      </c>
      <c r="AX400" s="21" t="str">
        <f t="shared" si="1772"/>
        <v/>
      </c>
      <c r="AY400" s="22" t="str">
        <f t="shared" si="1821"/>
        <v/>
      </c>
      <c r="AZ400" s="21" t="str">
        <f t="shared" si="1774"/>
        <v/>
      </c>
      <c r="BA400" s="167"/>
      <c r="BB400" s="167"/>
      <c r="BC400" s="170"/>
      <c r="BD400" s="21" t="str">
        <f>CONCATENATE(J397," Acción preventiva"," 4")</f>
        <v>ADMBS  Acción preventiva 4</v>
      </c>
      <c r="BE400" s="23"/>
      <c r="BF400" s="23"/>
      <c r="BG400" s="23"/>
      <c r="BH400" s="21">
        <f t="shared" si="1776"/>
        <v>0</v>
      </c>
      <c r="BI400" s="21"/>
      <c r="BJ400" s="21"/>
      <c r="BK400" s="21"/>
      <c r="BL400" s="21"/>
      <c r="BM400" s="21"/>
      <c r="BN400" s="21"/>
      <c r="BO400" s="21"/>
      <c r="BP400" s="21"/>
      <c r="BQ400" s="21"/>
      <c r="BR400" s="21"/>
      <c r="BS400" s="21"/>
      <c r="BT400" s="21"/>
      <c r="BU400" s="171"/>
      <c r="BV400" s="38"/>
      <c r="BW400" s="38"/>
      <c r="BX400" s="38"/>
      <c r="BY400" s="38"/>
      <c r="BZ400" s="38"/>
      <c r="CA400" s="38"/>
      <c r="CB400" s="38"/>
      <c r="CC400" s="38"/>
      <c r="CD400" s="38"/>
      <c r="CE400" s="38"/>
      <c r="CF400" s="38"/>
      <c r="CG400" s="38"/>
      <c r="CH400" s="38">
        <f t="shared" si="1777"/>
        <v>0</v>
      </c>
      <c r="CI400" s="39"/>
      <c r="CJ400" s="24"/>
      <c r="CK400" s="25"/>
      <c r="CL400" s="174"/>
      <c r="CM400" s="26" t="e">
        <f t="shared" ref="CM400" si="1824">1-(CK400/CL397)</f>
        <v>#DIV/0!</v>
      </c>
      <c r="CN400" s="24" t="e" cm="1">
        <f t="array" ref="CN400">+_xlfn.IFS(CM400&lt;0.8,"Cambio",CM400&lt;0.9,"Revisión de control",CM400&gt;0.89,"Se mantiene")</f>
        <v>#DIV/0!</v>
      </c>
      <c r="CO400" s="80"/>
      <c r="CP400" s="25"/>
      <c r="CQ400" s="25"/>
      <c r="CR400" s="25"/>
      <c r="CS400" s="26">
        <f t="shared" si="1819"/>
        <v>1</v>
      </c>
    </row>
    <row r="401" spans="1:97" ht="60" hidden="1" customHeight="1" x14ac:dyDescent="0.4">
      <c r="B401" s="168" t="s">
        <v>158</v>
      </c>
      <c r="C401" s="145" t="s">
        <v>159</v>
      </c>
      <c r="D401" s="187" t="str">
        <f>VLOOKUP(B401,Datos!$B$65:$F$80,3,FALSE)</f>
        <v>Gestionar la administración y mantenimiento de bienes y servicios necesarios para la ejecución de los procesos de la entidad</v>
      </c>
      <c r="E401" s="190" t="str">
        <f>VLOOKUP(B401,Datos!$B$65:$F$80,5,FALSE)</f>
        <v>La posibilidad de incumplir con la administración y mantenimiento de bienes y servicios necesarios para la ejecución de los procesos de la entidad</v>
      </c>
      <c r="F401" s="187" t="str">
        <f>VLOOKUP(B401,Datos!$B$65:$F$80,4,FALSE)</f>
        <v>Desde la recepción de los bienes y servicios, hasta la disposición final de los bienes y el recibido a satisfacción de los servicios</v>
      </c>
      <c r="G401" s="238" t="s">
        <v>1425</v>
      </c>
      <c r="H401" s="176"/>
      <c r="I401" s="182">
        <f t="shared" ref="I401" si="1825">IF(K401="",0,1)</f>
        <v>0</v>
      </c>
      <c r="J401" s="176" t="str">
        <f t="shared" ref="J401" si="1826">CONCATENATE(C401," ",K401)</f>
        <v xml:space="preserve">ADMBS </v>
      </c>
      <c r="K401" s="165"/>
      <c r="L401" s="197"/>
      <c r="M401" s="198">
        <f ca="1">+TODAY()-L401</f>
        <v>46079</v>
      </c>
      <c r="N401" s="201"/>
      <c r="O401" s="204" t="e">
        <f>VLOOKUP(N401,[1]Datos!$B$21:$D$25,3,FALSE)</f>
        <v>#N/A</v>
      </c>
      <c r="P401" s="201"/>
      <c r="Q401" s="204" t="e">
        <f>VLOOKUP(P401,[1]Datos!$C$20:$D$25,2,FALSE)</f>
        <v>#N/A</v>
      </c>
      <c r="R401" s="204" t="e">
        <f t="shared" ref="R401" si="1827">+IF(O401="",Q401,IF(Q401="",O401,IF(O401&gt;Q401,O401,Q401)))</f>
        <v>#N/A</v>
      </c>
      <c r="S401" s="207"/>
      <c r="T401" s="176"/>
      <c r="U401" s="175"/>
      <c r="V401" s="175"/>
      <c r="W401" s="177" t="str">
        <f t="shared" ref="W401" si="1828">CONCATENATE("Posibilidad de"," ",T401," ",U401," debido ",V401)</f>
        <v xml:space="preserve">Posibilidad de   debido </v>
      </c>
      <c r="X401" s="165"/>
      <c r="Y401" s="165"/>
      <c r="Z401" s="178"/>
      <c r="AA401" s="178"/>
      <c r="AB401" s="178"/>
      <c r="AC401" s="181"/>
      <c r="AD401" s="176" t="str">
        <f t="shared" ref="AD401" si="1829">IF(AC401&lt;=0,"",IF(AC401&lt;=2,"Muy Baja",IF(AC401&lt;=24,"Baja",IF(AC401&lt;=500,"Media",IF(AC401&lt;=5000,"Alta","Muy Alta")))))</f>
        <v/>
      </c>
      <c r="AE401" s="182" t="str">
        <f t="shared" ref="AE401" si="1830">IF(AD401="","",IF(AD401="Muy Baja",0.2,IF(AD401="Baja",0.4,IF(AD401="Media",0.6,IF(AD401="Alta",0.8,IF(AD401="Muy Alta",1,))))))</f>
        <v/>
      </c>
      <c r="AF401" s="176"/>
      <c r="AG401" s="176" t="str">
        <f>IF(OR(AF401=[1]Datos!$C$6,AF401=[1]Datos!$D$6),"Leve",IF(OR(AF401=[1]Datos!$C$7,AF401=[1]Datos!$D$7),"Menor",IF(OR(AF401=[1]Datos!$C$8,AF401=[1]Datos!$D$8),"Moderado",IF(OR(AF401=[1]Datos!$C$9,AF401=[1]Datos!$D$9),"Mayor",IF(OR(AF401=[1]Datos!$C$10,AF401=[1]Datos!$D$10),"Catastrófico","")))))</f>
        <v/>
      </c>
      <c r="AH401" s="182" t="str">
        <f t="shared" ref="AH401" si="1831">IF(AG401="","",IF(AG401="Leve",0.2,IF(AG401="Menor",0.4,IF(AG401="Moderado",0.6,IF(AG401="Mayor",0.8,IF(AG401="Catastrófico",1,))))))</f>
        <v/>
      </c>
      <c r="AI401" s="176" t="str">
        <f t="shared" ref="AI401" si="1832">IF(OR(AND(AD401="Muy Baja",AG401="Leve"),AND(AD401="Muy Baja",AG401="Menor"),AND(AD401="Baja",AG401="Leve")),"Bajo",IF(OR(AND(AD401="Muy baja",AG401="Moderado"),AND(AD401="Baja",AG401="Menor"),AND(AD401="Baja",AG401="Moderado"),AND(AD401="Media",AG401="Leve"),AND(AD401="Media",AG401="Menor"),AND(AD401="Media",AG401="Moderado"),AND(AD401="Alta",AG401="Leve"),AND(AD401="Alta",AG401="Menor")),"Moderado",IF(OR(AND(AD401="Muy Baja",AG401="Mayor"),AND(AD401="Baja",AG401="Mayor"),AND(AD401="Media",AG401="Mayor"),AND(AD401="Alta",AG401="Moderado"),AND(AD401="Alta",AG401="Mayor"),AND(AD401="Muy Alta",AG401="Leve"),AND(AD401="Muy Alta",AG401="Menor"),AND(AD401="Muy Alta",AG401="Moderado"),AND(AD401="Muy Alta",AG401="Mayor")),"Alto",IF(OR(AND(AD401="Muy Baja",AG401="Catastrófico"),AND(AD401="Baja",AG401="Catastrófico"),AND(AD401="Media",AG401="Catastrófico"),AND(AD401="Alta",AG401="Catastrófico"),AND(AD401="Muy Alta",AG401="Catastrófico")),"Extremo",""))))</f>
        <v/>
      </c>
      <c r="AJ401" s="183" t="e" cm="1">
        <f t="array" ref="AJ401">_xlfn.IFS(AI401="Bajo","Aceptar",AI401="Moderado","Reducir",AI401="Alto","Reducir",AI401="Extremo","Reducir")</f>
        <v>#N/A</v>
      </c>
      <c r="AK401" s="21" t="str">
        <f>CONCATENATE(J401," Control"," 1")</f>
        <v>ADMBS  Control 1</v>
      </c>
      <c r="AL401" s="23"/>
      <c r="AM401" s="23"/>
      <c r="AN401" s="23"/>
      <c r="AO401" s="23" t="str">
        <f t="shared" ref="AO401:AO404" si="1833">CONCATENATE(AL401," ",AM401," a través de ",AN401)</f>
        <v xml:space="preserve">  a través de </v>
      </c>
      <c r="AP401" s="21"/>
      <c r="AQ401" s="21" t="str">
        <f t="shared" si="1769"/>
        <v/>
      </c>
      <c r="AR401" s="21"/>
      <c r="AS401" s="21" t="str">
        <f t="shared" si="1770"/>
        <v/>
      </c>
      <c r="AT401" s="21"/>
      <c r="AU401" s="21"/>
      <c r="AV401" s="21"/>
      <c r="AW401" s="22" t="str">
        <f t="shared" ref="AW401" si="1834">+IF(AQ401="Probabilidad",AE401-(AE401*AS401),AE401)</f>
        <v/>
      </c>
      <c r="AX401" s="21" t="str">
        <f t="shared" si="1772"/>
        <v/>
      </c>
      <c r="AY401" s="22" t="str">
        <f t="shared" ref="AY401" si="1835">+IF(AQ401="Impacto",AH401-(AH401*AS401),AH401)</f>
        <v/>
      </c>
      <c r="AZ401" s="21" t="str">
        <f t="shared" si="1774"/>
        <v/>
      </c>
      <c r="BA401" s="165" t="str">
        <f t="shared" ref="BA401" si="1836">IF(OR(AND(AX404="Muy Baja",AZ404="Leve"),AND(AX404="Muy Baja",AZ404="Menor"),AND(AX404="Baja",AZ404="Leve")),"Bajo",IF(OR(AND(AX404="Muy baja",AZ404="Moderado"),AND(AX404="Baja",AZ404="Menor"),AND(AX404="Baja",AZ404="Moderado"),AND(AX404="Media",AZ404="Leve"),AND(AX404="Media",AZ404="Menor"),AND(AX404="Media",AZ404="Moderado"),AND(AX404="Alta",AZ404="Leve"),AND(AX404="Alta",AZ404="Menor")),"Moderado",IF(OR(AND(AX404="Muy Baja",AZ404="Mayor"),AND(AX404="Baja",AZ404="Mayor"),AND(AX404="Media",AZ404="Mayor"),AND(AX404="Alta",AZ404="Moderado"),AND(AX404="Alta",AZ404="Mayor"),AND(AX404="Muy Alta",AZ404="Leve"),AND(AX404="Muy Alta",AZ404="Menor"),AND(AX404="Muy Alta",AZ404="Moderado"),AND(AX404="Muy Alta",AZ404="Mayor")),"Alto",IF(OR(AND(AX404="Muy Baja",AZ404="Catastrófico"),AND(AX404="Baja",AZ404="Catastrófico"),AND(AX404="Media",AZ404="Catastrófico"),AND(AX404="Alta",AZ404="Catastrófico"),AND(AX404="Muy Alta",AZ404="Catastrófico")),"Extremo",""))))</f>
        <v/>
      </c>
      <c r="BB401" s="165" t="e" cm="1">
        <f t="array" ref="BB401">_xlfn.IFS(BA401="Bajo","Aceptar",BA401="Moderado","Reducir",BA401="Alto","Reducir",BA401="Extremo","Reducir")</f>
        <v>#N/A</v>
      </c>
      <c r="BC401" s="168" t="e" cm="1">
        <f t="array" ref="BC401">_xlfn.IFS(BB401="Aceptar","No",BB401="Reducir","Si")</f>
        <v>#N/A</v>
      </c>
      <c r="BD401" s="21" t="str">
        <f>CONCATENATE(J401," Acción preventiva"," 1")</f>
        <v>ADMBS  Acción preventiva 1</v>
      </c>
      <c r="BE401" s="23"/>
      <c r="BF401" s="23"/>
      <c r="BG401" s="23"/>
      <c r="BH401" s="21">
        <f t="shared" si="1776"/>
        <v>0</v>
      </c>
      <c r="BI401" s="21"/>
      <c r="BJ401" s="21"/>
      <c r="BK401" s="21"/>
      <c r="BL401" s="21"/>
      <c r="BM401" s="21"/>
      <c r="BN401" s="21"/>
      <c r="BO401" s="21"/>
      <c r="BP401" s="21"/>
      <c r="BQ401" s="21"/>
      <c r="BR401" s="21"/>
      <c r="BS401" s="21"/>
      <c r="BT401" s="21"/>
      <c r="BU401" s="171"/>
      <c r="BV401" s="38"/>
      <c r="BW401" s="38"/>
      <c r="BX401" s="38"/>
      <c r="BY401" s="38"/>
      <c r="BZ401" s="38"/>
      <c r="CA401" s="38"/>
      <c r="CB401" s="38"/>
      <c r="CC401" s="38"/>
      <c r="CD401" s="38"/>
      <c r="CE401" s="38"/>
      <c r="CF401" s="38"/>
      <c r="CG401" s="38"/>
      <c r="CH401" s="38">
        <f t="shared" si="1777"/>
        <v>0</v>
      </c>
      <c r="CI401" s="39"/>
      <c r="CJ401" s="24"/>
      <c r="CK401" s="25"/>
      <c r="CL401" s="172">
        <f t="shared" ref="CL401" si="1837">+AC401</f>
        <v>0</v>
      </c>
      <c r="CM401" s="26" t="e">
        <f t="shared" ref="CM401" si="1838">1-(CK401/CL401)</f>
        <v>#DIV/0!</v>
      </c>
      <c r="CN401" s="24" t="e" cm="1">
        <f t="array" ref="CN401">+_xlfn.IFS(CM401&lt;0.8,"Cambio",CM401&lt;0.9,"Revisión de control",CM401&gt;0.89,"Se mantiene")</f>
        <v>#DIV/0!</v>
      </c>
      <c r="CO401" s="80"/>
      <c r="CP401" s="25"/>
      <c r="CQ401" s="25"/>
      <c r="CR401" s="25"/>
      <c r="CS401" s="26">
        <f t="shared" ref="CS401:CS404" si="1839">(_xlfn.IFS(CJ401="",1,CJ401="SI",0)+_xlfn.IFS(CO401="",1,CO401="SI",1,CO401="NO",0)+_xlfn.IFS(CP401="",1,CP401="SI",1,CP401="NO",0)+_xlfn.IFS(CQ401="",1,CQ401="SI",1,CQ401="NO",0)+_xlfn.IFS(CR401="",1,CR401="SI",1,CR401="NO",0))/5</f>
        <v>1</v>
      </c>
    </row>
    <row r="402" spans="1:97" ht="60" hidden="1" customHeight="1" x14ac:dyDescent="0.4">
      <c r="B402" s="169"/>
      <c r="C402" s="145" t="s">
        <v>159</v>
      </c>
      <c r="D402" s="188"/>
      <c r="E402" s="191"/>
      <c r="F402" s="188"/>
      <c r="G402" s="238"/>
      <c r="H402" s="176"/>
      <c r="I402" s="182"/>
      <c r="J402" s="176"/>
      <c r="K402" s="166"/>
      <c r="L402" s="197"/>
      <c r="M402" s="199"/>
      <c r="N402" s="202"/>
      <c r="O402" s="205"/>
      <c r="P402" s="202"/>
      <c r="Q402" s="205"/>
      <c r="R402" s="205"/>
      <c r="S402" s="208"/>
      <c r="T402" s="176"/>
      <c r="U402" s="175"/>
      <c r="V402" s="175"/>
      <c r="W402" s="177"/>
      <c r="X402" s="166"/>
      <c r="Y402" s="166"/>
      <c r="Z402" s="179"/>
      <c r="AA402" s="179"/>
      <c r="AB402" s="179"/>
      <c r="AC402" s="181"/>
      <c r="AD402" s="176"/>
      <c r="AE402" s="182"/>
      <c r="AF402" s="176"/>
      <c r="AG402" s="176"/>
      <c r="AH402" s="182"/>
      <c r="AI402" s="176"/>
      <c r="AJ402" s="183"/>
      <c r="AK402" s="21" t="str">
        <f>CONCATENATE(J401," Control"," 2")</f>
        <v>ADMBS  Control 2</v>
      </c>
      <c r="AL402" s="23"/>
      <c r="AM402" s="23"/>
      <c r="AN402" s="23"/>
      <c r="AO402" s="23" t="str">
        <f t="shared" si="1833"/>
        <v xml:space="preserve">  a través de </v>
      </c>
      <c r="AP402" s="21"/>
      <c r="AQ402" s="21" t="str">
        <f t="shared" si="1769"/>
        <v/>
      </c>
      <c r="AR402" s="21"/>
      <c r="AS402" s="21" t="str">
        <f t="shared" si="1770"/>
        <v/>
      </c>
      <c r="AT402" s="21"/>
      <c r="AU402" s="21"/>
      <c r="AV402" s="21"/>
      <c r="AW402" s="22" t="str">
        <f t="shared" ref="AW402:AW404" si="1840">+IF(AQ402="Probabilidad",AW401-(AW401*AS402),AW401)</f>
        <v/>
      </c>
      <c r="AX402" s="21" t="str">
        <f t="shared" si="1772"/>
        <v/>
      </c>
      <c r="AY402" s="22" t="str">
        <f t="shared" ref="AY402:AY404" si="1841">+IF(AQ402="Impacto",AY401-(AY401*AS402),AY401)</f>
        <v/>
      </c>
      <c r="AZ402" s="21" t="str">
        <f t="shared" si="1774"/>
        <v/>
      </c>
      <c r="BA402" s="166"/>
      <c r="BB402" s="166"/>
      <c r="BC402" s="169"/>
      <c r="BD402" s="21" t="str">
        <f>CONCATENATE(J401," Acción preventiva"," 2")</f>
        <v>ADMBS  Acción preventiva 2</v>
      </c>
      <c r="BE402" s="23"/>
      <c r="BF402" s="23"/>
      <c r="BG402" s="23"/>
      <c r="BH402" s="21">
        <f t="shared" si="1776"/>
        <v>0</v>
      </c>
      <c r="BI402" s="21"/>
      <c r="BJ402" s="21"/>
      <c r="BK402" s="21"/>
      <c r="BL402" s="21"/>
      <c r="BM402" s="21"/>
      <c r="BN402" s="21"/>
      <c r="BO402" s="21"/>
      <c r="BP402" s="21"/>
      <c r="BQ402" s="21"/>
      <c r="BR402" s="21"/>
      <c r="BS402" s="21"/>
      <c r="BT402" s="21"/>
      <c r="BU402" s="171"/>
      <c r="BV402" s="38"/>
      <c r="BW402" s="38"/>
      <c r="BX402" s="38"/>
      <c r="BY402" s="38"/>
      <c r="BZ402" s="38"/>
      <c r="CA402" s="38"/>
      <c r="CB402" s="38"/>
      <c r="CC402" s="38"/>
      <c r="CD402" s="38"/>
      <c r="CE402" s="38"/>
      <c r="CF402" s="38"/>
      <c r="CG402" s="38"/>
      <c r="CH402" s="38">
        <f t="shared" si="1777"/>
        <v>0</v>
      </c>
      <c r="CI402" s="39"/>
      <c r="CJ402" s="24"/>
      <c r="CK402" s="25"/>
      <c r="CL402" s="173"/>
      <c r="CM402" s="26" t="e">
        <f t="shared" ref="CM402" si="1842">1-(CK402/CL401)</f>
        <v>#DIV/0!</v>
      </c>
      <c r="CN402" s="24" t="e" cm="1">
        <f t="array" ref="CN402">+_xlfn.IFS(CM402&lt;0.8,"Cambio",CM402&lt;0.9,"Revisión de control",CM402&gt;0.89,"Se mantiene")</f>
        <v>#DIV/0!</v>
      </c>
      <c r="CO402" s="80"/>
      <c r="CP402" s="25"/>
      <c r="CQ402" s="25"/>
      <c r="CR402" s="25"/>
      <c r="CS402" s="26">
        <f t="shared" si="1839"/>
        <v>1</v>
      </c>
    </row>
    <row r="403" spans="1:97" ht="60" hidden="1" customHeight="1" x14ac:dyDescent="0.4">
      <c r="B403" s="169"/>
      <c r="C403" s="145" t="s">
        <v>159</v>
      </c>
      <c r="D403" s="188"/>
      <c r="E403" s="191"/>
      <c r="F403" s="188"/>
      <c r="G403" s="238"/>
      <c r="H403" s="176"/>
      <c r="I403" s="182"/>
      <c r="J403" s="176"/>
      <c r="K403" s="166"/>
      <c r="L403" s="197"/>
      <c r="M403" s="199"/>
      <c r="N403" s="202"/>
      <c r="O403" s="205"/>
      <c r="P403" s="202"/>
      <c r="Q403" s="205"/>
      <c r="R403" s="205"/>
      <c r="S403" s="208"/>
      <c r="T403" s="176"/>
      <c r="U403" s="175"/>
      <c r="V403" s="175"/>
      <c r="W403" s="177"/>
      <c r="X403" s="166"/>
      <c r="Y403" s="166"/>
      <c r="Z403" s="179"/>
      <c r="AA403" s="179"/>
      <c r="AB403" s="179"/>
      <c r="AC403" s="181"/>
      <c r="AD403" s="176"/>
      <c r="AE403" s="182"/>
      <c r="AF403" s="176"/>
      <c r="AG403" s="176"/>
      <c r="AH403" s="182"/>
      <c r="AI403" s="176"/>
      <c r="AJ403" s="183"/>
      <c r="AK403" s="21" t="str">
        <f>CONCATENATE(J401," Control"," 3")</f>
        <v>ADMBS  Control 3</v>
      </c>
      <c r="AL403" s="23"/>
      <c r="AM403" s="23"/>
      <c r="AN403" s="23"/>
      <c r="AO403" s="23" t="str">
        <f t="shared" si="1833"/>
        <v xml:space="preserve">  a través de </v>
      </c>
      <c r="AP403" s="21"/>
      <c r="AQ403" s="21" t="str">
        <f t="shared" si="1769"/>
        <v/>
      </c>
      <c r="AR403" s="21"/>
      <c r="AS403" s="21" t="str">
        <f t="shared" si="1770"/>
        <v/>
      </c>
      <c r="AT403" s="21"/>
      <c r="AU403" s="21"/>
      <c r="AV403" s="21"/>
      <c r="AW403" s="22" t="str">
        <f t="shared" si="1840"/>
        <v/>
      </c>
      <c r="AX403" s="21" t="str">
        <f t="shared" si="1772"/>
        <v/>
      </c>
      <c r="AY403" s="22" t="str">
        <f t="shared" si="1841"/>
        <v/>
      </c>
      <c r="AZ403" s="21" t="str">
        <f t="shared" si="1774"/>
        <v/>
      </c>
      <c r="BA403" s="166"/>
      <c r="BB403" s="166"/>
      <c r="BC403" s="169"/>
      <c r="BD403" s="21" t="str">
        <f>CONCATENATE(J401," Acción preventiva"," 3")</f>
        <v>ADMBS  Acción preventiva 3</v>
      </c>
      <c r="BE403" s="23"/>
      <c r="BF403" s="23"/>
      <c r="BG403" s="23"/>
      <c r="BH403" s="21">
        <f t="shared" si="1776"/>
        <v>0</v>
      </c>
      <c r="BI403" s="21"/>
      <c r="BJ403" s="21"/>
      <c r="BK403" s="21"/>
      <c r="BL403" s="21"/>
      <c r="BM403" s="21"/>
      <c r="BN403" s="21"/>
      <c r="BO403" s="21"/>
      <c r="BP403" s="21"/>
      <c r="BQ403" s="21"/>
      <c r="BR403" s="21"/>
      <c r="BS403" s="21"/>
      <c r="BT403" s="21"/>
      <c r="BU403" s="171"/>
      <c r="BV403" s="38"/>
      <c r="BW403" s="38"/>
      <c r="BX403" s="38"/>
      <c r="BY403" s="38"/>
      <c r="BZ403" s="38"/>
      <c r="CA403" s="38"/>
      <c r="CB403" s="38"/>
      <c r="CC403" s="38"/>
      <c r="CD403" s="38"/>
      <c r="CE403" s="38"/>
      <c r="CF403" s="38"/>
      <c r="CG403" s="38"/>
      <c r="CH403" s="38">
        <f t="shared" si="1777"/>
        <v>0</v>
      </c>
      <c r="CI403" s="39"/>
      <c r="CJ403" s="24"/>
      <c r="CK403" s="25"/>
      <c r="CL403" s="173"/>
      <c r="CM403" s="26" t="e">
        <f t="shared" ref="CM403" si="1843">1-(CK403/CL401)</f>
        <v>#DIV/0!</v>
      </c>
      <c r="CN403" s="24" t="e" cm="1">
        <f t="array" ref="CN403">+_xlfn.IFS(CM403&lt;0.8,"Cambio",CM403&lt;0.9,"Revisión de control",CM403&gt;0.89,"Se mantiene")</f>
        <v>#DIV/0!</v>
      </c>
      <c r="CO403" s="80"/>
      <c r="CP403" s="25"/>
      <c r="CQ403" s="25"/>
      <c r="CR403" s="25"/>
      <c r="CS403" s="26">
        <f t="shared" si="1839"/>
        <v>1</v>
      </c>
    </row>
    <row r="404" spans="1:97" ht="60" hidden="1" customHeight="1" x14ac:dyDescent="0.4">
      <c r="B404" s="170"/>
      <c r="C404" s="145" t="s">
        <v>159</v>
      </c>
      <c r="D404" s="189"/>
      <c r="E404" s="192"/>
      <c r="F404" s="189"/>
      <c r="G404" s="238"/>
      <c r="H404" s="176"/>
      <c r="I404" s="182"/>
      <c r="J404" s="176"/>
      <c r="K404" s="167"/>
      <c r="L404" s="197"/>
      <c r="M404" s="200"/>
      <c r="N404" s="203"/>
      <c r="O404" s="206"/>
      <c r="P404" s="203"/>
      <c r="Q404" s="206"/>
      <c r="R404" s="206"/>
      <c r="S404" s="209"/>
      <c r="T404" s="176"/>
      <c r="U404" s="175"/>
      <c r="V404" s="175"/>
      <c r="W404" s="177"/>
      <c r="X404" s="167"/>
      <c r="Y404" s="167"/>
      <c r="Z404" s="180"/>
      <c r="AA404" s="180"/>
      <c r="AB404" s="180"/>
      <c r="AC404" s="181"/>
      <c r="AD404" s="176"/>
      <c r="AE404" s="182"/>
      <c r="AF404" s="176"/>
      <c r="AG404" s="176"/>
      <c r="AH404" s="182"/>
      <c r="AI404" s="176"/>
      <c r="AJ404" s="183"/>
      <c r="AK404" s="21" t="str">
        <f>CONCATENATE(J401," Control"," 4")</f>
        <v>ADMBS  Control 4</v>
      </c>
      <c r="AL404" s="23"/>
      <c r="AM404" s="23"/>
      <c r="AN404" s="23"/>
      <c r="AO404" s="23" t="str">
        <f t="shared" si="1833"/>
        <v xml:space="preserve">  a través de </v>
      </c>
      <c r="AP404" s="21"/>
      <c r="AQ404" s="21" t="str">
        <f t="shared" si="1769"/>
        <v/>
      </c>
      <c r="AR404" s="21"/>
      <c r="AS404" s="21" t="str">
        <f t="shared" si="1770"/>
        <v/>
      </c>
      <c r="AT404" s="21"/>
      <c r="AU404" s="21"/>
      <c r="AV404" s="21"/>
      <c r="AW404" s="22" t="str">
        <f t="shared" si="1840"/>
        <v/>
      </c>
      <c r="AX404" s="21" t="str">
        <f t="shared" si="1772"/>
        <v/>
      </c>
      <c r="AY404" s="22" t="str">
        <f t="shared" si="1841"/>
        <v/>
      </c>
      <c r="AZ404" s="21" t="str">
        <f t="shared" si="1774"/>
        <v/>
      </c>
      <c r="BA404" s="167"/>
      <c r="BB404" s="167"/>
      <c r="BC404" s="170"/>
      <c r="BD404" s="21" t="str">
        <f>CONCATENATE(J401," Acción preventiva"," 4")</f>
        <v>ADMBS  Acción preventiva 4</v>
      </c>
      <c r="BE404" s="23"/>
      <c r="BF404" s="23"/>
      <c r="BG404" s="23"/>
      <c r="BH404" s="21">
        <f t="shared" si="1776"/>
        <v>0</v>
      </c>
      <c r="BI404" s="21"/>
      <c r="BJ404" s="21"/>
      <c r="BK404" s="21"/>
      <c r="BL404" s="21"/>
      <c r="BM404" s="21"/>
      <c r="BN404" s="21"/>
      <c r="BO404" s="21"/>
      <c r="BP404" s="21"/>
      <c r="BQ404" s="21"/>
      <c r="BR404" s="21"/>
      <c r="BS404" s="21"/>
      <c r="BT404" s="21"/>
      <c r="BU404" s="171"/>
      <c r="BV404" s="38"/>
      <c r="BW404" s="38"/>
      <c r="BX404" s="38"/>
      <c r="BY404" s="38"/>
      <c r="BZ404" s="38"/>
      <c r="CA404" s="38"/>
      <c r="CB404" s="38"/>
      <c r="CC404" s="38"/>
      <c r="CD404" s="38"/>
      <c r="CE404" s="38"/>
      <c r="CF404" s="38"/>
      <c r="CG404" s="38"/>
      <c r="CH404" s="38">
        <f t="shared" si="1777"/>
        <v>0</v>
      </c>
      <c r="CI404" s="39"/>
      <c r="CJ404" s="24"/>
      <c r="CK404" s="25"/>
      <c r="CL404" s="174"/>
      <c r="CM404" s="26" t="e">
        <f t="shared" ref="CM404" si="1844">1-(CK404/CL401)</f>
        <v>#DIV/0!</v>
      </c>
      <c r="CN404" s="24" t="e" cm="1">
        <f t="array" ref="CN404">+_xlfn.IFS(CM404&lt;0.8,"Cambio",CM404&lt;0.9,"Revisión de control",CM404&gt;0.89,"Se mantiene")</f>
        <v>#DIV/0!</v>
      </c>
      <c r="CO404" s="80"/>
      <c r="CP404" s="25"/>
      <c r="CQ404" s="25"/>
      <c r="CR404" s="25"/>
      <c r="CS404" s="26">
        <f t="shared" si="1839"/>
        <v>1</v>
      </c>
    </row>
    <row r="405" spans="1:97" ht="60" hidden="1" customHeight="1" x14ac:dyDescent="0.4">
      <c r="B405" s="168" t="s">
        <v>158</v>
      </c>
      <c r="C405" s="145" t="s">
        <v>159</v>
      </c>
      <c r="D405" s="187" t="str">
        <f>VLOOKUP(B405,Datos!$B$65:$F$80,3,FALSE)</f>
        <v>Gestionar la administración y mantenimiento de bienes y servicios necesarios para la ejecución de los procesos de la entidad</v>
      </c>
      <c r="E405" s="190" t="str">
        <f>VLOOKUP(B405,Datos!$B$65:$F$80,5,FALSE)</f>
        <v>La posibilidad de incumplir con la administración y mantenimiento de bienes y servicios necesarios para la ejecución de los procesos de la entidad</v>
      </c>
      <c r="F405" s="187" t="str">
        <f>VLOOKUP(B405,Datos!$B$65:$F$80,4,FALSE)</f>
        <v>Desde la recepción de los bienes y servicios, hasta la disposición final de los bienes y el recibido a satisfacción de los servicios</v>
      </c>
      <c r="G405" s="238" t="s">
        <v>1426</v>
      </c>
      <c r="H405" s="176"/>
      <c r="I405" s="182">
        <f t="shared" ref="I405" si="1845">IF(K405="",0,1)</f>
        <v>0</v>
      </c>
      <c r="J405" s="176" t="str">
        <f t="shared" ref="J405" si="1846">CONCATENATE(C405," ",K405)</f>
        <v xml:space="preserve">ADMBS </v>
      </c>
      <c r="K405" s="165"/>
      <c r="L405" s="197"/>
      <c r="M405" s="198">
        <f ca="1">+TODAY()-L405</f>
        <v>46079</v>
      </c>
      <c r="N405" s="201"/>
      <c r="O405" s="204" t="e">
        <f>VLOOKUP(N405,[1]Datos!$B$21:$D$25,3,FALSE)</f>
        <v>#N/A</v>
      </c>
      <c r="P405" s="201"/>
      <c r="Q405" s="204" t="e">
        <f>VLOOKUP(P405,[1]Datos!$C$20:$D$25,2,FALSE)</f>
        <v>#N/A</v>
      </c>
      <c r="R405" s="204" t="e">
        <f t="shared" ref="R405" si="1847">+IF(O405="",Q405,IF(Q405="",O405,IF(O405&gt;Q405,O405,Q405)))</f>
        <v>#N/A</v>
      </c>
      <c r="S405" s="207"/>
      <c r="T405" s="176"/>
      <c r="U405" s="175"/>
      <c r="V405" s="175"/>
      <c r="W405" s="177" t="str">
        <f t="shared" ref="W405" si="1848">CONCATENATE("Posibilidad de"," ",T405," ",U405," debido ",V405)</f>
        <v xml:space="preserve">Posibilidad de   debido </v>
      </c>
      <c r="X405" s="165"/>
      <c r="Y405" s="165"/>
      <c r="Z405" s="178"/>
      <c r="AA405" s="178"/>
      <c r="AB405" s="178"/>
      <c r="AC405" s="181"/>
      <c r="AD405" s="176" t="str">
        <f t="shared" ref="AD405" si="1849">IF(AC405&lt;=0,"",IF(AC405&lt;=2,"Muy Baja",IF(AC405&lt;=24,"Baja",IF(AC405&lt;=500,"Media",IF(AC405&lt;=5000,"Alta","Muy Alta")))))</f>
        <v/>
      </c>
      <c r="AE405" s="182" t="str">
        <f t="shared" ref="AE405" si="1850">IF(AD405="","",IF(AD405="Muy Baja",0.2,IF(AD405="Baja",0.4,IF(AD405="Media",0.6,IF(AD405="Alta",0.8,IF(AD405="Muy Alta",1,))))))</f>
        <v/>
      </c>
      <c r="AF405" s="176"/>
      <c r="AG405" s="176" t="str">
        <f>IF(OR(AF405=[1]Datos!$C$6,AF405=[1]Datos!$D$6),"Leve",IF(OR(AF405=[1]Datos!$C$7,AF405=[1]Datos!$D$7),"Menor",IF(OR(AF405=[1]Datos!$C$8,AF405=[1]Datos!$D$8),"Moderado",IF(OR(AF405=[1]Datos!$C$9,AF405=[1]Datos!$D$9),"Mayor",IF(OR(AF405=[1]Datos!$C$10,AF405=[1]Datos!$D$10),"Catastrófico","")))))</f>
        <v/>
      </c>
      <c r="AH405" s="182" t="str">
        <f t="shared" ref="AH405" si="1851">IF(AG405="","",IF(AG405="Leve",0.2,IF(AG405="Menor",0.4,IF(AG405="Moderado",0.6,IF(AG405="Mayor",0.8,IF(AG405="Catastrófico",1,))))))</f>
        <v/>
      </c>
      <c r="AI405" s="176" t="str">
        <f t="shared" ref="AI405" si="1852">IF(OR(AND(AD405="Muy Baja",AG405="Leve"),AND(AD405="Muy Baja",AG405="Menor"),AND(AD405="Baja",AG405="Leve")),"Bajo",IF(OR(AND(AD405="Muy baja",AG405="Moderado"),AND(AD405="Baja",AG405="Menor"),AND(AD405="Baja",AG405="Moderado"),AND(AD405="Media",AG405="Leve"),AND(AD405="Media",AG405="Menor"),AND(AD405="Media",AG405="Moderado"),AND(AD405="Alta",AG405="Leve"),AND(AD405="Alta",AG405="Menor")),"Moderado",IF(OR(AND(AD405="Muy Baja",AG405="Mayor"),AND(AD405="Baja",AG405="Mayor"),AND(AD405="Media",AG405="Mayor"),AND(AD405="Alta",AG405="Moderado"),AND(AD405="Alta",AG405="Mayor"),AND(AD405="Muy Alta",AG405="Leve"),AND(AD405="Muy Alta",AG405="Menor"),AND(AD405="Muy Alta",AG405="Moderado"),AND(AD405="Muy Alta",AG405="Mayor")),"Alto",IF(OR(AND(AD405="Muy Baja",AG405="Catastrófico"),AND(AD405="Baja",AG405="Catastrófico"),AND(AD405="Media",AG405="Catastrófico"),AND(AD405="Alta",AG405="Catastrófico"),AND(AD405="Muy Alta",AG405="Catastrófico")),"Extremo",""))))</f>
        <v/>
      </c>
      <c r="AJ405" s="183" t="e" cm="1">
        <f t="array" ref="AJ405">_xlfn.IFS(AI405="Bajo","Aceptar",AI405="Moderado","Reducir",AI405="Alto","Reducir",AI405="Extremo","Reducir")</f>
        <v>#N/A</v>
      </c>
      <c r="AK405" s="21" t="str">
        <f>CONCATENATE(J405," Control"," 1")</f>
        <v>ADMBS  Control 1</v>
      </c>
      <c r="AL405" s="23"/>
      <c r="AM405" s="23"/>
      <c r="AN405" s="23"/>
      <c r="AO405" s="23" t="str">
        <f t="shared" ref="AO405:AO408" si="1853">CONCATENATE(AL405," ",AM405," a través de ",AN405)</f>
        <v xml:space="preserve">  a través de </v>
      </c>
      <c r="AP405" s="21"/>
      <c r="AQ405" s="21" t="str">
        <f t="shared" si="1769"/>
        <v/>
      </c>
      <c r="AR405" s="21"/>
      <c r="AS405" s="21" t="str">
        <f t="shared" si="1770"/>
        <v/>
      </c>
      <c r="AT405" s="21"/>
      <c r="AU405" s="21"/>
      <c r="AV405" s="21"/>
      <c r="AW405" s="22" t="str">
        <f t="shared" ref="AW405" si="1854">+IF(AQ405="Probabilidad",AE405-(AE405*AS405),AE405)</f>
        <v/>
      </c>
      <c r="AX405" s="21" t="str">
        <f t="shared" si="1772"/>
        <v/>
      </c>
      <c r="AY405" s="22" t="str">
        <f t="shared" ref="AY405" si="1855">+IF(AQ405="Impacto",AH405-(AH405*AS405),AH405)</f>
        <v/>
      </c>
      <c r="AZ405" s="21" t="str">
        <f t="shared" si="1774"/>
        <v/>
      </c>
      <c r="BA405" s="165" t="str">
        <f t="shared" ref="BA405" si="1856">IF(OR(AND(AX408="Muy Baja",AZ408="Leve"),AND(AX408="Muy Baja",AZ408="Menor"),AND(AX408="Baja",AZ408="Leve")),"Bajo",IF(OR(AND(AX408="Muy baja",AZ408="Moderado"),AND(AX408="Baja",AZ408="Menor"),AND(AX408="Baja",AZ408="Moderado"),AND(AX408="Media",AZ408="Leve"),AND(AX408="Media",AZ408="Menor"),AND(AX408="Media",AZ408="Moderado"),AND(AX408="Alta",AZ408="Leve"),AND(AX408="Alta",AZ408="Menor")),"Moderado",IF(OR(AND(AX408="Muy Baja",AZ408="Mayor"),AND(AX408="Baja",AZ408="Mayor"),AND(AX408="Media",AZ408="Mayor"),AND(AX408="Alta",AZ408="Moderado"),AND(AX408="Alta",AZ408="Mayor"),AND(AX408="Muy Alta",AZ408="Leve"),AND(AX408="Muy Alta",AZ408="Menor"),AND(AX408="Muy Alta",AZ408="Moderado"),AND(AX408="Muy Alta",AZ408="Mayor")),"Alto",IF(OR(AND(AX408="Muy Baja",AZ408="Catastrófico"),AND(AX408="Baja",AZ408="Catastrófico"),AND(AX408="Media",AZ408="Catastrófico"),AND(AX408="Alta",AZ408="Catastrófico"),AND(AX408="Muy Alta",AZ408="Catastrófico")),"Extremo",""))))</f>
        <v/>
      </c>
      <c r="BB405" s="165" t="e" cm="1">
        <f t="array" ref="BB405">_xlfn.IFS(BA405="Bajo","Aceptar",BA405="Moderado","Reducir",BA405="Alto","Reducir",BA405="Extremo","Reducir")</f>
        <v>#N/A</v>
      </c>
      <c r="BC405" s="168" t="e" cm="1">
        <f t="array" ref="BC405">_xlfn.IFS(BB405="Aceptar","No",BB405="Reducir","Si")</f>
        <v>#N/A</v>
      </c>
      <c r="BD405" s="21" t="str">
        <f>CONCATENATE(J405," Acción preventiva"," 1")</f>
        <v>ADMBS  Acción preventiva 1</v>
      </c>
      <c r="BE405" s="23"/>
      <c r="BF405" s="23"/>
      <c r="BG405" s="23"/>
      <c r="BH405" s="21">
        <f t="shared" si="1776"/>
        <v>0</v>
      </c>
      <c r="BI405" s="21"/>
      <c r="BJ405" s="21"/>
      <c r="BK405" s="21"/>
      <c r="BL405" s="21"/>
      <c r="BM405" s="21"/>
      <c r="BN405" s="21"/>
      <c r="BO405" s="21"/>
      <c r="BP405" s="21"/>
      <c r="BQ405" s="21"/>
      <c r="BR405" s="21"/>
      <c r="BS405" s="21"/>
      <c r="BT405" s="21"/>
      <c r="BU405" s="171"/>
      <c r="BV405" s="38"/>
      <c r="BW405" s="38"/>
      <c r="BX405" s="38"/>
      <c r="BY405" s="38"/>
      <c r="BZ405" s="38"/>
      <c r="CA405" s="38"/>
      <c r="CB405" s="38"/>
      <c r="CC405" s="38"/>
      <c r="CD405" s="38"/>
      <c r="CE405" s="38"/>
      <c r="CF405" s="38"/>
      <c r="CG405" s="38"/>
      <c r="CH405" s="38">
        <f t="shared" si="1777"/>
        <v>0</v>
      </c>
      <c r="CI405" s="39"/>
      <c r="CJ405" s="24"/>
      <c r="CK405" s="25"/>
      <c r="CL405" s="172">
        <f t="shared" ref="CL405" si="1857">+AC405</f>
        <v>0</v>
      </c>
      <c r="CM405" s="26" t="e">
        <f t="shared" ref="CM405" si="1858">1-(CK405/CL405)</f>
        <v>#DIV/0!</v>
      </c>
      <c r="CN405" s="24" t="e" cm="1">
        <f t="array" ref="CN405">+_xlfn.IFS(CM405&lt;0.8,"Cambio",CM405&lt;0.9,"Revisión de control",CM405&gt;0.89,"Se mantiene")</f>
        <v>#DIV/0!</v>
      </c>
      <c r="CO405" s="80"/>
      <c r="CP405" s="25"/>
      <c r="CQ405" s="25"/>
      <c r="CR405" s="25"/>
      <c r="CS405" s="26">
        <f t="shared" ref="CS405:CS408" si="1859">(_xlfn.IFS(CJ405="",1,CJ405="SI",0)+_xlfn.IFS(CO405="",1,CO405="SI",1,CO405="NO",0)+_xlfn.IFS(CP405="",1,CP405="SI",1,CP405="NO",0)+_xlfn.IFS(CQ405="",1,CQ405="SI",1,CQ405="NO",0)+_xlfn.IFS(CR405="",1,CR405="SI",1,CR405="NO",0))/5</f>
        <v>1</v>
      </c>
    </row>
    <row r="406" spans="1:97" ht="60" hidden="1" customHeight="1" x14ac:dyDescent="0.4">
      <c r="B406" s="169"/>
      <c r="C406" s="145" t="s">
        <v>159</v>
      </c>
      <c r="D406" s="188"/>
      <c r="E406" s="191"/>
      <c r="F406" s="188"/>
      <c r="G406" s="238"/>
      <c r="H406" s="176"/>
      <c r="I406" s="182"/>
      <c r="J406" s="176"/>
      <c r="K406" s="166"/>
      <c r="L406" s="197"/>
      <c r="M406" s="199"/>
      <c r="N406" s="202"/>
      <c r="O406" s="205"/>
      <c r="P406" s="202"/>
      <c r="Q406" s="205"/>
      <c r="R406" s="205"/>
      <c r="S406" s="208"/>
      <c r="T406" s="176"/>
      <c r="U406" s="175"/>
      <c r="V406" s="175"/>
      <c r="W406" s="177"/>
      <c r="X406" s="166"/>
      <c r="Y406" s="166"/>
      <c r="Z406" s="179"/>
      <c r="AA406" s="179"/>
      <c r="AB406" s="179"/>
      <c r="AC406" s="181"/>
      <c r="AD406" s="176"/>
      <c r="AE406" s="182"/>
      <c r="AF406" s="176"/>
      <c r="AG406" s="176"/>
      <c r="AH406" s="182"/>
      <c r="AI406" s="176"/>
      <c r="AJ406" s="183"/>
      <c r="AK406" s="21" t="str">
        <f>CONCATENATE(J405," Control"," 2")</f>
        <v>ADMBS  Control 2</v>
      </c>
      <c r="AL406" s="23"/>
      <c r="AM406" s="23"/>
      <c r="AN406" s="23"/>
      <c r="AO406" s="23" t="str">
        <f t="shared" si="1853"/>
        <v xml:space="preserve">  a través de </v>
      </c>
      <c r="AP406" s="21"/>
      <c r="AQ406" s="21" t="str">
        <f t="shared" si="1769"/>
        <v/>
      </c>
      <c r="AR406" s="21"/>
      <c r="AS406" s="21" t="str">
        <f t="shared" si="1770"/>
        <v/>
      </c>
      <c r="AT406" s="21"/>
      <c r="AU406" s="21"/>
      <c r="AV406" s="21"/>
      <c r="AW406" s="22" t="str">
        <f t="shared" ref="AW406:AW408" si="1860">+IF(AQ406="Probabilidad",AW405-(AW405*AS406),AW405)</f>
        <v/>
      </c>
      <c r="AX406" s="21" t="str">
        <f t="shared" si="1772"/>
        <v/>
      </c>
      <c r="AY406" s="22" t="str">
        <f t="shared" ref="AY406:AY408" si="1861">+IF(AQ406="Impacto",AY405-(AY405*AS406),AY405)</f>
        <v/>
      </c>
      <c r="AZ406" s="21" t="str">
        <f t="shared" si="1774"/>
        <v/>
      </c>
      <c r="BA406" s="166"/>
      <c r="BB406" s="166"/>
      <c r="BC406" s="169"/>
      <c r="BD406" s="21" t="str">
        <f>CONCATENATE(J405," Acción preventiva"," 2")</f>
        <v>ADMBS  Acción preventiva 2</v>
      </c>
      <c r="BE406" s="23"/>
      <c r="BF406" s="23"/>
      <c r="BG406" s="23"/>
      <c r="BH406" s="21">
        <f t="shared" si="1776"/>
        <v>0</v>
      </c>
      <c r="BI406" s="21"/>
      <c r="BJ406" s="21"/>
      <c r="BK406" s="21"/>
      <c r="BL406" s="21"/>
      <c r="BM406" s="21"/>
      <c r="BN406" s="21"/>
      <c r="BO406" s="21"/>
      <c r="BP406" s="21"/>
      <c r="BQ406" s="21"/>
      <c r="BR406" s="21"/>
      <c r="BS406" s="21"/>
      <c r="BT406" s="21"/>
      <c r="BU406" s="171"/>
      <c r="BV406" s="38"/>
      <c r="BW406" s="38"/>
      <c r="BX406" s="38"/>
      <c r="BY406" s="38"/>
      <c r="BZ406" s="38"/>
      <c r="CA406" s="38"/>
      <c r="CB406" s="38"/>
      <c r="CC406" s="38"/>
      <c r="CD406" s="38"/>
      <c r="CE406" s="38"/>
      <c r="CF406" s="38"/>
      <c r="CG406" s="38"/>
      <c r="CH406" s="38">
        <f t="shared" si="1777"/>
        <v>0</v>
      </c>
      <c r="CI406" s="39"/>
      <c r="CJ406" s="24"/>
      <c r="CK406" s="25"/>
      <c r="CL406" s="173"/>
      <c r="CM406" s="26" t="e">
        <f t="shared" ref="CM406" si="1862">1-(CK406/CL405)</f>
        <v>#DIV/0!</v>
      </c>
      <c r="CN406" s="24" t="e" cm="1">
        <f t="array" ref="CN406">+_xlfn.IFS(CM406&lt;0.8,"Cambio",CM406&lt;0.9,"Revisión de control",CM406&gt;0.89,"Se mantiene")</f>
        <v>#DIV/0!</v>
      </c>
      <c r="CO406" s="80"/>
      <c r="CP406" s="25"/>
      <c r="CQ406" s="25"/>
      <c r="CR406" s="25"/>
      <c r="CS406" s="26">
        <f t="shared" si="1859"/>
        <v>1</v>
      </c>
    </row>
    <row r="407" spans="1:97" ht="60" hidden="1" customHeight="1" x14ac:dyDescent="0.4">
      <c r="B407" s="169"/>
      <c r="C407" s="145" t="s">
        <v>159</v>
      </c>
      <c r="D407" s="188"/>
      <c r="E407" s="191"/>
      <c r="F407" s="188"/>
      <c r="G407" s="238"/>
      <c r="H407" s="176"/>
      <c r="I407" s="182"/>
      <c r="J407" s="176"/>
      <c r="K407" s="166"/>
      <c r="L407" s="197"/>
      <c r="M407" s="199"/>
      <c r="N407" s="202"/>
      <c r="O407" s="205"/>
      <c r="P407" s="202"/>
      <c r="Q407" s="205"/>
      <c r="R407" s="205"/>
      <c r="S407" s="208"/>
      <c r="T407" s="176"/>
      <c r="U407" s="175"/>
      <c r="V407" s="175"/>
      <c r="W407" s="177"/>
      <c r="X407" s="166"/>
      <c r="Y407" s="166"/>
      <c r="Z407" s="179"/>
      <c r="AA407" s="179"/>
      <c r="AB407" s="179"/>
      <c r="AC407" s="181"/>
      <c r="AD407" s="176"/>
      <c r="AE407" s="182"/>
      <c r="AF407" s="176"/>
      <c r="AG407" s="176"/>
      <c r="AH407" s="182"/>
      <c r="AI407" s="176"/>
      <c r="AJ407" s="183"/>
      <c r="AK407" s="21" t="str">
        <f>CONCATENATE(J405," Control"," 3")</f>
        <v>ADMBS  Control 3</v>
      </c>
      <c r="AL407" s="23"/>
      <c r="AM407" s="23"/>
      <c r="AN407" s="23"/>
      <c r="AO407" s="23" t="str">
        <f t="shared" si="1853"/>
        <v xml:space="preserve">  a través de </v>
      </c>
      <c r="AP407" s="21"/>
      <c r="AQ407" s="21" t="str">
        <f t="shared" si="1769"/>
        <v/>
      </c>
      <c r="AR407" s="21"/>
      <c r="AS407" s="21" t="str">
        <f t="shared" si="1770"/>
        <v/>
      </c>
      <c r="AT407" s="21"/>
      <c r="AU407" s="21"/>
      <c r="AV407" s="21"/>
      <c r="AW407" s="22" t="str">
        <f t="shared" si="1860"/>
        <v/>
      </c>
      <c r="AX407" s="21" t="str">
        <f t="shared" si="1772"/>
        <v/>
      </c>
      <c r="AY407" s="22" t="str">
        <f t="shared" si="1861"/>
        <v/>
      </c>
      <c r="AZ407" s="21" t="str">
        <f t="shared" si="1774"/>
        <v/>
      </c>
      <c r="BA407" s="166"/>
      <c r="BB407" s="166"/>
      <c r="BC407" s="169"/>
      <c r="BD407" s="21" t="str">
        <f>CONCATENATE(J405," Acción preventiva"," 3")</f>
        <v>ADMBS  Acción preventiva 3</v>
      </c>
      <c r="BE407" s="23"/>
      <c r="BF407" s="23"/>
      <c r="BG407" s="23"/>
      <c r="BH407" s="21">
        <f t="shared" si="1776"/>
        <v>0</v>
      </c>
      <c r="BI407" s="21"/>
      <c r="BJ407" s="21"/>
      <c r="BK407" s="21"/>
      <c r="BL407" s="21"/>
      <c r="BM407" s="21"/>
      <c r="BN407" s="21"/>
      <c r="BO407" s="21"/>
      <c r="BP407" s="21"/>
      <c r="BQ407" s="21"/>
      <c r="BR407" s="21"/>
      <c r="BS407" s="21"/>
      <c r="BT407" s="21"/>
      <c r="BU407" s="171"/>
      <c r="BV407" s="38"/>
      <c r="BW407" s="38"/>
      <c r="BX407" s="38"/>
      <c r="BY407" s="38"/>
      <c r="BZ407" s="38"/>
      <c r="CA407" s="38"/>
      <c r="CB407" s="38"/>
      <c r="CC407" s="38"/>
      <c r="CD407" s="38"/>
      <c r="CE407" s="38"/>
      <c r="CF407" s="38"/>
      <c r="CG407" s="38"/>
      <c r="CH407" s="38">
        <f t="shared" si="1777"/>
        <v>0</v>
      </c>
      <c r="CI407" s="39"/>
      <c r="CJ407" s="24"/>
      <c r="CK407" s="25"/>
      <c r="CL407" s="173"/>
      <c r="CM407" s="26" t="e">
        <f t="shared" ref="CM407" si="1863">1-(CK407/CL405)</f>
        <v>#DIV/0!</v>
      </c>
      <c r="CN407" s="24" t="e" cm="1">
        <f t="array" ref="CN407">+_xlfn.IFS(CM407&lt;0.8,"Cambio",CM407&lt;0.9,"Revisión de control",CM407&gt;0.89,"Se mantiene")</f>
        <v>#DIV/0!</v>
      </c>
      <c r="CO407" s="80"/>
      <c r="CP407" s="25"/>
      <c r="CQ407" s="25"/>
      <c r="CR407" s="25"/>
      <c r="CS407" s="26">
        <f t="shared" si="1859"/>
        <v>1</v>
      </c>
    </row>
    <row r="408" spans="1:97" ht="60" hidden="1" customHeight="1" x14ac:dyDescent="0.4">
      <c r="B408" s="170"/>
      <c r="C408" s="145" t="s">
        <v>159</v>
      </c>
      <c r="D408" s="189"/>
      <c r="E408" s="192"/>
      <c r="F408" s="189"/>
      <c r="G408" s="238"/>
      <c r="H408" s="176"/>
      <c r="I408" s="182"/>
      <c r="J408" s="176"/>
      <c r="K408" s="167"/>
      <c r="L408" s="197"/>
      <c r="M408" s="200"/>
      <c r="N408" s="203"/>
      <c r="O408" s="206"/>
      <c r="P408" s="203"/>
      <c r="Q408" s="206"/>
      <c r="R408" s="206"/>
      <c r="S408" s="209"/>
      <c r="T408" s="176"/>
      <c r="U408" s="175"/>
      <c r="V408" s="175"/>
      <c r="W408" s="177"/>
      <c r="X408" s="167"/>
      <c r="Y408" s="167"/>
      <c r="Z408" s="180"/>
      <c r="AA408" s="180"/>
      <c r="AB408" s="180"/>
      <c r="AC408" s="181"/>
      <c r="AD408" s="176"/>
      <c r="AE408" s="182"/>
      <c r="AF408" s="176"/>
      <c r="AG408" s="176"/>
      <c r="AH408" s="182"/>
      <c r="AI408" s="176"/>
      <c r="AJ408" s="183"/>
      <c r="AK408" s="21" t="str">
        <f>CONCATENATE(J405," Control"," 4")</f>
        <v>ADMBS  Control 4</v>
      </c>
      <c r="AL408" s="23"/>
      <c r="AM408" s="23"/>
      <c r="AN408" s="23"/>
      <c r="AO408" s="23" t="str">
        <f t="shared" si="1853"/>
        <v xml:space="preserve">  a través de </v>
      </c>
      <c r="AP408" s="21"/>
      <c r="AQ408" s="21" t="str">
        <f t="shared" si="1769"/>
        <v/>
      </c>
      <c r="AR408" s="21"/>
      <c r="AS408" s="21" t="str">
        <f t="shared" si="1770"/>
        <v/>
      </c>
      <c r="AT408" s="21"/>
      <c r="AU408" s="21"/>
      <c r="AV408" s="21"/>
      <c r="AW408" s="22" t="str">
        <f t="shared" si="1860"/>
        <v/>
      </c>
      <c r="AX408" s="21" t="str">
        <f t="shared" si="1772"/>
        <v/>
      </c>
      <c r="AY408" s="22" t="str">
        <f t="shared" si="1861"/>
        <v/>
      </c>
      <c r="AZ408" s="21" t="str">
        <f t="shared" si="1774"/>
        <v/>
      </c>
      <c r="BA408" s="167"/>
      <c r="BB408" s="167"/>
      <c r="BC408" s="170"/>
      <c r="BD408" s="21" t="str">
        <f>CONCATENATE(J405," Acción preventiva"," 4")</f>
        <v>ADMBS  Acción preventiva 4</v>
      </c>
      <c r="BE408" s="23"/>
      <c r="BF408" s="23"/>
      <c r="BG408" s="23"/>
      <c r="BH408" s="21">
        <f t="shared" si="1776"/>
        <v>0</v>
      </c>
      <c r="BI408" s="21"/>
      <c r="BJ408" s="21"/>
      <c r="BK408" s="21"/>
      <c r="BL408" s="21"/>
      <c r="BM408" s="21"/>
      <c r="BN408" s="21"/>
      <c r="BO408" s="21"/>
      <c r="BP408" s="21"/>
      <c r="BQ408" s="21"/>
      <c r="BR408" s="21"/>
      <c r="BS408" s="21"/>
      <c r="BT408" s="21"/>
      <c r="BU408" s="171"/>
      <c r="BV408" s="38"/>
      <c r="BW408" s="38"/>
      <c r="BX408" s="38"/>
      <c r="BY408" s="38"/>
      <c r="BZ408" s="38"/>
      <c r="CA408" s="38"/>
      <c r="CB408" s="38"/>
      <c r="CC408" s="38"/>
      <c r="CD408" s="38"/>
      <c r="CE408" s="38"/>
      <c r="CF408" s="38"/>
      <c r="CG408" s="38"/>
      <c r="CH408" s="38">
        <f t="shared" si="1777"/>
        <v>0</v>
      </c>
      <c r="CI408" s="39"/>
      <c r="CJ408" s="24"/>
      <c r="CK408" s="25"/>
      <c r="CL408" s="174"/>
      <c r="CM408" s="26" t="e">
        <f t="shared" ref="CM408" si="1864">1-(CK408/CL405)</f>
        <v>#DIV/0!</v>
      </c>
      <c r="CN408" s="24" t="e" cm="1">
        <f t="array" ref="CN408">+_xlfn.IFS(CM408&lt;0.8,"Cambio",CM408&lt;0.9,"Revisión de control",CM408&gt;0.89,"Se mantiene")</f>
        <v>#DIV/0!</v>
      </c>
      <c r="CO408" s="80"/>
      <c r="CP408" s="25"/>
      <c r="CQ408" s="25"/>
      <c r="CR408" s="25"/>
      <c r="CS408" s="26">
        <f t="shared" si="1859"/>
        <v>1</v>
      </c>
    </row>
    <row r="409" spans="1:97" ht="60" customHeight="1" x14ac:dyDescent="0.4">
      <c r="A409" s="7" t="s">
        <v>891</v>
      </c>
      <c r="B409" s="184" t="s">
        <v>162</v>
      </c>
      <c r="C409" s="21" t="s">
        <v>163</v>
      </c>
      <c r="D409" s="187" t="str">
        <f>VLOOKUP(B409,Datos!$B$65:$F$80,3,FALSE)</f>
        <v>Asesorar y dar soporte jurídico a las diferentes dependencias ,a través de la emisión de conceptos y  demás soportes legales que sean necesarios, así como realizar todas las actuaciones tendientes a la debida defensa de los intereses de la entidad.</v>
      </c>
      <c r="E409" s="190" t="str">
        <f>VLOOKUP(B409,Datos!$B$65:$F$80,5,FALSE)</f>
        <v>La posibilidad de incumplir con la adecuada actuación de la defensa jurídica ante los intereses de la entidad y la desatención en la asesoría de soporte jurídico a las solicitudes que reciban</v>
      </c>
      <c r="F409" s="187" t="str">
        <f>VLOOKUP(B409,Datos!$B$65:$F$80,4,FALSE)</f>
        <v>Desde la asesoría jurídica al Director y demás dependencias, hasta las actuaciones judiciales tendientes a la debida defensa de los intereses de la entidad.</v>
      </c>
      <c r="G409" s="196" t="s">
        <v>914</v>
      </c>
      <c r="H409" s="176" t="s">
        <v>893</v>
      </c>
      <c r="I409" s="182">
        <f t="shared" si="1482"/>
        <v>1</v>
      </c>
      <c r="J409" s="176" t="str">
        <f t="shared" ref="J409" si="1865">CONCATENATE(C409," ",K409)</f>
        <v>APJUR 67</v>
      </c>
      <c r="K409" s="165">
        <v>67</v>
      </c>
      <c r="L409" s="197">
        <v>45839</v>
      </c>
      <c r="M409" s="198">
        <f ca="1">+TODAY()-L409</f>
        <v>240</v>
      </c>
      <c r="N409" s="201" t="s">
        <v>27</v>
      </c>
      <c r="O409" s="204">
        <f>VLOOKUP(N409,[9]Datos!$B$21:$D$25,3,FALSE)</f>
        <v>0.6</v>
      </c>
      <c r="P409" s="201" t="s">
        <v>35</v>
      </c>
      <c r="Q409" s="204">
        <f>VLOOKUP(P409,[9]Datos!$C$20:$D$25,2,FALSE)</f>
        <v>1</v>
      </c>
      <c r="R409" s="204">
        <f t="shared" ref="R409" si="1866">+IF(O409="",Q409,IF(Q409="",O409,IF(O409&gt;Q409,O409,Q409)))</f>
        <v>1</v>
      </c>
      <c r="S409" s="207" t="s">
        <v>915</v>
      </c>
      <c r="T409" s="176" t="s">
        <v>4</v>
      </c>
      <c r="U409" s="175" t="s">
        <v>916</v>
      </c>
      <c r="V409" s="175" t="s">
        <v>917</v>
      </c>
      <c r="W409" s="177" t="str">
        <f t="shared" ref="W409" si="1867">CONCATENATE("Posibilidad de"," ",T409," ",U409," debido ",V409)</f>
        <v>Posibilidad de pérdida reputacional en la imagen de la entidad, tanto interna como externa, derivada de la expedición de actos administrativos sin un análisis suficiente de la Oficina Jurídica debido a interpretaciones disímiles o incorrectas de la normatividad, falta de trazabilidad, vacíos jurídicos y ausencia de criterios unificados o razonables</v>
      </c>
      <c r="X409" s="165" t="s">
        <v>224</v>
      </c>
      <c r="Y409" s="165" t="s">
        <v>227</v>
      </c>
      <c r="Z409" s="178" t="s">
        <v>286</v>
      </c>
      <c r="AA409" s="178" t="s">
        <v>412</v>
      </c>
      <c r="AB409" s="178" t="s">
        <v>287</v>
      </c>
      <c r="AC409" s="181">
        <v>8760</v>
      </c>
      <c r="AD409" s="176" t="str">
        <f t="shared" ref="AD409" si="1868">IF(AC409&lt;=0,"",IF(AC409&lt;=2,"Muy Baja",IF(AC409&lt;=24,"Baja",IF(AC409&lt;=500,"Media",IF(AC409&lt;=5000,"Alta","Muy Alta")))))</f>
        <v>Muy Alta</v>
      </c>
      <c r="AE409" s="182">
        <f t="shared" ref="AE409" si="1869">IF(AD409="","",IF(AD409="Muy Baja",0.2,IF(AD409="Baja",0.4,IF(AD409="Media",0.6,IF(AD409="Alta",0.8,IF(AD409="Muy Alta",1,))))))</f>
        <v>1</v>
      </c>
      <c r="AF409" s="176" t="s">
        <v>35</v>
      </c>
      <c r="AG409" s="176" t="str">
        <f>IF(OR(AF409=[9]Datos!$C$6,AF409=[9]Datos!$D$6),"Leve",IF(OR(AF409=[9]Datos!$C$7,AF409=[9]Datos!$D$7),"Menor",IF(OR(AF409=[9]Datos!$C$8,AF409=[9]Datos!$D$8),"Moderado",IF(OR(AF409=[9]Datos!$C$9,AF409=[9]Datos!$D$9),"Mayor",IF(OR(AF409=[9]Datos!$C$10,AF409=[9]Datos!$D$10),"Catastrófico","")))))</f>
        <v>Catastrófico</v>
      </c>
      <c r="AH409" s="182">
        <f t="shared" ref="AH409" si="1870">IF(AG409="","",IF(AG409="Leve",0.2,IF(AG409="Menor",0.4,IF(AG409="Moderado",0.6,IF(AG409="Mayor",0.8,IF(AG409="Catastrófico",1,))))))</f>
        <v>1</v>
      </c>
      <c r="AI409" s="176" t="str">
        <f t="shared" ref="AI409" si="1871">IF(OR(AND(AD409="Muy Baja",AG409="Leve"),AND(AD409="Muy Baja",AG409="Menor"),AND(AD409="Baja",AG409="Leve")),"Bajo",IF(OR(AND(AD409="Muy baja",AG409="Moderado"),AND(AD409="Baja",AG409="Menor"),AND(AD409="Baja",AG409="Moderado"),AND(AD409="Media",AG409="Leve"),AND(AD409="Media",AG409="Menor"),AND(AD409="Media",AG409="Moderado"),AND(AD409="Alta",AG409="Leve"),AND(AD409="Alta",AG409="Menor")),"Moderado",IF(OR(AND(AD409="Muy Baja",AG409="Mayor"),AND(AD409="Baja",AG409="Mayor"),AND(AD409="Media",AG409="Mayor"),AND(AD409="Alta",AG409="Moderado"),AND(AD409="Alta",AG409="Mayor"),AND(AD409="Muy Alta",AG409="Leve"),AND(AD409="Muy Alta",AG409="Menor"),AND(AD409="Muy Alta",AG409="Moderado"),AND(AD409="Muy Alta",AG409="Mayor")),"Alto",IF(OR(AND(AD409="Muy Baja",AG409="Catastrófico"),AND(AD409="Baja",AG409="Catastrófico"),AND(AD409="Media",AG409="Catastrófico"),AND(AD409="Alta",AG409="Catastrófico"),AND(AD409="Muy Alta",AG409="Catastrófico")),"Extremo",""))))</f>
        <v>Extremo</v>
      </c>
      <c r="AJ409" s="183" t="str" cm="1">
        <f t="array" ref="AJ409">_xlfn.IFS(AI409="Bajo","Aceptar",AI409="Moderado","Reducir",AI409="Alto","Reducir",AI409="Extremo","Reducir")</f>
        <v>Reducir</v>
      </c>
      <c r="AK409" s="21" t="str">
        <f>CONCATENATE(J409," Control"," 1")</f>
        <v>APJUR 67 Control 1</v>
      </c>
      <c r="AL409" s="23" t="s">
        <v>918</v>
      </c>
      <c r="AM409" s="23" t="s">
        <v>919</v>
      </c>
      <c r="AN409" s="23" t="s">
        <v>920</v>
      </c>
      <c r="AO409" s="23" t="str">
        <f>CONCATENATE(AL409," ",AM409," a través del ",AN409)</f>
        <v>La OFICINA JURÍDICA evalúa la viabilidad del documento verificando el cumplimiento de los lineamientos establecidos y del contenido requerido a la normativa vigente y aplicable a través del análisis jurídico y emite una respuesta favorable o desfavorable según corresponda por medio de ORFEO</v>
      </c>
      <c r="AP409" s="21" t="s">
        <v>54</v>
      </c>
      <c r="AQ409" s="21" t="str">
        <f t="shared" ref="AQ409:AQ420" si="1872">IF(OR(AP409="Preventivo",AP409="Detectivo"),"Probabilidad",IF(AP409="Correctivo","Impacto",""))</f>
        <v>Probabilidad</v>
      </c>
      <c r="AR409" s="21" t="s">
        <v>56</v>
      </c>
      <c r="AS409" s="21" t="str">
        <f t="shared" ref="AS409:AS420" si="1873">IF(AND(AP409="Preventivo",AR409="Automático"),"50%",IF(AND(AP409="Preventivo",AR409="Manual"),"40%",IF(AND(AP409="Detectivo",AR409="Automático"),"40%",IF(AND(AP409="Detectivo",AR409="Manual"),"30%",IF(AND(AP409="Correctivo",AR409="Automático"),"35%",IF(AND(AP409="Correctivo",AR409="Manual"),"25%",""))))))</f>
        <v>30%</v>
      </c>
      <c r="AT409" s="21" t="s">
        <v>5</v>
      </c>
      <c r="AU409" s="21" t="s">
        <v>2</v>
      </c>
      <c r="AV409" s="21" t="s">
        <v>3</v>
      </c>
      <c r="AW409" s="22">
        <f>+IF(AQ409="Probabilidad",AE409-(AE409*AS409),AE409)</f>
        <v>0.7</v>
      </c>
      <c r="AX409" s="21" t="str">
        <f t="shared" ref="AX409:AX420" si="1874">IFERROR(IF(AW409="","",IF(AW409&lt;=20%,"Muy Baja",IF(AW409&lt;=40%,"Baja",IF(AW409&lt;=60%,"Media",IF(AW409&lt;=80%,"Alta","Muy Alta"))))),"")</f>
        <v>Alta</v>
      </c>
      <c r="AY409" s="22">
        <f>+IF(AQ409="Impacto",AH409-(AH409*AS409),AH409)</f>
        <v>1</v>
      </c>
      <c r="AZ409" s="21" t="str">
        <f t="shared" ref="AZ409:AZ420" si="1875">IFERROR(IF(AY409="","",IF(AY409&lt;=0.2,"Leve",IF(AY409&lt;=0.4,"Menor",IF(AY409&lt;=0.6,"Moderado",IF(AY409&lt;=0.8,"Mayor","Catastrófico"))))),"")</f>
        <v>Catastrófico</v>
      </c>
      <c r="BA409" s="165" t="str">
        <f t="shared" ref="BA409" si="1876">IF(OR(AND(AX412="Muy Baja",AZ412="Leve"),AND(AX412="Muy Baja",AZ412="Menor"),AND(AX412="Baja",AZ412="Leve")),"Bajo",IF(OR(AND(AX412="Muy baja",AZ412="Moderado"),AND(AX412="Baja",AZ412="Menor"),AND(AX412="Baja",AZ412="Moderado"),AND(AX412="Media",AZ412="Leve"),AND(AX412="Media",AZ412="Menor"),AND(AX412="Media",AZ412="Moderado"),AND(AX412="Alta",AZ412="Leve"),AND(AX412="Alta",AZ412="Menor")),"Moderado",IF(OR(AND(AX412="Muy Baja",AZ412="Mayor"),AND(AX412="Baja",AZ412="Mayor"),AND(AX412="Media",AZ412="Mayor"),AND(AX412="Alta",AZ412="Moderado"),AND(AX412="Alta",AZ412="Mayor"),AND(AX412="Muy Alta",AZ412="Leve"),AND(AX412="Muy Alta",AZ412="Menor"),AND(AX412="Muy Alta",AZ412="Moderado"),AND(AX412="Muy Alta",AZ412="Mayor")),"Alto",IF(OR(AND(AX412="Muy Baja",AZ412="Catastrófico"),AND(AX412="Baja",AZ412="Catastrófico"),AND(AX412="Media",AZ412="Catastrófico"),AND(AX412="Alta",AZ412="Catastrófico"),AND(AX412="Muy Alta",AZ412="Catastrófico")),"Extremo",""))))</f>
        <v>Alto</v>
      </c>
      <c r="BB409" s="165" t="str" cm="1">
        <f t="array" ref="BB409">_xlfn.IFS(BA409="Bajo","Aceptar",BA409="Moderado","Reducir",BA409="Alto","Reducir",BA409="Extremo","Reducir")</f>
        <v>Reducir</v>
      </c>
      <c r="BC409" s="168" t="str" cm="1">
        <f t="array" ref="BC409">_xlfn.IFS(BB409="Aceptar","No",BB409="Reducir","Si")</f>
        <v>Si</v>
      </c>
      <c r="BD409" s="21" t="str">
        <f>CONCATENATE(J409," Acción preventiva"," 1")</f>
        <v>APJUR 67 Acción preventiva 1</v>
      </c>
      <c r="BE409" s="23" t="s">
        <v>893</v>
      </c>
      <c r="BF409" s="23" t="s">
        <v>921</v>
      </c>
      <c r="BG409" s="23" t="s">
        <v>922</v>
      </c>
      <c r="BH409" s="21">
        <f t="shared" ref="BH409:BH420" si="1877">+SUM(BI409:BT409)</f>
        <v>6</v>
      </c>
      <c r="BI409" s="21"/>
      <c r="BJ409" s="21"/>
      <c r="BK409" s="21"/>
      <c r="BL409" s="21"/>
      <c r="BM409" s="21"/>
      <c r="BN409" s="21"/>
      <c r="BO409" s="21">
        <v>1</v>
      </c>
      <c r="BP409" s="21">
        <v>1</v>
      </c>
      <c r="BQ409" s="21">
        <v>1</v>
      </c>
      <c r="BR409" s="21">
        <v>1</v>
      </c>
      <c r="BS409" s="21">
        <v>1</v>
      </c>
      <c r="BT409" s="21">
        <v>1</v>
      </c>
      <c r="BU409" s="171">
        <f t="shared" ref="BU409" si="1878">+AVERAGE(CH409:CH412)/AVERAGE(BH409:BH412)</f>
        <v>0.83333333333333337</v>
      </c>
      <c r="BV409" s="38">
        <v>0</v>
      </c>
      <c r="BW409" s="38">
        <v>0</v>
      </c>
      <c r="BX409" s="38">
        <v>0</v>
      </c>
      <c r="BY409" s="38">
        <v>0</v>
      </c>
      <c r="BZ409" s="38">
        <v>0</v>
      </c>
      <c r="CA409" s="38">
        <v>0</v>
      </c>
      <c r="CB409" s="38">
        <v>1</v>
      </c>
      <c r="CC409" s="38">
        <v>1</v>
      </c>
      <c r="CD409" s="38">
        <v>1</v>
      </c>
      <c r="CE409" s="38">
        <v>1</v>
      </c>
      <c r="CF409" s="38">
        <v>1</v>
      </c>
      <c r="CG409" s="38">
        <v>0</v>
      </c>
      <c r="CH409" s="38">
        <f t="shared" si="1752"/>
        <v>5</v>
      </c>
      <c r="CI409" s="39"/>
      <c r="CJ409" s="24"/>
      <c r="CK409" s="25"/>
      <c r="CL409" s="172">
        <f t="shared" ref="CL409" si="1879">+AC409</f>
        <v>8760</v>
      </c>
      <c r="CM409" s="26">
        <f t="shared" ref="CM409" si="1880">1-(CK409/CL409)</f>
        <v>1</v>
      </c>
      <c r="CN409" s="24" t="str" cm="1">
        <f t="array" ref="CN409">+_xlfn.IFS(CM409&lt;0.8,"Cambio",CM409&lt;0.9,"Revisión de control",CM409&gt;0.89,"Se mantiene")</f>
        <v>Se mantiene</v>
      </c>
      <c r="CO409" s="80"/>
      <c r="CP409" s="25"/>
      <c r="CQ409" s="25"/>
      <c r="CR409" s="25"/>
      <c r="CS409" s="26">
        <f t="shared" si="1755"/>
        <v>1</v>
      </c>
    </row>
    <row r="410" spans="1:97" ht="60" customHeight="1" x14ac:dyDescent="0.4">
      <c r="A410" s="7" t="s">
        <v>891</v>
      </c>
      <c r="B410" s="185"/>
      <c r="C410" s="21" t="s">
        <v>163</v>
      </c>
      <c r="D410" s="188"/>
      <c r="E410" s="191"/>
      <c r="F410" s="188"/>
      <c r="G410" s="196"/>
      <c r="H410" s="176"/>
      <c r="I410" s="182"/>
      <c r="J410" s="176"/>
      <c r="K410" s="166"/>
      <c r="L410" s="197"/>
      <c r="M410" s="199"/>
      <c r="N410" s="202"/>
      <c r="O410" s="205"/>
      <c r="P410" s="202"/>
      <c r="Q410" s="205"/>
      <c r="R410" s="205"/>
      <c r="S410" s="208"/>
      <c r="T410" s="176"/>
      <c r="U410" s="175"/>
      <c r="V410" s="175"/>
      <c r="W410" s="177"/>
      <c r="X410" s="166"/>
      <c r="Y410" s="166"/>
      <c r="Z410" s="179"/>
      <c r="AA410" s="179"/>
      <c r="AB410" s="179"/>
      <c r="AC410" s="181"/>
      <c r="AD410" s="176"/>
      <c r="AE410" s="182"/>
      <c r="AF410" s="176"/>
      <c r="AG410" s="176"/>
      <c r="AH410" s="182"/>
      <c r="AI410" s="176"/>
      <c r="AJ410" s="183"/>
      <c r="AK410" s="21" t="str">
        <f>CONCATENATE(J409," Control"," 2")</f>
        <v>APJUR 67 Control 2</v>
      </c>
      <c r="AL410" s="23" t="s">
        <v>918</v>
      </c>
      <c r="AM410" s="23" t="s">
        <v>923</v>
      </c>
      <c r="AN410" s="23" t="s">
        <v>924</v>
      </c>
      <c r="AO410" s="23" t="str">
        <f t="shared" ref="AO410:AO412" si="1881">CONCATENATE(AL410," ",AM410," a través de ",AN410)</f>
        <v>La OFICINA JURÍDICA realiza la verificación de vencimientos de término a través de las matrices de monitoreo, con el fin de identificar y analizar anomalías en la gestión de los requerimientos, subsanar las fallas detectadas y emitir las respuestas pendientes en el menor tiempo posible para mitigar afectaciones reputacionales, jurídicas o institucionales</v>
      </c>
      <c r="AP410" s="21" t="s">
        <v>54</v>
      </c>
      <c r="AQ410" s="21" t="str">
        <f t="shared" si="1872"/>
        <v>Probabilidad</v>
      </c>
      <c r="AR410" s="21" t="s">
        <v>56</v>
      </c>
      <c r="AS410" s="21" t="str">
        <f t="shared" si="1873"/>
        <v>30%</v>
      </c>
      <c r="AT410" s="21" t="s">
        <v>5</v>
      </c>
      <c r="AU410" s="21" t="s">
        <v>2</v>
      </c>
      <c r="AV410" s="21" t="s">
        <v>3</v>
      </c>
      <c r="AW410" s="22">
        <f>+IF(AQ410="Probabilidad",AW409-(AW409*AS410),AW409)</f>
        <v>0.49</v>
      </c>
      <c r="AX410" s="21" t="str">
        <f t="shared" si="1874"/>
        <v>Media</v>
      </c>
      <c r="AY410" s="22">
        <f>+IF(AQ410="Impacto",AY409-(AY409*AS410),AY409)</f>
        <v>1</v>
      </c>
      <c r="AZ410" s="21" t="str">
        <f t="shared" si="1875"/>
        <v>Catastrófico</v>
      </c>
      <c r="BA410" s="166"/>
      <c r="BB410" s="166"/>
      <c r="BC410" s="169"/>
      <c r="BD410" s="21" t="str">
        <f>CONCATENATE(J409," Acción preventiva"," 2")</f>
        <v>APJUR 67 Acción preventiva 2</v>
      </c>
      <c r="BE410" s="23"/>
      <c r="BF410" s="23"/>
      <c r="BG410" s="23"/>
      <c r="BH410" s="21">
        <f t="shared" si="1877"/>
        <v>0</v>
      </c>
      <c r="BI410" s="21"/>
      <c r="BJ410" s="21"/>
      <c r="BK410" s="21"/>
      <c r="BL410" s="21"/>
      <c r="BM410" s="21"/>
      <c r="BN410" s="21"/>
      <c r="BO410" s="21"/>
      <c r="BP410" s="21"/>
      <c r="BQ410" s="21"/>
      <c r="BR410" s="21"/>
      <c r="BS410" s="21"/>
      <c r="BT410" s="21"/>
      <c r="BU410" s="171"/>
      <c r="BV410" s="38">
        <v>0</v>
      </c>
      <c r="BW410" s="38">
        <v>0</v>
      </c>
      <c r="BX410" s="38">
        <v>0</v>
      </c>
      <c r="BY410" s="38">
        <v>0</v>
      </c>
      <c r="BZ410" s="38">
        <v>0</v>
      </c>
      <c r="CA410" s="38">
        <v>0</v>
      </c>
      <c r="CB410" s="38">
        <v>0</v>
      </c>
      <c r="CC410" s="38">
        <v>0</v>
      </c>
      <c r="CD410" s="38">
        <v>0</v>
      </c>
      <c r="CE410" s="38">
        <v>0</v>
      </c>
      <c r="CF410" s="38">
        <v>0</v>
      </c>
      <c r="CG410" s="38">
        <v>0</v>
      </c>
      <c r="CH410" s="38">
        <f t="shared" si="1752"/>
        <v>0</v>
      </c>
      <c r="CI410" s="39"/>
      <c r="CJ410" s="24"/>
      <c r="CK410" s="25"/>
      <c r="CL410" s="173"/>
      <c r="CM410" s="26">
        <f t="shared" ref="CM410" si="1882">1-(CK410/CL409)</f>
        <v>1</v>
      </c>
      <c r="CN410" s="24" t="str" cm="1">
        <f t="array" ref="CN410">+_xlfn.IFS(CM410&lt;0.8,"Cambio",CM410&lt;0.9,"Revisión de control",CM410&gt;0.89,"Se mantiene")</f>
        <v>Se mantiene</v>
      </c>
      <c r="CO410" s="80"/>
      <c r="CP410" s="25"/>
      <c r="CQ410" s="25"/>
      <c r="CR410" s="25"/>
      <c r="CS410" s="26">
        <f t="shared" si="1755"/>
        <v>1</v>
      </c>
    </row>
    <row r="411" spans="1:97" ht="60" customHeight="1" x14ac:dyDescent="0.4">
      <c r="A411" s="7" t="s">
        <v>891</v>
      </c>
      <c r="B411" s="185"/>
      <c r="C411" s="21" t="s">
        <v>163</v>
      </c>
      <c r="D411" s="188"/>
      <c r="E411" s="191"/>
      <c r="F411" s="188"/>
      <c r="G411" s="196"/>
      <c r="H411" s="176"/>
      <c r="I411" s="182"/>
      <c r="J411" s="176"/>
      <c r="K411" s="166"/>
      <c r="L411" s="197"/>
      <c r="M411" s="199"/>
      <c r="N411" s="202"/>
      <c r="O411" s="205"/>
      <c r="P411" s="202"/>
      <c r="Q411" s="205"/>
      <c r="R411" s="205"/>
      <c r="S411" s="208"/>
      <c r="T411" s="176"/>
      <c r="U411" s="175"/>
      <c r="V411" s="175"/>
      <c r="W411" s="177"/>
      <c r="X411" s="166"/>
      <c r="Y411" s="166"/>
      <c r="Z411" s="179"/>
      <c r="AA411" s="179"/>
      <c r="AB411" s="179"/>
      <c r="AC411" s="181"/>
      <c r="AD411" s="176"/>
      <c r="AE411" s="182"/>
      <c r="AF411" s="176"/>
      <c r="AG411" s="176"/>
      <c r="AH411" s="182"/>
      <c r="AI411" s="176"/>
      <c r="AJ411" s="183"/>
      <c r="AK411" s="21" t="str">
        <f>CONCATENATE(J409," Control"," 3")</f>
        <v>APJUR 67 Control 3</v>
      </c>
      <c r="AL411" s="23" t="s">
        <v>918</v>
      </c>
      <c r="AM411" s="23" t="s">
        <v>925</v>
      </c>
      <c r="AN411" s="23" t="s">
        <v>926</v>
      </c>
      <c r="AO411" s="23" t="str">
        <f t="shared" si="1881"/>
        <v>La OFICINA JURÍDICA realiza la revocatoria a través de un acto administrativo donde es motivado y se expresa los argumentos del porque a la actuación administrativa</v>
      </c>
      <c r="AP411" s="21" t="s">
        <v>55</v>
      </c>
      <c r="AQ411" s="21" t="str">
        <f t="shared" si="1872"/>
        <v>Impacto</v>
      </c>
      <c r="AR411" s="21" t="s">
        <v>56</v>
      </c>
      <c r="AS411" s="21" t="str">
        <f t="shared" si="1873"/>
        <v>25%</v>
      </c>
      <c r="AT411" s="21" t="s">
        <v>5</v>
      </c>
      <c r="AU411" s="21" t="s">
        <v>2</v>
      </c>
      <c r="AV411" s="21" t="s">
        <v>3</v>
      </c>
      <c r="AW411" s="22">
        <f>+IF(AQ411="Probabilidad",AW410-(AW410*AS411),AW410)</f>
        <v>0.49</v>
      </c>
      <c r="AX411" s="21" t="str">
        <f t="shared" si="1874"/>
        <v>Media</v>
      </c>
      <c r="AY411" s="22">
        <f>+IF(AQ411="Impacto",AY410-(AY410*AS411),AY410)</f>
        <v>0.75</v>
      </c>
      <c r="AZ411" s="21" t="str">
        <f t="shared" si="1875"/>
        <v>Mayor</v>
      </c>
      <c r="BA411" s="166"/>
      <c r="BB411" s="166"/>
      <c r="BC411" s="169"/>
      <c r="BD411" s="21" t="str">
        <f>CONCATENATE(J409," Acción preventiva"," 3")</f>
        <v>APJUR 67 Acción preventiva 3</v>
      </c>
      <c r="BE411" s="23"/>
      <c r="BF411" s="23"/>
      <c r="BG411" s="23"/>
      <c r="BH411" s="21">
        <f t="shared" si="1877"/>
        <v>0</v>
      </c>
      <c r="BI411" s="21"/>
      <c r="BJ411" s="21"/>
      <c r="BK411" s="21"/>
      <c r="BL411" s="21"/>
      <c r="BM411" s="21"/>
      <c r="BN411" s="21"/>
      <c r="BO411" s="21"/>
      <c r="BP411" s="21"/>
      <c r="BQ411" s="21"/>
      <c r="BR411" s="21"/>
      <c r="BS411" s="21"/>
      <c r="BT411" s="21"/>
      <c r="BU411" s="171"/>
      <c r="BV411" s="38">
        <v>0</v>
      </c>
      <c r="BW411" s="38">
        <v>0</v>
      </c>
      <c r="BX411" s="38">
        <v>0</v>
      </c>
      <c r="BY411" s="38">
        <v>0</v>
      </c>
      <c r="BZ411" s="38">
        <v>0</v>
      </c>
      <c r="CA411" s="38">
        <v>0</v>
      </c>
      <c r="CB411" s="38">
        <v>0</v>
      </c>
      <c r="CC411" s="38">
        <v>0</v>
      </c>
      <c r="CD411" s="38">
        <v>0</v>
      </c>
      <c r="CE411" s="38">
        <v>0</v>
      </c>
      <c r="CF411" s="38">
        <v>0</v>
      </c>
      <c r="CG411" s="38">
        <v>0</v>
      </c>
      <c r="CH411" s="38">
        <f t="shared" si="1752"/>
        <v>0</v>
      </c>
      <c r="CI411" s="39"/>
      <c r="CJ411" s="24"/>
      <c r="CK411" s="25"/>
      <c r="CL411" s="173"/>
      <c r="CM411" s="26">
        <f t="shared" ref="CM411" si="1883">1-(CK411/CL409)</f>
        <v>1</v>
      </c>
      <c r="CN411" s="24" t="str" cm="1">
        <f t="array" ref="CN411">+_xlfn.IFS(CM411&lt;0.8,"Cambio",CM411&lt;0.9,"Revisión de control",CM411&gt;0.89,"Se mantiene")</f>
        <v>Se mantiene</v>
      </c>
      <c r="CO411" s="80"/>
      <c r="CP411" s="25"/>
      <c r="CQ411" s="25"/>
      <c r="CR411" s="25"/>
      <c r="CS411" s="26">
        <f t="shared" si="1755"/>
        <v>1</v>
      </c>
    </row>
    <row r="412" spans="1:97" ht="60" customHeight="1" x14ac:dyDescent="0.4">
      <c r="A412" s="7" t="s">
        <v>891</v>
      </c>
      <c r="B412" s="186"/>
      <c r="C412" s="21" t="s">
        <v>163</v>
      </c>
      <c r="D412" s="189"/>
      <c r="E412" s="192"/>
      <c r="F412" s="189"/>
      <c r="G412" s="196"/>
      <c r="H412" s="176"/>
      <c r="I412" s="182"/>
      <c r="J412" s="176"/>
      <c r="K412" s="167"/>
      <c r="L412" s="197"/>
      <c r="M412" s="200"/>
      <c r="N412" s="203"/>
      <c r="O412" s="206"/>
      <c r="P412" s="203"/>
      <c r="Q412" s="206"/>
      <c r="R412" s="206"/>
      <c r="S412" s="209"/>
      <c r="T412" s="176"/>
      <c r="U412" s="175"/>
      <c r="V412" s="175"/>
      <c r="W412" s="177"/>
      <c r="X412" s="167"/>
      <c r="Y412" s="167"/>
      <c r="Z412" s="180"/>
      <c r="AA412" s="180"/>
      <c r="AB412" s="180"/>
      <c r="AC412" s="181"/>
      <c r="AD412" s="176"/>
      <c r="AE412" s="182"/>
      <c r="AF412" s="176"/>
      <c r="AG412" s="176"/>
      <c r="AH412" s="182"/>
      <c r="AI412" s="176"/>
      <c r="AJ412" s="183"/>
      <c r="AK412" s="21" t="str">
        <f>CONCATENATE(J409," Control"," 4")</f>
        <v>APJUR 67 Control 4</v>
      </c>
      <c r="AL412" s="23"/>
      <c r="AM412" s="23"/>
      <c r="AN412" s="23"/>
      <c r="AO412" s="23" t="str">
        <f t="shared" si="1881"/>
        <v xml:space="preserve">  a través de </v>
      </c>
      <c r="AP412" s="21"/>
      <c r="AQ412" s="21" t="str">
        <f t="shared" si="1872"/>
        <v/>
      </c>
      <c r="AR412" s="21"/>
      <c r="AS412" s="21" t="str">
        <f t="shared" si="1873"/>
        <v/>
      </c>
      <c r="AT412" s="21"/>
      <c r="AU412" s="21"/>
      <c r="AV412" s="21"/>
      <c r="AW412" s="22">
        <f>+IF(AQ412="Probabilidad",AW411-(AW411*AS412),AW411)</f>
        <v>0.49</v>
      </c>
      <c r="AX412" s="21" t="str">
        <f t="shared" si="1874"/>
        <v>Media</v>
      </c>
      <c r="AY412" s="22">
        <f>+IF(AQ412="Impacto",AY411-(AY411*AS412),AY411)</f>
        <v>0.75</v>
      </c>
      <c r="AZ412" s="21" t="str">
        <f t="shared" si="1875"/>
        <v>Mayor</v>
      </c>
      <c r="BA412" s="167"/>
      <c r="BB412" s="167"/>
      <c r="BC412" s="170"/>
      <c r="BD412" s="21" t="str">
        <f>CONCATENATE(J409," Acción preventiva"," 4")</f>
        <v>APJUR 67 Acción preventiva 4</v>
      </c>
      <c r="BE412" s="23"/>
      <c r="BF412" s="23"/>
      <c r="BG412" s="23"/>
      <c r="BH412" s="21">
        <f t="shared" si="1877"/>
        <v>0</v>
      </c>
      <c r="BI412" s="21"/>
      <c r="BJ412" s="21"/>
      <c r="BK412" s="21"/>
      <c r="BL412" s="21"/>
      <c r="BM412" s="21"/>
      <c r="BN412" s="21"/>
      <c r="BO412" s="21"/>
      <c r="BP412" s="21"/>
      <c r="BQ412" s="21"/>
      <c r="BR412" s="21"/>
      <c r="BS412" s="21"/>
      <c r="BT412" s="21"/>
      <c r="BU412" s="171"/>
      <c r="BV412" s="38">
        <v>0</v>
      </c>
      <c r="BW412" s="38">
        <v>0</v>
      </c>
      <c r="BX412" s="38">
        <v>0</v>
      </c>
      <c r="BY412" s="38">
        <v>0</v>
      </c>
      <c r="BZ412" s="38">
        <v>0</v>
      </c>
      <c r="CA412" s="38">
        <v>0</v>
      </c>
      <c r="CB412" s="38">
        <v>0</v>
      </c>
      <c r="CC412" s="38">
        <v>0</v>
      </c>
      <c r="CD412" s="38">
        <v>0</v>
      </c>
      <c r="CE412" s="38">
        <v>0</v>
      </c>
      <c r="CF412" s="38">
        <v>0</v>
      </c>
      <c r="CG412" s="38">
        <v>0</v>
      </c>
      <c r="CH412" s="38">
        <f t="shared" si="1752"/>
        <v>0</v>
      </c>
      <c r="CI412" s="39"/>
      <c r="CJ412" s="24"/>
      <c r="CK412" s="25"/>
      <c r="CL412" s="174"/>
      <c r="CM412" s="26">
        <f t="shared" ref="CM412" si="1884">1-(CK412/CL409)</f>
        <v>1</v>
      </c>
      <c r="CN412" s="24" t="str" cm="1">
        <f t="array" ref="CN412">+_xlfn.IFS(CM412&lt;0.8,"Cambio",CM412&lt;0.9,"Revisión de control",CM412&gt;0.89,"Se mantiene")</f>
        <v>Se mantiene</v>
      </c>
      <c r="CO412" s="80"/>
      <c r="CP412" s="25"/>
      <c r="CQ412" s="25"/>
      <c r="CR412" s="25"/>
      <c r="CS412" s="26">
        <f t="shared" si="1755"/>
        <v>1</v>
      </c>
    </row>
    <row r="413" spans="1:97" ht="60" customHeight="1" x14ac:dyDescent="0.4">
      <c r="A413" s="7" t="s">
        <v>891</v>
      </c>
      <c r="B413" s="184" t="s">
        <v>162</v>
      </c>
      <c r="C413" s="21" t="s">
        <v>163</v>
      </c>
      <c r="D413" s="187" t="str">
        <f>VLOOKUP(B413,Datos!$B$65:$F$80,3,FALSE)</f>
        <v>Asesorar y dar soporte jurídico a las diferentes dependencias ,a través de la emisión de conceptos y  demás soportes legales que sean necesarios, así como realizar todas las actuaciones tendientes a la debida defensa de los intereses de la entidad.</v>
      </c>
      <c r="E413" s="190" t="str">
        <f>VLOOKUP(B413,Datos!$B$65:$F$80,5,FALSE)</f>
        <v>La posibilidad de incumplir con la adecuada actuación de la defensa jurídica ante los intereses de la entidad y la desatención en la asesoría de soporte jurídico a las solicitudes que reciban</v>
      </c>
      <c r="F413" s="187" t="str">
        <f>VLOOKUP(B413,Datos!$B$65:$F$80,4,FALSE)</f>
        <v>Desde la asesoría jurídica al Director y demás dependencias, hasta las actuaciones judiciales tendientes a la debida defensa de los intereses de la entidad.</v>
      </c>
      <c r="G413" s="196" t="s">
        <v>927</v>
      </c>
      <c r="H413" s="176" t="s">
        <v>893</v>
      </c>
      <c r="I413" s="182">
        <f t="shared" si="1482"/>
        <v>1</v>
      </c>
      <c r="J413" s="176" t="str">
        <f t="shared" ref="J413" si="1885">CONCATENATE(C413," ",K413)</f>
        <v>APJUR 68</v>
      </c>
      <c r="K413" s="165">
        <v>68</v>
      </c>
      <c r="L413" s="197">
        <v>45839</v>
      </c>
      <c r="M413" s="198">
        <f ca="1">+TODAY()-L413</f>
        <v>240</v>
      </c>
      <c r="N413" s="201" t="s">
        <v>34</v>
      </c>
      <c r="O413" s="204">
        <f>VLOOKUP(N413,[9]Datos!$B$21:$D$25,3,FALSE)</f>
        <v>1</v>
      </c>
      <c r="P413" s="201" t="s">
        <v>32</v>
      </c>
      <c r="Q413" s="204">
        <f>VLOOKUP(P413,[9]Datos!$C$20:$D$25,2,FALSE)</f>
        <v>0.8</v>
      </c>
      <c r="R413" s="204">
        <f t="shared" ref="R413" si="1886">+IF(O413="",Q413,IF(Q413="",O413,IF(O413&gt;Q413,O413,Q413)))</f>
        <v>1</v>
      </c>
      <c r="S413" s="207" t="s">
        <v>928</v>
      </c>
      <c r="T413" s="176" t="s">
        <v>0</v>
      </c>
      <c r="U413" s="175" t="s">
        <v>929</v>
      </c>
      <c r="V413" s="175" t="s">
        <v>930</v>
      </c>
      <c r="W413" s="177" t="str">
        <f t="shared" ref="W413" si="1887">CONCATENATE("Posibilidad de"," ",T413," ",U413," debido ",V413)</f>
        <v>Posibilidad de afectación económica o presupuestal para la entidad, derivada de una defensa judicial indebida frente a reclamaciones o litigios asociados a las actuaciones institucionales tanto misionales como administrativas,  debido al desconocimiento del estado procesal, deficiencias en la trazabilidad de procesos históricos o heredados, fallas en los sistemas de información, y falta de seguimiento, preparación o coordinación al interior de la entidad.</v>
      </c>
      <c r="X413" s="165" t="s">
        <v>224</v>
      </c>
      <c r="Y413" s="165" t="s">
        <v>227</v>
      </c>
      <c r="Z413" s="178" t="s">
        <v>286</v>
      </c>
      <c r="AA413" s="178" t="s">
        <v>412</v>
      </c>
      <c r="AB413" s="178" t="s">
        <v>287</v>
      </c>
      <c r="AC413" s="181">
        <f>24*365</f>
        <v>8760</v>
      </c>
      <c r="AD413" s="176" t="str">
        <f t="shared" ref="AD413" si="1888">IF(AC413&lt;=0,"",IF(AC413&lt;=2,"Muy Baja",IF(AC413&lt;=24,"Baja",IF(AC413&lt;=500,"Media",IF(AC413&lt;=5000,"Alta","Muy Alta")))))</f>
        <v>Muy Alta</v>
      </c>
      <c r="AE413" s="182">
        <f t="shared" ref="AE413" si="1889">IF(AD413="","",IF(AD413="Muy Baja",0.2,IF(AD413="Baja",0.4,IF(AD413="Media",0.6,IF(AD413="Alta",0.8,IF(AD413="Muy Alta",1,))))))</f>
        <v>1</v>
      </c>
      <c r="AF413" s="176" t="s">
        <v>34</v>
      </c>
      <c r="AG413" s="176" t="str">
        <f>IF(OR(AF413=[9]Datos!$C$6,AF413=[9]Datos!$D$6),"Leve",IF(OR(AF413=[9]Datos!$C$7,AF413=[9]Datos!$D$7),"Menor",IF(OR(AF413=[9]Datos!$C$8,AF413=[9]Datos!$D$8),"Moderado",IF(OR(AF413=[9]Datos!$C$9,AF413=[9]Datos!$D$9),"Mayor",IF(OR(AF413=[9]Datos!$C$10,AF413=[9]Datos!$D$10),"Catastrófico","")))))</f>
        <v>Catastrófico</v>
      </c>
      <c r="AH413" s="182">
        <f t="shared" ref="AH413" si="1890">IF(AG413="","",IF(AG413="Leve",0.2,IF(AG413="Menor",0.4,IF(AG413="Moderado",0.6,IF(AG413="Mayor",0.8,IF(AG413="Catastrófico",1,))))))</f>
        <v>1</v>
      </c>
      <c r="AI413" s="176" t="str">
        <f t="shared" ref="AI413" si="1891">IF(OR(AND(AD413="Muy Baja",AG413="Leve"),AND(AD413="Muy Baja",AG413="Menor"),AND(AD413="Baja",AG413="Leve")),"Bajo",IF(OR(AND(AD413="Muy baja",AG413="Moderado"),AND(AD413="Baja",AG413="Menor"),AND(AD413="Baja",AG413="Moderado"),AND(AD413="Media",AG413="Leve"),AND(AD413="Media",AG413="Menor"),AND(AD413="Media",AG413="Moderado"),AND(AD413="Alta",AG413="Leve"),AND(AD413="Alta",AG413="Menor")),"Moderado",IF(OR(AND(AD413="Muy Baja",AG413="Mayor"),AND(AD413="Baja",AG413="Mayor"),AND(AD413="Media",AG413="Mayor"),AND(AD413="Alta",AG413="Moderado"),AND(AD413="Alta",AG413="Mayor"),AND(AD413="Muy Alta",AG413="Leve"),AND(AD413="Muy Alta",AG413="Menor"),AND(AD413="Muy Alta",AG413="Moderado"),AND(AD413="Muy Alta",AG413="Mayor")),"Alto",IF(OR(AND(AD413="Muy Baja",AG413="Catastrófico"),AND(AD413="Baja",AG413="Catastrófico"),AND(AD413="Media",AG413="Catastrófico"),AND(AD413="Alta",AG413="Catastrófico"),AND(AD413="Muy Alta",AG413="Catastrófico")),"Extremo",""))))</f>
        <v>Extremo</v>
      </c>
      <c r="AJ413" s="183" t="str" cm="1">
        <f t="array" ref="AJ413">_xlfn.IFS(AI413="Bajo","Aceptar",AI413="Moderado","Reducir",AI413="Alto","Reducir",AI413="Extremo","Reducir")</f>
        <v>Reducir</v>
      </c>
      <c r="AK413" s="21" t="str">
        <f>CONCATENATE(J413," Control"," 1")</f>
        <v>APJUR 68 Control 1</v>
      </c>
      <c r="AL413" s="23" t="s">
        <v>918</v>
      </c>
      <c r="AM413" s="23" t="s">
        <v>931</v>
      </c>
      <c r="AN413" s="23" t="s">
        <v>932</v>
      </c>
      <c r="AO413" s="23" t="str">
        <f>CONCATENATE(AL413," ",AM413," a través del ",AN413)</f>
        <v>La OFICINA JURÍDICA realiza la revisión y posible actualización de la información de los procesos judiciales a través del EKOGUI y la matriz de la oficina jurídica cada vez que se realiza una actuación con la identificación de aquellos con fallos adversos o sanciones, corrige las inconsistencias en la trazabilidad de las actuaciones procesales, consolida la información faltante proveniente del extinto Incoder y fortalece la coordinación interdependencias para garantizar una gestión adecuada y oportuna de los casos en curso.</v>
      </c>
      <c r="AP413" s="21" t="s">
        <v>54</v>
      </c>
      <c r="AQ413" s="21" t="str">
        <f t="shared" si="1872"/>
        <v>Probabilidad</v>
      </c>
      <c r="AR413" s="21" t="s">
        <v>56</v>
      </c>
      <c r="AS413" s="21" t="str">
        <f t="shared" si="1873"/>
        <v>30%</v>
      </c>
      <c r="AT413" s="21" t="s">
        <v>1</v>
      </c>
      <c r="AU413" s="21" t="s">
        <v>2</v>
      </c>
      <c r="AV413" s="21" t="s">
        <v>3</v>
      </c>
      <c r="AW413" s="22">
        <f>+IF(AQ413="Probabilidad",AE413-(AE413*AS413),AE413)</f>
        <v>0.7</v>
      </c>
      <c r="AX413" s="21" t="str">
        <f t="shared" si="1874"/>
        <v>Alta</v>
      </c>
      <c r="AY413" s="22">
        <f>+IF(AQ413="Impacto",AH413-(AH413*AS413),AH413)</f>
        <v>1</v>
      </c>
      <c r="AZ413" s="21" t="str">
        <f t="shared" si="1875"/>
        <v>Catastrófico</v>
      </c>
      <c r="BA413" s="165" t="str">
        <f t="shared" ref="BA413" si="1892">IF(OR(AND(AX416="Muy Baja",AZ416="Leve"),AND(AX416="Muy Baja",AZ416="Menor"),AND(AX416="Baja",AZ416="Leve")),"Bajo",IF(OR(AND(AX416="Muy baja",AZ416="Moderado"),AND(AX416="Baja",AZ416="Menor"),AND(AX416="Baja",AZ416="Moderado"),AND(AX416="Media",AZ416="Leve"),AND(AX416="Media",AZ416="Menor"),AND(AX416="Media",AZ416="Moderado"),AND(AX416="Alta",AZ416="Leve"),AND(AX416="Alta",AZ416="Menor")),"Moderado",IF(OR(AND(AX416="Muy Baja",AZ416="Mayor"),AND(AX416="Baja",AZ416="Mayor"),AND(AX416="Media",AZ416="Mayor"),AND(AX416="Alta",AZ416="Moderado"),AND(AX416="Alta",AZ416="Mayor"),AND(AX416="Muy Alta",AZ416="Leve"),AND(AX416="Muy Alta",AZ416="Menor"),AND(AX416="Muy Alta",AZ416="Moderado"),AND(AX416="Muy Alta",AZ416="Mayor")),"Alto",IF(OR(AND(AX416="Muy Baja",AZ416="Catastrófico"),AND(AX416="Baja",AZ416="Catastrófico"),AND(AX416="Media",AZ416="Catastrófico"),AND(AX416="Alta",AZ416="Catastrófico"),AND(AX416="Muy Alta",AZ416="Catastrófico")),"Extremo",""))))</f>
        <v>Alto</v>
      </c>
      <c r="BB413" s="165" t="str" cm="1">
        <f t="array" ref="BB413">_xlfn.IFS(BA413="Bajo","Aceptar",BA413="Moderado","Reducir",BA413="Alto","Reducir",BA413="Extremo","Reducir")</f>
        <v>Reducir</v>
      </c>
      <c r="BC413" s="168" t="str" cm="1">
        <f t="array" ref="BC413">_xlfn.IFS(BB413="Aceptar","No",BB413="Reducir","Si")</f>
        <v>Si</v>
      </c>
      <c r="BD413" s="21" t="str">
        <f>CONCATENATE(J413," Acción preventiva"," 1")</f>
        <v>APJUR 68 Acción preventiva 1</v>
      </c>
      <c r="BE413" s="23" t="s">
        <v>893</v>
      </c>
      <c r="BF413" s="23" t="s">
        <v>933</v>
      </c>
      <c r="BG413" s="23" t="s">
        <v>934</v>
      </c>
      <c r="BH413" s="21">
        <f t="shared" si="1877"/>
        <v>1</v>
      </c>
      <c r="BI413" s="21"/>
      <c r="BJ413" s="21"/>
      <c r="BK413" s="21"/>
      <c r="BL413" s="21"/>
      <c r="BM413" s="21"/>
      <c r="BN413" s="21"/>
      <c r="BO413" s="21"/>
      <c r="BP413" s="21"/>
      <c r="BQ413" s="21"/>
      <c r="BR413" s="21">
        <v>1</v>
      </c>
      <c r="BS413" s="21"/>
      <c r="BT413" s="21"/>
      <c r="BU413" s="171">
        <f t="shared" ref="BU413" si="1893">+AVERAGE(CH413:CH416)/AVERAGE(BH413:BH416)</f>
        <v>1</v>
      </c>
      <c r="BV413" s="38">
        <v>0</v>
      </c>
      <c r="BW413" s="38">
        <v>0</v>
      </c>
      <c r="BX413" s="38">
        <v>0</v>
      </c>
      <c r="BY413" s="38">
        <v>0</v>
      </c>
      <c r="BZ413" s="38">
        <v>0</v>
      </c>
      <c r="CA413" s="38">
        <v>0</v>
      </c>
      <c r="CB413" s="38">
        <v>0</v>
      </c>
      <c r="CC413" s="38">
        <v>0</v>
      </c>
      <c r="CD413" s="38">
        <v>0</v>
      </c>
      <c r="CE413" s="38">
        <v>1</v>
      </c>
      <c r="CF413" s="38">
        <v>0</v>
      </c>
      <c r="CG413" s="38">
        <v>0</v>
      </c>
      <c r="CH413" s="38">
        <f t="shared" si="1752"/>
        <v>1</v>
      </c>
      <c r="CI413" s="39"/>
      <c r="CJ413" s="24"/>
      <c r="CK413" s="25"/>
      <c r="CL413" s="172">
        <f t="shared" ref="CL413" si="1894">+AC413</f>
        <v>8760</v>
      </c>
      <c r="CM413" s="26">
        <f t="shared" ref="CM413" si="1895">1-(CK413/CL413)</f>
        <v>1</v>
      </c>
      <c r="CN413" s="24" t="str" cm="1">
        <f t="array" ref="CN413">+_xlfn.IFS(CM413&lt;0.8,"Cambio",CM413&lt;0.9,"Revisión de control",CM413&gt;0.89,"Se mantiene")</f>
        <v>Se mantiene</v>
      </c>
      <c r="CO413" s="80"/>
      <c r="CP413" s="25"/>
      <c r="CQ413" s="25"/>
      <c r="CR413" s="25"/>
      <c r="CS413" s="26">
        <f t="shared" si="1755"/>
        <v>1</v>
      </c>
    </row>
    <row r="414" spans="1:97" ht="60" customHeight="1" x14ac:dyDescent="0.4">
      <c r="A414" s="7" t="s">
        <v>891</v>
      </c>
      <c r="B414" s="185"/>
      <c r="C414" s="21" t="s">
        <v>163</v>
      </c>
      <c r="D414" s="188"/>
      <c r="E414" s="191"/>
      <c r="F414" s="188"/>
      <c r="G414" s="196"/>
      <c r="H414" s="176"/>
      <c r="I414" s="182"/>
      <c r="J414" s="176"/>
      <c r="K414" s="166"/>
      <c r="L414" s="197"/>
      <c r="M414" s="199"/>
      <c r="N414" s="202"/>
      <c r="O414" s="205"/>
      <c r="P414" s="202"/>
      <c r="Q414" s="205"/>
      <c r="R414" s="205"/>
      <c r="S414" s="208"/>
      <c r="T414" s="176"/>
      <c r="U414" s="175"/>
      <c r="V414" s="175"/>
      <c r="W414" s="177"/>
      <c r="X414" s="166"/>
      <c r="Y414" s="166"/>
      <c r="Z414" s="179"/>
      <c r="AA414" s="179"/>
      <c r="AB414" s="179"/>
      <c r="AC414" s="181"/>
      <c r="AD414" s="176"/>
      <c r="AE414" s="182"/>
      <c r="AF414" s="176"/>
      <c r="AG414" s="176"/>
      <c r="AH414" s="182"/>
      <c r="AI414" s="176"/>
      <c r="AJ414" s="183"/>
      <c r="AK414" s="21" t="str">
        <f>CONCATENATE(J413," Control"," 2")</f>
        <v>APJUR 68 Control 2</v>
      </c>
      <c r="AL414" s="23" t="s">
        <v>918</v>
      </c>
      <c r="AM414" s="23" t="s">
        <v>935</v>
      </c>
      <c r="AN414" s="23" t="s">
        <v>936</v>
      </c>
      <c r="AO414" s="23" t="str">
        <f t="shared" ref="AO414:AO424" si="1896">CONCATENATE(AL414," ",AM414," a través de ",AN414)</f>
        <v>La OFICINA JURÍDICA valida en el módulo "consulta de procesos unificada" el estado actual y las correspondientes actuaciones procesales adelantadas del proceso a través de la consulta en la página web www.ramajudicial.gov.co generando una impresión (pantallazo) del estado del proceso</v>
      </c>
      <c r="AP414" s="21" t="s">
        <v>54</v>
      </c>
      <c r="AQ414" s="21" t="str">
        <f t="shared" si="1872"/>
        <v>Probabilidad</v>
      </c>
      <c r="AR414" s="21" t="s">
        <v>56</v>
      </c>
      <c r="AS414" s="21" t="str">
        <f t="shared" si="1873"/>
        <v>30%</v>
      </c>
      <c r="AT414" s="21" t="s">
        <v>5</v>
      </c>
      <c r="AU414" s="21" t="s">
        <v>2</v>
      </c>
      <c r="AV414" s="21" t="s">
        <v>3</v>
      </c>
      <c r="AW414" s="22">
        <f>+IF(AQ414="Probabilidad",AW413-(AW413*AS414),AW413)</f>
        <v>0.49</v>
      </c>
      <c r="AX414" s="21" t="str">
        <f t="shared" si="1874"/>
        <v>Media</v>
      </c>
      <c r="AY414" s="22">
        <f>+IF(AQ414="Impacto",AY413-(AY413*AS414),AY413)</f>
        <v>1</v>
      </c>
      <c r="AZ414" s="21" t="str">
        <f t="shared" si="1875"/>
        <v>Catastrófico</v>
      </c>
      <c r="BA414" s="166"/>
      <c r="BB414" s="166"/>
      <c r="BC414" s="169"/>
      <c r="BD414" s="21" t="str">
        <f>CONCATENATE(J413," Acción preventiva"," 2")</f>
        <v>APJUR 68 Acción preventiva 2</v>
      </c>
      <c r="BE414" s="23"/>
      <c r="BF414" s="23"/>
      <c r="BG414" s="23"/>
      <c r="BH414" s="21">
        <f t="shared" si="1877"/>
        <v>0</v>
      </c>
      <c r="BI414" s="21"/>
      <c r="BJ414" s="21"/>
      <c r="BK414" s="21"/>
      <c r="BL414" s="21"/>
      <c r="BM414" s="21"/>
      <c r="BN414" s="21"/>
      <c r="BO414" s="21"/>
      <c r="BP414" s="21"/>
      <c r="BQ414" s="21"/>
      <c r="BR414" s="21"/>
      <c r="BS414" s="21"/>
      <c r="BT414" s="21"/>
      <c r="BU414" s="171"/>
      <c r="BV414" s="38">
        <v>0</v>
      </c>
      <c r="BW414" s="38">
        <v>0</v>
      </c>
      <c r="BX414" s="38">
        <v>0</v>
      </c>
      <c r="BY414" s="38">
        <v>0</v>
      </c>
      <c r="BZ414" s="38">
        <v>0</v>
      </c>
      <c r="CA414" s="38">
        <v>0</v>
      </c>
      <c r="CB414" s="38">
        <v>0</v>
      </c>
      <c r="CC414" s="38">
        <v>0</v>
      </c>
      <c r="CD414" s="38">
        <v>0</v>
      </c>
      <c r="CE414" s="38">
        <v>0</v>
      </c>
      <c r="CF414" s="38">
        <v>0</v>
      </c>
      <c r="CG414" s="38">
        <v>0</v>
      </c>
      <c r="CH414" s="38">
        <f t="shared" si="1752"/>
        <v>0</v>
      </c>
      <c r="CI414" s="39"/>
      <c r="CJ414" s="24"/>
      <c r="CK414" s="25"/>
      <c r="CL414" s="173"/>
      <c r="CM414" s="26">
        <f t="shared" ref="CM414" si="1897">1-(CK414/CL413)</f>
        <v>1</v>
      </c>
      <c r="CN414" s="24" t="str" cm="1">
        <f t="array" ref="CN414">+_xlfn.IFS(CM414&lt;0.8,"Cambio",CM414&lt;0.9,"Revisión de control",CM414&gt;0.89,"Se mantiene")</f>
        <v>Se mantiene</v>
      </c>
      <c r="CO414" s="80"/>
      <c r="CP414" s="25"/>
      <c r="CQ414" s="25"/>
      <c r="CR414" s="25"/>
      <c r="CS414" s="26">
        <f t="shared" si="1755"/>
        <v>1</v>
      </c>
    </row>
    <row r="415" spans="1:97" ht="60" customHeight="1" x14ac:dyDescent="0.4">
      <c r="A415" s="7" t="s">
        <v>891</v>
      </c>
      <c r="B415" s="185"/>
      <c r="C415" s="21" t="s">
        <v>163</v>
      </c>
      <c r="D415" s="188"/>
      <c r="E415" s="191"/>
      <c r="F415" s="188"/>
      <c r="G415" s="196"/>
      <c r="H415" s="176"/>
      <c r="I415" s="182"/>
      <c r="J415" s="176"/>
      <c r="K415" s="166"/>
      <c r="L415" s="197"/>
      <c r="M415" s="199"/>
      <c r="N415" s="202"/>
      <c r="O415" s="205"/>
      <c r="P415" s="202"/>
      <c r="Q415" s="205"/>
      <c r="R415" s="205"/>
      <c r="S415" s="208"/>
      <c r="T415" s="176"/>
      <c r="U415" s="175"/>
      <c r="V415" s="175"/>
      <c r="W415" s="177"/>
      <c r="X415" s="166"/>
      <c r="Y415" s="166"/>
      <c r="Z415" s="179"/>
      <c r="AA415" s="179"/>
      <c r="AB415" s="179"/>
      <c r="AC415" s="181"/>
      <c r="AD415" s="176"/>
      <c r="AE415" s="182"/>
      <c r="AF415" s="176"/>
      <c r="AG415" s="176"/>
      <c r="AH415" s="182"/>
      <c r="AI415" s="176"/>
      <c r="AJ415" s="183"/>
      <c r="AK415" s="21" t="str">
        <f>CONCATENATE(J413," Control"," 3")</f>
        <v>APJUR 68 Control 3</v>
      </c>
      <c r="AL415" s="23" t="s">
        <v>918</v>
      </c>
      <c r="AM415" s="23" t="s">
        <v>937</v>
      </c>
      <c r="AN415" s="23" t="s">
        <v>938</v>
      </c>
      <c r="AO415" s="23" t="str">
        <f t="shared" si="1896"/>
        <v>La OFICINA JURÍDICA prioriza el proceso judicial que venció los términos a través de la identificación y análisis de anomalías en la gestión de los requerimientos, subsanar las fallas detectadas y emitir las respuestas pendientes de manera inmediata</v>
      </c>
      <c r="AP415" s="21" t="s">
        <v>55</v>
      </c>
      <c r="AQ415" s="21" t="str">
        <f t="shared" si="1872"/>
        <v>Impacto</v>
      </c>
      <c r="AR415" s="21" t="s">
        <v>56</v>
      </c>
      <c r="AS415" s="21" t="str">
        <f t="shared" si="1873"/>
        <v>25%</v>
      </c>
      <c r="AT415" s="21" t="s">
        <v>5</v>
      </c>
      <c r="AU415" s="21" t="s">
        <v>2</v>
      </c>
      <c r="AV415" s="21" t="s">
        <v>3</v>
      </c>
      <c r="AW415" s="22">
        <f>+IF(AQ415="Probabilidad",AW414-(AW414*AS415),AW414)</f>
        <v>0.49</v>
      </c>
      <c r="AX415" s="21" t="str">
        <f t="shared" si="1874"/>
        <v>Media</v>
      </c>
      <c r="AY415" s="22">
        <f>+IF(AQ415="Impacto",AY414-(AY414*AS415),AY414)</f>
        <v>0.75</v>
      </c>
      <c r="AZ415" s="21" t="str">
        <f t="shared" si="1875"/>
        <v>Mayor</v>
      </c>
      <c r="BA415" s="166"/>
      <c r="BB415" s="166"/>
      <c r="BC415" s="169"/>
      <c r="BD415" s="21" t="str">
        <f>CONCATENATE(J413," Acción preventiva"," 3")</f>
        <v>APJUR 68 Acción preventiva 3</v>
      </c>
      <c r="BE415" s="23"/>
      <c r="BF415" s="23"/>
      <c r="BG415" s="23"/>
      <c r="BH415" s="21">
        <f t="shared" si="1877"/>
        <v>0</v>
      </c>
      <c r="BI415" s="21"/>
      <c r="BJ415" s="21"/>
      <c r="BK415" s="21"/>
      <c r="BL415" s="21"/>
      <c r="BM415" s="21"/>
      <c r="BN415" s="21"/>
      <c r="BO415" s="21"/>
      <c r="BP415" s="21"/>
      <c r="BQ415" s="21"/>
      <c r="BR415" s="21"/>
      <c r="BS415" s="21"/>
      <c r="BT415" s="21"/>
      <c r="BU415" s="171"/>
      <c r="BV415" s="38">
        <v>0</v>
      </c>
      <c r="BW415" s="38">
        <v>0</v>
      </c>
      <c r="BX415" s="38">
        <v>0</v>
      </c>
      <c r="BY415" s="38">
        <v>0</v>
      </c>
      <c r="BZ415" s="38">
        <v>0</v>
      </c>
      <c r="CA415" s="38">
        <v>0</v>
      </c>
      <c r="CB415" s="38">
        <v>0</v>
      </c>
      <c r="CC415" s="38">
        <v>0</v>
      </c>
      <c r="CD415" s="38">
        <v>0</v>
      </c>
      <c r="CE415" s="38">
        <v>0</v>
      </c>
      <c r="CF415" s="38">
        <v>0</v>
      </c>
      <c r="CG415" s="38">
        <v>0</v>
      </c>
      <c r="CH415" s="38">
        <f t="shared" si="1752"/>
        <v>0</v>
      </c>
      <c r="CI415" s="39"/>
      <c r="CJ415" s="24"/>
      <c r="CK415" s="25"/>
      <c r="CL415" s="173"/>
      <c r="CM415" s="26">
        <f t="shared" ref="CM415" si="1898">1-(CK415/CL413)</f>
        <v>1</v>
      </c>
      <c r="CN415" s="24" t="str" cm="1">
        <f t="array" ref="CN415">+_xlfn.IFS(CM415&lt;0.8,"Cambio",CM415&lt;0.9,"Revisión de control",CM415&gt;0.89,"Se mantiene")</f>
        <v>Se mantiene</v>
      </c>
      <c r="CO415" s="80"/>
      <c r="CP415" s="25"/>
      <c r="CQ415" s="25"/>
      <c r="CR415" s="25"/>
      <c r="CS415" s="26">
        <f t="shared" si="1755"/>
        <v>1</v>
      </c>
    </row>
    <row r="416" spans="1:97" ht="60" customHeight="1" x14ac:dyDescent="0.4">
      <c r="A416" s="7" t="s">
        <v>891</v>
      </c>
      <c r="B416" s="186"/>
      <c r="C416" s="21" t="s">
        <v>163</v>
      </c>
      <c r="D416" s="189"/>
      <c r="E416" s="192"/>
      <c r="F416" s="189"/>
      <c r="G416" s="196"/>
      <c r="H416" s="176"/>
      <c r="I416" s="182"/>
      <c r="J416" s="176"/>
      <c r="K416" s="167"/>
      <c r="L416" s="197"/>
      <c r="M416" s="200"/>
      <c r="N416" s="203"/>
      <c r="O416" s="206"/>
      <c r="P416" s="203"/>
      <c r="Q416" s="206"/>
      <c r="R416" s="206"/>
      <c r="S416" s="209"/>
      <c r="T416" s="176"/>
      <c r="U416" s="175"/>
      <c r="V416" s="175"/>
      <c r="W416" s="177"/>
      <c r="X416" s="167"/>
      <c r="Y416" s="167"/>
      <c r="Z416" s="180"/>
      <c r="AA416" s="180"/>
      <c r="AB416" s="180"/>
      <c r="AC416" s="181"/>
      <c r="AD416" s="176"/>
      <c r="AE416" s="182"/>
      <c r="AF416" s="176"/>
      <c r="AG416" s="176"/>
      <c r="AH416" s="182"/>
      <c r="AI416" s="176"/>
      <c r="AJ416" s="183"/>
      <c r="AK416" s="21" t="str">
        <f>CONCATENATE(J413," Control"," 4")</f>
        <v>APJUR 68 Control 4</v>
      </c>
      <c r="AL416" s="23"/>
      <c r="AM416" s="23"/>
      <c r="AN416" s="23"/>
      <c r="AO416" s="23" t="str">
        <f t="shared" si="1896"/>
        <v xml:space="preserve">  a través de </v>
      </c>
      <c r="AP416" s="21"/>
      <c r="AQ416" s="21" t="str">
        <f t="shared" si="1872"/>
        <v/>
      </c>
      <c r="AR416" s="21"/>
      <c r="AS416" s="21" t="str">
        <f t="shared" si="1873"/>
        <v/>
      </c>
      <c r="AT416" s="21"/>
      <c r="AU416" s="21"/>
      <c r="AV416" s="21"/>
      <c r="AW416" s="22">
        <f>+IF(AQ416="Probabilidad",AW415-(AW415*AS416),AW415)</f>
        <v>0.49</v>
      </c>
      <c r="AX416" s="21" t="str">
        <f t="shared" si="1874"/>
        <v>Media</v>
      </c>
      <c r="AY416" s="22">
        <f>+IF(AQ416="Impacto",AY415-(AY415*AS416),AY415)</f>
        <v>0.75</v>
      </c>
      <c r="AZ416" s="21" t="str">
        <f t="shared" si="1875"/>
        <v>Mayor</v>
      </c>
      <c r="BA416" s="167"/>
      <c r="BB416" s="167"/>
      <c r="BC416" s="170"/>
      <c r="BD416" s="21" t="str">
        <f>CONCATENATE(J413," Acción preventiva"," 4")</f>
        <v>APJUR 68 Acción preventiva 4</v>
      </c>
      <c r="BE416" s="23"/>
      <c r="BF416" s="23"/>
      <c r="BG416" s="23"/>
      <c r="BH416" s="21">
        <f t="shared" si="1877"/>
        <v>0</v>
      </c>
      <c r="BI416" s="21"/>
      <c r="BJ416" s="21"/>
      <c r="BK416" s="21"/>
      <c r="BL416" s="21"/>
      <c r="BM416" s="21"/>
      <c r="BN416" s="21"/>
      <c r="BO416" s="21"/>
      <c r="BP416" s="21"/>
      <c r="BQ416" s="21"/>
      <c r="BR416" s="21"/>
      <c r="BS416" s="21"/>
      <c r="BT416" s="21"/>
      <c r="BU416" s="171"/>
      <c r="BV416" s="38">
        <v>0</v>
      </c>
      <c r="BW416" s="38">
        <v>0</v>
      </c>
      <c r="BX416" s="38">
        <v>0</v>
      </c>
      <c r="BY416" s="38">
        <v>0</v>
      </c>
      <c r="BZ416" s="38">
        <v>0</v>
      </c>
      <c r="CA416" s="38">
        <v>0</v>
      </c>
      <c r="CB416" s="38">
        <v>0</v>
      </c>
      <c r="CC416" s="38">
        <v>0</v>
      </c>
      <c r="CD416" s="38">
        <v>0</v>
      </c>
      <c r="CE416" s="38">
        <v>0</v>
      </c>
      <c r="CF416" s="38">
        <v>0</v>
      </c>
      <c r="CG416" s="38">
        <v>0</v>
      </c>
      <c r="CH416" s="38">
        <f t="shared" si="1752"/>
        <v>0</v>
      </c>
      <c r="CI416" s="39"/>
      <c r="CJ416" s="24"/>
      <c r="CK416" s="25"/>
      <c r="CL416" s="174"/>
      <c r="CM416" s="26">
        <f t="shared" ref="CM416" si="1899">1-(CK416/CL413)</f>
        <v>1</v>
      </c>
      <c r="CN416" s="24" t="str" cm="1">
        <f t="array" ref="CN416">+_xlfn.IFS(CM416&lt;0.8,"Cambio",CM416&lt;0.9,"Revisión de control",CM416&gt;0.89,"Se mantiene")</f>
        <v>Se mantiene</v>
      </c>
      <c r="CO416" s="80"/>
      <c r="CP416" s="25"/>
      <c r="CQ416" s="25"/>
      <c r="CR416" s="25"/>
      <c r="CS416" s="26">
        <f t="shared" si="1755"/>
        <v>1</v>
      </c>
    </row>
    <row r="417" spans="1:97" ht="60" customHeight="1" x14ac:dyDescent="0.4">
      <c r="A417" s="7" t="s">
        <v>891</v>
      </c>
      <c r="B417" s="184" t="s">
        <v>162</v>
      </c>
      <c r="C417" s="21" t="s">
        <v>163</v>
      </c>
      <c r="D417" s="187" t="str">
        <f>VLOOKUP(B417,Datos!$B$65:$F$80,3,FALSE)</f>
        <v>Asesorar y dar soporte jurídico a las diferentes dependencias ,a través de la emisión de conceptos y  demás soportes legales que sean necesarios, así como realizar todas las actuaciones tendientes a la debida defensa de los intereses de la entidad.</v>
      </c>
      <c r="E417" s="190" t="str">
        <f>VLOOKUP(B417,Datos!$B$65:$F$80,5,FALSE)</f>
        <v>La posibilidad de incumplir con la adecuada actuación de la defensa jurídica ante los intereses de la entidad y la desatención en la asesoría de soporte jurídico a las solicitudes que reciban</v>
      </c>
      <c r="F417" s="187" t="str">
        <f>VLOOKUP(B417,Datos!$B$65:$F$80,4,FALSE)</f>
        <v>Desde la asesoría jurídica al Director y demás dependencias, hasta las actuaciones judiciales tendientes a la debida defensa de los intereses de la entidad.</v>
      </c>
      <c r="G417" s="196" t="s">
        <v>939</v>
      </c>
      <c r="H417" s="176" t="s">
        <v>893</v>
      </c>
      <c r="I417" s="182">
        <f t="shared" si="1482"/>
        <v>1</v>
      </c>
      <c r="J417" s="176" t="str">
        <f t="shared" ref="J417" si="1900">CONCATENATE(C417," ",K417)</f>
        <v>APJUR 69</v>
      </c>
      <c r="K417" s="165">
        <v>69</v>
      </c>
      <c r="L417" s="197">
        <v>45839</v>
      </c>
      <c r="M417" s="198">
        <f ca="1">+TODAY()-L417</f>
        <v>240</v>
      </c>
      <c r="N417" s="201" t="s">
        <v>19</v>
      </c>
      <c r="O417" s="204">
        <f>VLOOKUP(N417,[9]Datos!$B$21:$D$25,3,FALSE)</f>
        <v>0.2</v>
      </c>
      <c r="P417" s="201" t="s">
        <v>35</v>
      </c>
      <c r="Q417" s="204">
        <f>VLOOKUP(P417,[9]Datos!$C$20:$D$25,2,FALSE)</f>
        <v>1</v>
      </c>
      <c r="R417" s="204">
        <f t="shared" ref="R417" si="1901">+IF(O417="",Q417,IF(Q417="",O417,IF(O417&gt;Q417,O417,Q417)))</f>
        <v>1</v>
      </c>
      <c r="S417" s="207" t="s">
        <v>940</v>
      </c>
      <c r="T417" s="176" t="s">
        <v>4</v>
      </c>
      <c r="U417" s="175" t="s">
        <v>941</v>
      </c>
      <c r="V417" s="175" t="s">
        <v>942</v>
      </c>
      <c r="W417" s="177" t="str">
        <f t="shared" ref="W417" si="1902">CONCATENATE("Posibilidad de"," ",T417," ",U417," debido ",V417)</f>
        <v>Posibilidad de pérdida reputacional en la imagen de la entidad, tanto interna como externa, derivado de conceptos jurídicos, respuestas institucionales o atención de requerimientos judiciales sin un análisis suficiente debido interpretaciones disímiles o incorrectas de la normatividad, falta de trazabilidad, vacíos jurídicos y ausencia de criterios unificados o razonables</v>
      </c>
      <c r="X417" s="165" t="s">
        <v>224</v>
      </c>
      <c r="Y417" s="165" t="s">
        <v>227</v>
      </c>
      <c r="Z417" s="178" t="s">
        <v>286</v>
      </c>
      <c r="AA417" s="178" t="s">
        <v>412</v>
      </c>
      <c r="AB417" s="178" t="s">
        <v>287</v>
      </c>
      <c r="AC417" s="181">
        <f>365*24</f>
        <v>8760</v>
      </c>
      <c r="AD417" s="176" t="str">
        <f t="shared" ref="AD417" si="1903">IF(AC417&lt;=0,"",IF(AC417&lt;=2,"Muy Baja",IF(AC417&lt;=24,"Baja",IF(AC417&lt;=500,"Media",IF(AC417&lt;=5000,"Alta","Muy Alta")))))</f>
        <v>Muy Alta</v>
      </c>
      <c r="AE417" s="182">
        <f t="shared" ref="AE417" si="1904">IF(AD417="","",IF(AD417="Muy Baja",0.2,IF(AD417="Baja",0.4,IF(AD417="Media",0.6,IF(AD417="Alta",0.8,IF(AD417="Muy Alta",1,))))))</f>
        <v>1</v>
      </c>
      <c r="AF417" s="176" t="s">
        <v>35</v>
      </c>
      <c r="AG417" s="176" t="str">
        <f>IF(OR(AF417=[9]Datos!$C$6,AF417=[9]Datos!$D$6),"Leve",IF(OR(AF417=[9]Datos!$C$7,AF417=[9]Datos!$D$7),"Menor",IF(OR(AF417=[9]Datos!$C$8,AF417=[9]Datos!$D$8),"Moderado",IF(OR(AF417=[9]Datos!$C$9,AF417=[9]Datos!$D$9),"Mayor",IF(OR(AF417=[9]Datos!$C$10,AF417=[9]Datos!$D$10),"Catastrófico","")))))</f>
        <v>Catastrófico</v>
      </c>
      <c r="AH417" s="182">
        <f t="shared" ref="AH417" si="1905">IF(AG417="","",IF(AG417="Leve",0.2,IF(AG417="Menor",0.4,IF(AG417="Moderado",0.6,IF(AG417="Mayor",0.8,IF(AG417="Catastrófico",1,))))))</f>
        <v>1</v>
      </c>
      <c r="AI417" s="176" t="str">
        <f t="shared" ref="AI417" si="1906">IF(OR(AND(AD417="Muy Baja",AG417="Leve"),AND(AD417="Muy Baja",AG417="Menor"),AND(AD417="Baja",AG417="Leve")),"Bajo",IF(OR(AND(AD417="Muy baja",AG417="Moderado"),AND(AD417="Baja",AG417="Menor"),AND(AD417="Baja",AG417="Moderado"),AND(AD417="Media",AG417="Leve"),AND(AD417="Media",AG417="Menor"),AND(AD417="Media",AG417="Moderado"),AND(AD417="Alta",AG417="Leve"),AND(AD417="Alta",AG417="Menor")),"Moderado",IF(OR(AND(AD417="Muy Baja",AG417="Mayor"),AND(AD417="Baja",AG417="Mayor"),AND(AD417="Media",AG417="Mayor"),AND(AD417="Alta",AG417="Moderado"),AND(AD417="Alta",AG417="Mayor"),AND(AD417="Muy Alta",AG417="Leve"),AND(AD417="Muy Alta",AG417="Menor"),AND(AD417="Muy Alta",AG417="Moderado"),AND(AD417="Muy Alta",AG417="Mayor")),"Alto",IF(OR(AND(AD417="Muy Baja",AG417="Catastrófico"),AND(AD417="Baja",AG417="Catastrófico"),AND(AD417="Media",AG417="Catastrófico"),AND(AD417="Alta",AG417="Catastrófico"),AND(AD417="Muy Alta",AG417="Catastrófico")),"Extremo",""))))</f>
        <v>Extremo</v>
      </c>
      <c r="AJ417" s="183" t="str" cm="1">
        <f t="array" ref="AJ417">_xlfn.IFS(AI417="Bajo","Aceptar",AI417="Moderado","Reducir",AI417="Alto","Reducir",AI417="Extremo","Reducir")</f>
        <v>Reducir</v>
      </c>
      <c r="AK417" s="21" t="str">
        <f>CONCATENATE(J417," Control"," 1")</f>
        <v>APJUR 69 Control 1</v>
      </c>
      <c r="AL417" s="23" t="s">
        <v>918</v>
      </c>
      <c r="AM417" s="23" t="s">
        <v>943</v>
      </c>
      <c r="AN417" s="23" t="s">
        <v>944</v>
      </c>
      <c r="AO417" s="23" t="str">
        <f t="shared" si="1896"/>
        <v>La OFICINA JURÍDICA valida y unifica los criterios jurídicos  a través de de la revisión del expediente y sus anexos, evaluando la viabilidad del documento y generando el ORFEO que contiene el concepto jurídico con la firma del Jefe de la Oficina Jurídica.</v>
      </c>
      <c r="AP417" s="21" t="s">
        <v>53</v>
      </c>
      <c r="AQ417" s="21" t="str">
        <f t="shared" si="1872"/>
        <v>Probabilidad</v>
      </c>
      <c r="AR417" s="21" t="s">
        <v>56</v>
      </c>
      <c r="AS417" s="21" t="str">
        <f t="shared" si="1873"/>
        <v>40%</v>
      </c>
      <c r="AT417" s="21" t="s">
        <v>5</v>
      </c>
      <c r="AU417" s="21" t="s">
        <v>2</v>
      </c>
      <c r="AV417" s="21" t="s">
        <v>3</v>
      </c>
      <c r="AW417" s="22">
        <f>+IF(AQ417="Probabilidad",AE417-(AE417*AS417),AE417)</f>
        <v>0.6</v>
      </c>
      <c r="AX417" s="21" t="str">
        <f t="shared" si="1874"/>
        <v>Media</v>
      </c>
      <c r="AY417" s="22">
        <f>+IF(AQ417="Impacto",AH417-(AH417*AS417),AH417)</f>
        <v>1</v>
      </c>
      <c r="AZ417" s="21" t="str">
        <f t="shared" si="1875"/>
        <v>Catastrófico</v>
      </c>
      <c r="BA417" s="165" t="str">
        <f t="shared" ref="BA417" si="1907">IF(OR(AND(AX420="Muy Baja",AZ420="Leve"),AND(AX420="Muy Baja",AZ420="Menor"),AND(AX420="Baja",AZ420="Leve")),"Bajo",IF(OR(AND(AX420="Muy baja",AZ420="Moderado"),AND(AX420="Baja",AZ420="Menor"),AND(AX420="Baja",AZ420="Moderado"),AND(AX420="Media",AZ420="Leve"),AND(AX420="Media",AZ420="Menor"),AND(AX420="Media",AZ420="Moderado"),AND(AX420="Alta",AZ420="Leve"),AND(AX420="Alta",AZ420="Menor")),"Moderado",IF(OR(AND(AX420="Muy Baja",AZ420="Mayor"),AND(AX420="Baja",AZ420="Mayor"),AND(AX420="Media",AZ420="Mayor"),AND(AX420="Alta",AZ420="Moderado"),AND(AX420="Alta",AZ420="Mayor"),AND(AX420="Muy Alta",AZ420="Leve"),AND(AX420="Muy Alta",AZ420="Menor"),AND(AX420="Muy Alta",AZ420="Moderado"),AND(AX420="Muy Alta",AZ420="Mayor")),"Alto",IF(OR(AND(AX420="Muy Baja",AZ420="Catastrófico"),AND(AX420="Baja",AZ420="Catastrófico"),AND(AX420="Media",AZ420="Catastrófico"),AND(AX420="Alta",AZ420="Catastrófico"),AND(AX420="Muy Alta",AZ420="Catastrófico")),"Extremo",""))))</f>
        <v>Alto</v>
      </c>
      <c r="BB417" s="165" t="str" cm="1">
        <f t="array" ref="BB417">_xlfn.IFS(BA417="Bajo","Aceptar",BA417="Moderado","Reducir",BA417="Alto","Reducir",BA417="Extremo","Reducir")</f>
        <v>Reducir</v>
      </c>
      <c r="BC417" s="168" t="str" cm="1">
        <f t="array" ref="BC417">_xlfn.IFS(BB417="Aceptar","No",BB417="Reducir","Si")</f>
        <v>Si</v>
      </c>
      <c r="BD417" s="21" t="str">
        <f>CONCATENATE(J417," Acción preventiva"," 1")</f>
        <v>APJUR 69 Acción preventiva 1</v>
      </c>
      <c r="BE417" s="23" t="s">
        <v>893</v>
      </c>
      <c r="BF417" s="23" t="s">
        <v>921</v>
      </c>
      <c r="BG417" s="23" t="s">
        <v>945</v>
      </c>
      <c r="BH417" s="21">
        <f t="shared" si="1877"/>
        <v>6</v>
      </c>
      <c r="BI417" s="21"/>
      <c r="BJ417" s="21"/>
      <c r="BK417" s="21"/>
      <c r="BL417" s="21"/>
      <c r="BM417" s="21"/>
      <c r="BN417" s="21"/>
      <c r="BO417" s="21">
        <v>1</v>
      </c>
      <c r="BP417" s="21">
        <v>1</v>
      </c>
      <c r="BQ417" s="21">
        <v>1</v>
      </c>
      <c r="BR417" s="21">
        <v>1</v>
      </c>
      <c r="BS417" s="21">
        <v>1</v>
      </c>
      <c r="BT417" s="21">
        <v>1</v>
      </c>
      <c r="BU417" s="171">
        <f t="shared" ref="BU417" si="1908">+AVERAGE(CH417:CH420)/AVERAGE(BH417:BH420)</f>
        <v>0.83333333333333337</v>
      </c>
      <c r="BV417" s="38">
        <v>0</v>
      </c>
      <c r="BW417" s="38">
        <v>0</v>
      </c>
      <c r="BX417" s="38">
        <v>0</v>
      </c>
      <c r="BY417" s="38">
        <v>0</v>
      </c>
      <c r="BZ417" s="38">
        <v>0</v>
      </c>
      <c r="CA417" s="38">
        <v>0</v>
      </c>
      <c r="CB417" s="38">
        <v>1</v>
      </c>
      <c r="CC417" s="38">
        <v>1</v>
      </c>
      <c r="CD417" s="38">
        <v>1</v>
      </c>
      <c r="CE417" s="38">
        <v>1</v>
      </c>
      <c r="CF417" s="38">
        <v>1</v>
      </c>
      <c r="CG417" s="38">
        <v>0</v>
      </c>
      <c r="CH417" s="38">
        <f t="shared" si="1752"/>
        <v>5</v>
      </c>
      <c r="CI417" s="39"/>
      <c r="CJ417" s="24"/>
      <c r="CK417" s="25"/>
      <c r="CL417" s="172">
        <f t="shared" ref="CL417" si="1909">+AC417</f>
        <v>8760</v>
      </c>
      <c r="CM417" s="26">
        <f t="shared" ref="CM417" si="1910">1-(CK417/CL417)</f>
        <v>1</v>
      </c>
      <c r="CN417" s="24" t="str" cm="1">
        <f t="array" ref="CN417">+_xlfn.IFS(CM417&lt;0.8,"Cambio",CM417&lt;0.9,"Revisión de control",CM417&gt;0.89,"Se mantiene")</f>
        <v>Se mantiene</v>
      </c>
      <c r="CO417" s="80"/>
      <c r="CP417" s="25"/>
      <c r="CQ417" s="25"/>
      <c r="CR417" s="25"/>
      <c r="CS417" s="26">
        <f t="shared" si="1755"/>
        <v>1</v>
      </c>
    </row>
    <row r="418" spans="1:97" ht="60" customHeight="1" x14ac:dyDescent="0.4">
      <c r="A418" s="7" t="s">
        <v>891</v>
      </c>
      <c r="B418" s="185"/>
      <c r="C418" s="21" t="s">
        <v>163</v>
      </c>
      <c r="D418" s="188"/>
      <c r="E418" s="191"/>
      <c r="F418" s="188"/>
      <c r="G418" s="196"/>
      <c r="H418" s="176"/>
      <c r="I418" s="182"/>
      <c r="J418" s="176"/>
      <c r="K418" s="166"/>
      <c r="L418" s="197"/>
      <c r="M418" s="199"/>
      <c r="N418" s="202"/>
      <c r="O418" s="205"/>
      <c r="P418" s="202"/>
      <c r="Q418" s="205"/>
      <c r="R418" s="205"/>
      <c r="S418" s="208"/>
      <c r="T418" s="176"/>
      <c r="U418" s="175"/>
      <c r="V418" s="175"/>
      <c r="W418" s="177"/>
      <c r="X418" s="166"/>
      <c r="Y418" s="166"/>
      <c r="Z418" s="179"/>
      <c r="AA418" s="179"/>
      <c r="AB418" s="179"/>
      <c r="AC418" s="181"/>
      <c r="AD418" s="176"/>
      <c r="AE418" s="182"/>
      <c r="AF418" s="176"/>
      <c r="AG418" s="176"/>
      <c r="AH418" s="182"/>
      <c r="AI418" s="176"/>
      <c r="AJ418" s="183"/>
      <c r="AK418" s="21" t="str">
        <f>CONCATENATE(J417," Control"," 2")</f>
        <v>APJUR 69 Control 2</v>
      </c>
      <c r="AL418" s="23" t="s">
        <v>918</v>
      </c>
      <c r="AM418" s="23" t="s">
        <v>946</v>
      </c>
      <c r="AN418" s="23" t="s">
        <v>947</v>
      </c>
      <c r="AO418" s="23" t="str">
        <f t="shared" si="1896"/>
        <v>La OFICINA JURÍDICA revisa el concepto jurídico que presenta novedad a través de de un nuevo ORFEO que corrige la caracterización de la solicitud del concepto, validando el objeto, el responsable y el trámite, con el fin de identificar las observaciones necesarias para su ajuste o actualización.</v>
      </c>
      <c r="AP418" s="21" t="s">
        <v>55</v>
      </c>
      <c r="AQ418" s="21" t="str">
        <f t="shared" si="1872"/>
        <v>Impacto</v>
      </c>
      <c r="AR418" s="21" t="s">
        <v>56</v>
      </c>
      <c r="AS418" s="21" t="str">
        <f t="shared" si="1873"/>
        <v>25%</v>
      </c>
      <c r="AT418" s="21" t="s">
        <v>5</v>
      </c>
      <c r="AU418" s="21" t="s">
        <v>2</v>
      </c>
      <c r="AV418" s="21" t="s">
        <v>3</v>
      </c>
      <c r="AW418" s="22">
        <f>+IF(AQ418="Probabilidad",AW417-(AW417*AS418),AW417)</f>
        <v>0.6</v>
      </c>
      <c r="AX418" s="21" t="str">
        <f t="shared" si="1874"/>
        <v>Media</v>
      </c>
      <c r="AY418" s="22">
        <f>+IF(AQ418="Impacto",AY417-(AY417*AS418),AY417)</f>
        <v>0.75</v>
      </c>
      <c r="AZ418" s="21" t="str">
        <f t="shared" si="1875"/>
        <v>Mayor</v>
      </c>
      <c r="BA418" s="166"/>
      <c r="BB418" s="166"/>
      <c r="BC418" s="169"/>
      <c r="BD418" s="21" t="str">
        <f>CONCATENATE(J417," Acción preventiva"," 2")</f>
        <v>APJUR 69 Acción preventiva 2</v>
      </c>
      <c r="BE418" s="23"/>
      <c r="BF418" s="23"/>
      <c r="BG418" s="23"/>
      <c r="BH418" s="21">
        <f t="shared" si="1877"/>
        <v>0</v>
      </c>
      <c r="BI418" s="21"/>
      <c r="BJ418" s="21"/>
      <c r="BK418" s="21"/>
      <c r="BL418" s="21"/>
      <c r="BM418" s="21"/>
      <c r="BN418" s="21"/>
      <c r="BO418" s="21"/>
      <c r="BP418" s="21"/>
      <c r="BQ418" s="21"/>
      <c r="BR418" s="21"/>
      <c r="BS418" s="21"/>
      <c r="BT418" s="21"/>
      <c r="BU418" s="171"/>
      <c r="BV418" s="38">
        <v>0</v>
      </c>
      <c r="BW418" s="38">
        <v>0</v>
      </c>
      <c r="BX418" s="38">
        <v>0</v>
      </c>
      <c r="BY418" s="38">
        <v>0</v>
      </c>
      <c r="BZ418" s="38">
        <v>0</v>
      </c>
      <c r="CA418" s="38">
        <v>0</v>
      </c>
      <c r="CB418" s="38">
        <v>0</v>
      </c>
      <c r="CC418" s="38">
        <v>0</v>
      </c>
      <c r="CD418" s="38">
        <v>0</v>
      </c>
      <c r="CE418" s="38">
        <v>0</v>
      </c>
      <c r="CF418" s="38">
        <v>0</v>
      </c>
      <c r="CG418" s="38">
        <v>0</v>
      </c>
      <c r="CH418" s="38">
        <f t="shared" si="1752"/>
        <v>0</v>
      </c>
      <c r="CI418" s="39"/>
      <c r="CJ418" s="24"/>
      <c r="CK418" s="25"/>
      <c r="CL418" s="173"/>
      <c r="CM418" s="26">
        <f t="shared" ref="CM418" si="1911">1-(CK418/CL417)</f>
        <v>1</v>
      </c>
      <c r="CN418" s="24" t="str" cm="1">
        <f t="array" ref="CN418">+_xlfn.IFS(CM418&lt;0.8,"Cambio",CM418&lt;0.9,"Revisión de control",CM418&gt;0.89,"Se mantiene")</f>
        <v>Se mantiene</v>
      </c>
      <c r="CO418" s="80"/>
      <c r="CP418" s="25"/>
      <c r="CQ418" s="25"/>
      <c r="CR418" s="25"/>
      <c r="CS418" s="26">
        <f t="shared" si="1755"/>
        <v>1</v>
      </c>
    </row>
    <row r="419" spans="1:97" ht="60" customHeight="1" x14ac:dyDescent="0.4">
      <c r="A419" s="7" t="s">
        <v>891</v>
      </c>
      <c r="B419" s="185"/>
      <c r="C419" s="21" t="s">
        <v>163</v>
      </c>
      <c r="D419" s="188"/>
      <c r="E419" s="191"/>
      <c r="F419" s="188"/>
      <c r="G419" s="196"/>
      <c r="H419" s="176"/>
      <c r="I419" s="182"/>
      <c r="J419" s="176"/>
      <c r="K419" s="166"/>
      <c r="L419" s="197"/>
      <c r="M419" s="199"/>
      <c r="N419" s="202"/>
      <c r="O419" s="205"/>
      <c r="P419" s="202"/>
      <c r="Q419" s="205"/>
      <c r="R419" s="205"/>
      <c r="S419" s="208"/>
      <c r="T419" s="176"/>
      <c r="U419" s="175"/>
      <c r="V419" s="175"/>
      <c r="W419" s="177"/>
      <c r="X419" s="166"/>
      <c r="Y419" s="166"/>
      <c r="Z419" s="179"/>
      <c r="AA419" s="179"/>
      <c r="AB419" s="179"/>
      <c r="AC419" s="181"/>
      <c r="AD419" s="176"/>
      <c r="AE419" s="182"/>
      <c r="AF419" s="176"/>
      <c r="AG419" s="176"/>
      <c r="AH419" s="182"/>
      <c r="AI419" s="176"/>
      <c r="AJ419" s="183"/>
      <c r="AK419" s="21" t="str">
        <f>CONCATENATE(J417," Control"," 3")</f>
        <v>APJUR 69 Control 3</v>
      </c>
      <c r="AL419" s="23"/>
      <c r="AM419" s="23"/>
      <c r="AN419" s="23"/>
      <c r="AO419" s="23" t="str">
        <f t="shared" si="1896"/>
        <v xml:space="preserve">  a través de </v>
      </c>
      <c r="AP419" s="21"/>
      <c r="AQ419" s="21" t="str">
        <f t="shared" si="1872"/>
        <v/>
      </c>
      <c r="AR419" s="21"/>
      <c r="AS419" s="21" t="str">
        <f t="shared" si="1873"/>
        <v/>
      </c>
      <c r="AT419" s="21"/>
      <c r="AU419" s="21"/>
      <c r="AV419" s="21"/>
      <c r="AW419" s="22">
        <f>+IF(AQ419="Probabilidad",AW418-(AW418*AS419),AW418)</f>
        <v>0.6</v>
      </c>
      <c r="AX419" s="21" t="str">
        <f t="shared" si="1874"/>
        <v>Media</v>
      </c>
      <c r="AY419" s="22">
        <f>+IF(AQ419="Impacto",AY418-(AY418*AS419),AY418)</f>
        <v>0.75</v>
      </c>
      <c r="AZ419" s="21" t="str">
        <f t="shared" si="1875"/>
        <v>Mayor</v>
      </c>
      <c r="BA419" s="166"/>
      <c r="BB419" s="166"/>
      <c r="BC419" s="169"/>
      <c r="BD419" s="21" t="str">
        <f>CONCATENATE(J417," Acción preventiva"," 3")</f>
        <v>APJUR 69 Acción preventiva 3</v>
      </c>
      <c r="BE419" s="23"/>
      <c r="BF419" s="23"/>
      <c r="BG419" s="23"/>
      <c r="BH419" s="21">
        <f t="shared" si="1877"/>
        <v>0</v>
      </c>
      <c r="BI419" s="21"/>
      <c r="BJ419" s="21"/>
      <c r="BK419" s="21"/>
      <c r="BL419" s="21"/>
      <c r="BM419" s="21"/>
      <c r="BN419" s="21"/>
      <c r="BO419" s="21"/>
      <c r="BP419" s="21"/>
      <c r="BQ419" s="21"/>
      <c r="BR419" s="21"/>
      <c r="BS419" s="21"/>
      <c r="BT419" s="21"/>
      <c r="BU419" s="171"/>
      <c r="BV419" s="38">
        <v>0</v>
      </c>
      <c r="BW419" s="38">
        <v>0</v>
      </c>
      <c r="BX419" s="38">
        <v>0</v>
      </c>
      <c r="BY419" s="38">
        <v>0</v>
      </c>
      <c r="BZ419" s="38">
        <v>0</v>
      </c>
      <c r="CA419" s="38">
        <v>0</v>
      </c>
      <c r="CB419" s="38">
        <v>0</v>
      </c>
      <c r="CC419" s="38">
        <v>0</v>
      </c>
      <c r="CD419" s="38">
        <v>0</v>
      </c>
      <c r="CE419" s="38">
        <v>0</v>
      </c>
      <c r="CF419" s="38">
        <v>0</v>
      </c>
      <c r="CG419" s="38">
        <v>0</v>
      </c>
      <c r="CH419" s="38">
        <f t="shared" si="1752"/>
        <v>0</v>
      </c>
      <c r="CI419" s="39"/>
      <c r="CJ419" s="24"/>
      <c r="CK419" s="25"/>
      <c r="CL419" s="173"/>
      <c r="CM419" s="26">
        <f t="shared" ref="CM419" si="1912">1-(CK419/CL417)</f>
        <v>1</v>
      </c>
      <c r="CN419" s="24" t="str" cm="1">
        <f t="array" ref="CN419">+_xlfn.IFS(CM419&lt;0.8,"Cambio",CM419&lt;0.9,"Revisión de control",CM419&gt;0.89,"Se mantiene")</f>
        <v>Se mantiene</v>
      </c>
      <c r="CO419" s="80"/>
      <c r="CP419" s="25"/>
      <c r="CQ419" s="25"/>
      <c r="CR419" s="25"/>
      <c r="CS419" s="26">
        <f t="shared" si="1755"/>
        <v>1</v>
      </c>
    </row>
    <row r="420" spans="1:97" ht="60" customHeight="1" x14ac:dyDescent="0.4">
      <c r="A420" s="7" t="s">
        <v>891</v>
      </c>
      <c r="B420" s="186"/>
      <c r="C420" s="21" t="s">
        <v>163</v>
      </c>
      <c r="D420" s="189"/>
      <c r="E420" s="192"/>
      <c r="F420" s="189"/>
      <c r="G420" s="196"/>
      <c r="H420" s="176"/>
      <c r="I420" s="182"/>
      <c r="J420" s="176"/>
      <c r="K420" s="167"/>
      <c r="L420" s="197"/>
      <c r="M420" s="200"/>
      <c r="N420" s="203"/>
      <c r="O420" s="206"/>
      <c r="P420" s="203"/>
      <c r="Q420" s="206"/>
      <c r="R420" s="206"/>
      <c r="S420" s="209"/>
      <c r="T420" s="176"/>
      <c r="U420" s="175"/>
      <c r="V420" s="175"/>
      <c r="W420" s="177"/>
      <c r="X420" s="167"/>
      <c r="Y420" s="167"/>
      <c r="Z420" s="180"/>
      <c r="AA420" s="180"/>
      <c r="AB420" s="180"/>
      <c r="AC420" s="181"/>
      <c r="AD420" s="176"/>
      <c r="AE420" s="182"/>
      <c r="AF420" s="176"/>
      <c r="AG420" s="176"/>
      <c r="AH420" s="182"/>
      <c r="AI420" s="176"/>
      <c r="AJ420" s="183"/>
      <c r="AK420" s="21" t="str">
        <f>CONCATENATE(J417," Control"," 4")</f>
        <v>APJUR 69 Control 4</v>
      </c>
      <c r="AL420" s="23"/>
      <c r="AM420" s="23"/>
      <c r="AN420" s="23"/>
      <c r="AO420" s="23" t="str">
        <f t="shared" si="1896"/>
        <v xml:space="preserve">  a través de </v>
      </c>
      <c r="AP420" s="21"/>
      <c r="AQ420" s="21" t="str">
        <f t="shared" si="1872"/>
        <v/>
      </c>
      <c r="AR420" s="21"/>
      <c r="AS420" s="21" t="str">
        <f t="shared" si="1873"/>
        <v/>
      </c>
      <c r="AT420" s="21"/>
      <c r="AU420" s="21"/>
      <c r="AV420" s="21"/>
      <c r="AW420" s="22">
        <f>+IF(AQ420="Probabilidad",AW419-(AW419*AS420),AW419)</f>
        <v>0.6</v>
      </c>
      <c r="AX420" s="21" t="str">
        <f t="shared" si="1874"/>
        <v>Media</v>
      </c>
      <c r="AY420" s="22">
        <f>+IF(AQ420="Impacto",AY419-(AY419*AS420),AY419)</f>
        <v>0.75</v>
      </c>
      <c r="AZ420" s="21" t="str">
        <f t="shared" si="1875"/>
        <v>Mayor</v>
      </c>
      <c r="BA420" s="167"/>
      <c r="BB420" s="167"/>
      <c r="BC420" s="170"/>
      <c r="BD420" s="21" t="str">
        <f>CONCATENATE(J417," Acción preventiva"," 4")</f>
        <v>APJUR 69 Acción preventiva 4</v>
      </c>
      <c r="BE420" s="23"/>
      <c r="BF420" s="23"/>
      <c r="BG420" s="23"/>
      <c r="BH420" s="21">
        <f t="shared" si="1877"/>
        <v>0</v>
      </c>
      <c r="BI420" s="21"/>
      <c r="BJ420" s="21"/>
      <c r="BK420" s="21"/>
      <c r="BL420" s="21"/>
      <c r="BM420" s="21"/>
      <c r="BN420" s="21"/>
      <c r="BO420" s="21"/>
      <c r="BP420" s="21"/>
      <c r="BQ420" s="21"/>
      <c r="BR420" s="21"/>
      <c r="BS420" s="21"/>
      <c r="BT420" s="21"/>
      <c r="BU420" s="171"/>
      <c r="BV420" s="38">
        <v>0</v>
      </c>
      <c r="BW420" s="38">
        <v>0</v>
      </c>
      <c r="BX420" s="38">
        <v>0</v>
      </c>
      <c r="BY420" s="38">
        <v>0</v>
      </c>
      <c r="BZ420" s="38">
        <v>0</v>
      </c>
      <c r="CA420" s="38">
        <v>0</v>
      </c>
      <c r="CB420" s="38">
        <v>0</v>
      </c>
      <c r="CC420" s="38">
        <v>0</v>
      </c>
      <c r="CD420" s="38">
        <v>0</v>
      </c>
      <c r="CE420" s="38">
        <v>0</v>
      </c>
      <c r="CF420" s="38">
        <v>0</v>
      </c>
      <c r="CG420" s="38">
        <v>0</v>
      </c>
      <c r="CH420" s="38">
        <f t="shared" si="1752"/>
        <v>0</v>
      </c>
      <c r="CI420" s="39"/>
      <c r="CJ420" s="24"/>
      <c r="CK420" s="25"/>
      <c r="CL420" s="174"/>
      <c r="CM420" s="26">
        <f t="shared" ref="CM420" si="1913">1-(CK420/CL417)</f>
        <v>1</v>
      </c>
      <c r="CN420" s="24" t="str" cm="1">
        <f t="array" ref="CN420">+_xlfn.IFS(CM420&lt;0.8,"Cambio",CM420&lt;0.9,"Revisión de control",CM420&gt;0.89,"Se mantiene")</f>
        <v>Se mantiene</v>
      </c>
      <c r="CO420" s="80"/>
      <c r="CP420" s="25"/>
      <c r="CQ420" s="25"/>
      <c r="CR420" s="25"/>
      <c r="CS420" s="26">
        <f t="shared" si="1755"/>
        <v>1</v>
      </c>
    </row>
    <row r="421" spans="1:97" ht="60" hidden="1" customHeight="1" x14ac:dyDescent="0.4">
      <c r="B421" s="168" t="s">
        <v>162</v>
      </c>
      <c r="C421" s="21" t="s">
        <v>163</v>
      </c>
      <c r="D421" s="187" t="str">
        <f>VLOOKUP(B421,Datos!$B$65:$F$80,3,FALSE)</f>
        <v>Asesorar y dar soporte jurídico a las diferentes dependencias ,a través de la emisión de conceptos y  demás soportes legales que sean necesarios, así como realizar todas las actuaciones tendientes a la debida defensa de los intereses de la entidad.</v>
      </c>
      <c r="E421" s="190" t="str">
        <f>VLOOKUP(B421,Datos!$B$65:$F$80,5,FALSE)</f>
        <v>La posibilidad de incumplir con la adecuada actuación de la defensa jurídica ante los intereses de la entidad y la desatención en la asesoría de soporte jurídico a las solicitudes que reciban</v>
      </c>
      <c r="F421" s="187" t="str">
        <f>VLOOKUP(B421,Datos!$B$65:$F$80,4,FALSE)</f>
        <v>Desde la asesoría jurídica al Director y demás dependencias, hasta las actuaciones judiciales tendientes a la debida defensa de los intereses de la entidad.</v>
      </c>
      <c r="G421" s="238" t="s">
        <v>1427</v>
      </c>
      <c r="H421" s="176"/>
      <c r="I421" s="182">
        <f t="shared" ref="I421" si="1914">IF(K421="",0,1)</f>
        <v>0</v>
      </c>
      <c r="J421" s="176" t="str">
        <f t="shared" ref="J421" si="1915">CONCATENATE(C421," ",K421)</f>
        <v xml:space="preserve">APJUR </v>
      </c>
      <c r="K421" s="165"/>
      <c r="L421" s="197"/>
      <c r="M421" s="198">
        <f ca="1">+TODAY()-L421</f>
        <v>46079</v>
      </c>
      <c r="N421" s="201"/>
      <c r="O421" s="204" t="e">
        <f>VLOOKUP(N421,[1]Datos!$B$21:$D$25,3,FALSE)</f>
        <v>#N/A</v>
      </c>
      <c r="P421" s="201"/>
      <c r="Q421" s="204" t="e">
        <f>VLOOKUP(P421,[1]Datos!$C$20:$D$25,2,FALSE)</f>
        <v>#N/A</v>
      </c>
      <c r="R421" s="204" t="e">
        <f t="shared" ref="R421" si="1916">+IF(O421="",Q421,IF(Q421="",O421,IF(O421&gt;Q421,O421,Q421)))</f>
        <v>#N/A</v>
      </c>
      <c r="S421" s="207"/>
      <c r="T421" s="176"/>
      <c r="U421" s="175"/>
      <c r="V421" s="175"/>
      <c r="W421" s="177" t="str">
        <f t="shared" ref="W421" si="1917">CONCATENATE("Posibilidad de"," ",T421," ",U421," debido ",V421)</f>
        <v xml:space="preserve">Posibilidad de   debido </v>
      </c>
      <c r="X421" s="165"/>
      <c r="Y421" s="165"/>
      <c r="Z421" s="178"/>
      <c r="AA421" s="178"/>
      <c r="AB421" s="178"/>
      <c r="AC421" s="181"/>
      <c r="AD421" s="176" t="str">
        <f t="shared" ref="AD421" si="1918">IF(AC421&lt;=0,"",IF(AC421&lt;=2,"Muy Baja",IF(AC421&lt;=24,"Baja",IF(AC421&lt;=500,"Media",IF(AC421&lt;=5000,"Alta","Muy Alta")))))</f>
        <v/>
      </c>
      <c r="AE421" s="182" t="str">
        <f t="shared" ref="AE421" si="1919">IF(AD421="","",IF(AD421="Muy Baja",0.2,IF(AD421="Baja",0.4,IF(AD421="Media",0.6,IF(AD421="Alta",0.8,IF(AD421="Muy Alta",1,))))))</f>
        <v/>
      </c>
      <c r="AF421" s="176"/>
      <c r="AG421" s="176" t="str">
        <f>IF(OR(AF421=[1]Datos!$C$6,AF421=[1]Datos!$D$6),"Leve",IF(OR(AF421=[1]Datos!$C$7,AF421=[1]Datos!$D$7),"Menor",IF(OR(AF421=[1]Datos!$C$8,AF421=[1]Datos!$D$8),"Moderado",IF(OR(AF421=[1]Datos!$C$9,AF421=[1]Datos!$D$9),"Mayor",IF(OR(AF421=[1]Datos!$C$10,AF421=[1]Datos!$D$10),"Catastrófico","")))))</f>
        <v/>
      </c>
      <c r="AH421" s="182" t="str">
        <f t="shared" ref="AH421" si="1920">IF(AG421="","",IF(AG421="Leve",0.2,IF(AG421="Menor",0.4,IF(AG421="Moderado",0.6,IF(AG421="Mayor",0.8,IF(AG421="Catastrófico",1,))))))</f>
        <v/>
      </c>
      <c r="AI421" s="176" t="str">
        <f t="shared" ref="AI421" si="1921">IF(OR(AND(AD421="Muy Baja",AG421="Leve"),AND(AD421="Muy Baja",AG421="Menor"),AND(AD421="Baja",AG421="Leve")),"Bajo",IF(OR(AND(AD421="Muy baja",AG421="Moderado"),AND(AD421="Baja",AG421="Menor"),AND(AD421="Baja",AG421="Moderado"),AND(AD421="Media",AG421="Leve"),AND(AD421="Media",AG421="Menor"),AND(AD421="Media",AG421="Moderado"),AND(AD421="Alta",AG421="Leve"),AND(AD421="Alta",AG421="Menor")),"Moderado",IF(OR(AND(AD421="Muy Baja",AG421="Mayor"),AND(AD421="Baja",AG421="Mayor"),AND(AD421="Media",AG421="Mayor"),AND(AD421="Alta",AG421="Moderado"),AND(AD421="Alta",AG421="Mayor"),AND(AD421="Muy Alta",AG421="Leve"),AND(AD421="Muy Alta",AG421="Menor"),AND(AD421="Muy Alta",AG421="Moderado"),AND(AD421="Muy Alta",AG421="Mayor")),"Alto",IF(OR(AND(AD421="Muy Baja",AG421="Catastrófico"),AND(AD421="Baja",AG421="Catastrófico"),AND(AD421="Media",AG421="Catastrófico"),AND(AD421="Alta",AG421="Catastrófico"),AND(AD421="Muy Alta",AG421="Catastrófico")),"Extremo",""))))</f>
        <v/>
      </c>
      <c r="AJ421" s="183" t="e" cm="1">
        <f t="array" ref="AJ421">_xlfn.IFS(AI421="Bajo","Aceptar",AI421="Moderado","Reducir",AI421="Alto","Reducir",AI421="Extremo","Reducir")</f>
        <v>#N/A</v>
      </c>
      <c r="AK421" s="21" t="str">
        <f>CONCATENATE(J421," Control"," 1")</f>
        <v>APJUR  Control 1</v>
      </c>
      <c r="AL421" s="23"/>
      <c r="AM421" s="23"/>
      <c r="AN421" s="23"/>
      <c r="AO421" s="23" t="str">
        <f t="shared" si="1896"/>
        <v xml:space="preserve">  a través de </v>
      </c>
      <c r="AP421" s="21"/>
      <c r="AQ421" s="21" t="str">
        <f t="shared" ref="AQ421:AQ432" si="1922">IF(OR(AP421="Preventivo",AP421="Detectivo"),"Probabilidad",IF(AP421="Correctivo","Impacto",""))</f>
        <v/>
      </c>
      <c r="AR421" s="21"/>
      <c r="AS421" s="21" t="str">
        <f t="shared" ref="AS421:AS432" si="1923">IF(AND(AP421="Preventivo",AR421="Automático"),"50%",IF(AND(AP421="Preventivo",AR421="Manual"),"40%",IF(AND(AP421="Detectivo",AR421="Automático"),"40%",IF(AND(AP421="Detectivo",AR421="Manual"),"30%",IF(AND(AP421="Correctivo",AR421="Automático"),"35%",IF(AND(AP421="Correctivo",AR421="Manual"),"25%",""))))))</f>
        <v/>
      </c>
      <c r="AT421" s="21"/>
      <c r="AU421" s="21"/>
      <c r="AV421" s="21"/>
      <c r="AW421" s="22" t="str">
        <f t="shared" ref="AW421" si="1924">+IF(AQ421="Probabilidad",AE421-(AE421*AS421),AE421)</f>
        <v/>
      </c>
      <c r="AX421" s="21" t="str">
        <f t="shared" ref="AX421:AX432" si="1925">IFERROR(IF(AW421="","",IF(AW421&lt;=20%,"Muy Baja",IF(AW421&lt;=40%,"Baja",IF(AW421&lt;=60%,"Media",IF(AW421&lt;=80%,"Alta","Muy Alta"))))),"")</f>
        <v/>
      </c>
      <c r="AY421" s="22" t="str">
        <f t="shared" ref="AY421" si="1926">+IF(AQ421="Impacto",AH421-(AH421*AS421),AH421)</f>
        <v/>
      </c>
      <c r="AZ421" s="21" t="str">
        <f t="shared" ref="AZ421:AZ432" si="1927">IFERROR(IF(AY421="","",IF(AY421&lt;=0.2,"Leve",IF(AY421&lt;=0.4,"Menor",IF(AY421&lt;=0.6,"Moderado",IF(AY421&lt;=0.8,"Mayor","Catastrófico"))))),"")</f>
        <v/>
      </c>
      <c r="BA421" s="165" t="str">
        <f t="shared" ref="BA421" si="1928">IF(OR(AND(AX424="Muy Baja",AZ424="Leve"),AND(AX424="Muy Baja",AZ424="Menor"),AND(AX424="Baja",AZ424="Leve")),"Bajo",IF(OR(AND(AX424="Muy baja",AZ424="Moderado"),AND(AX424="Baja",AZ424="Menor"),AND(AX424="Baja",AZ424="Moderado"),AND(AX424="Media",AZ424="Leve"),AND(AX424="Media",AZ424="Menor"),AND(AX424="Media",AZ424="Moderado"),AND(AX424="Alta",AZ424="Leve"),AND(AX424="Alta",AZ424="Menor")),"Moderado",IF(OR(AND(AX424="Muy Baja",AZ424="Mayor"),AND(AX424="Baja",AZ424="Mayor"),AND(AX424="Media",AZ424="Mayor"),AND(AX424="Alta",AZ424="Moderado"),AND(AX424="Alta",AZ424="Mayor"),AND(AX424="Muy Alta",AZ424="Leve"),AND(AX424="Muy Alta",AZ424="Menor"),AND(AX424="Muy Alta",AZ424="Moderado"),AND(AX424="Muy Alta",AZ424="Mayor")),"Alto",IF(OR(AND(AX424="Muy Baja",AZ424="Catastrófico"),AND(AX424="Baja",AZ424="Catastrófico"),AND(AX424="Media",AZ424="Catastrófico"),AND(AX424="Alta",AZ424="Catastrófico"),AND(AX424="Muy Alta",AZ424="Catastrófico")),"Extremo",""))))</f>
        <v/>
      </c>
      <c r="BB421" s="165" t="e" cm="1">
        <f t="array" ref="BB421">_xlfn.IFS(BA421="Bajo","Aceptar",BA421="Moderado","Reducir",BA421="Alto","Reducir",BA421="Extremo","Reducir")</f>
        <v>#N/A</v>
      </c>
      <c r="BC421" s="168" t="e" cm="1">
        <f t="array" ref="BC421">_xlfn.IFS(BB421="Aceptar","No",BB421="Reducir","Si")</f>
        <v>#N/A</v>
      </c>
      <c r="BD421" s="21" t="str">
        <f>CONCATENATE(J421," Acción preventiva"," 1")</f>
        <v>APJUR  Acción preventiva 1</v>
      </c>
      <c r="BE421" s="23"/>
      <c r="BF421" s="23"/>
      <c r="BG421" s="23"/>
      <c r="BH421" s="21">
        <f t="shared" ref="BH421:BH432" si="1929">+SUM(BI421:BT421)</f>
        <v>0</v>
      </c>
      <c r="BI421" s="21"/>
      <c r="BJ421" s="21"/>
      <c r="BK421" s="21"/>
      <c r="BL421" s="21"/>
      <c r="BM421" s="21"/>
      <c r="BN421" s="21"/>
      <c r="BO421" s="21"/>
      <c r="BP421" s="21"/>
      <c r="BQ421" s="21"/>
      <c r="BR421" s="21"/>
      <c r="BS421" s="21"/>
      <c r="BT421" s="21"/>
      <c r="BU421" s="171"/>
      <c r="BV421" s="38"/>
      <c r="BW421" s="38"/>
      <c r="BX421" s="38"/>
      <c r="BY421" s="38"/>
      <c r="BZ421" s="38"/>
      <c r="CA421" s="38"/>
      <c r="CB421" s="38"/>
      <c r="CC421" s="38"/>
      <c r="CD421" s="38"/>
      <c r="CE421" s="38"/>
      <c r="CF421" s="38"/>
      <c r="CG421" s="38"/>
      <c r="CH421" s="38">
        <f t="shared" ref="CH421:CH432" si="1930">+SUM(BV421:CG421)</f>
        <v>0</v>
      </c>
      <c r="CI421" s="39"/>
      <c r="CJ421" s="24"/>
      <c r="CK421" s="25"/>
      <c r="CL421" s="172">
        <f t="shared" ref="CL421" si="1931">+AC421</f>
        <v>0</v>
      </c>
      <c r="CM421" s="26" t="e">
        <f t="shared" ref="CM421" si="1932">1-(CK421/CL421)</f>
        <v>#DIV/0!</v>
      </c>
      <c r="CN421" s="24" t="e" cm="1">
        <f t="array" ref="CN421">+_xlfn.IFS(CM421&lt;0.8,"Cambio",CM421&lt;0.9,"Revisión de control",CM421&gt;0.89,"Se mantiene")</f>
        <v>#DIV/0!</v>
      </c>
      <c r="CO421" s="80"/>
      <c r="CP421" s="25"/>
      <c r="CQ421" s="25"/>
      <c r="CR421" s="25"/>
      <c r="CS421" s="26">
        <f t="shared" si="1755"/>
        <v>1</v>
      </c>
    </row>
    <row r="422" spans="1:97" ht="60" hidden="1" customHeight="1" x14ac:dyDescent="0.4">
      <c r="B422" s="169"/>
      <c r="C422" s="21" t="s">
        <v>163</v>
      </c>
      <c r="D422" s="188"/>
      <c r="E422" s="191"/>
      <c r="F422" s="188"/>
      <c r="G422" s="238"/>
      <c r="H422" s="176"/>
      <c r="I422" s="182"/>
      <c r="J422" s="176"/>
      <c r="K422" s="166"/>
      <c r="L422" s="197"/>
      <c r="M422" s="199"/>
      <c r="N422" s="202"/>
      <c r="O422" s="205"/>
      <c r="P422" s="202"/>
      <c r="Q422" s="205"/>
      <c r="R422" s="205"/>
      <c r="S422" s="208"/>
      <c r="T422" s="176"/>
      <c r="U422" s="175"/>
      <c r="V422" s="175"/>
      <c r="W422" s="177"/>
      <c r="X422" s="166"/>
      <c r="Y422" s="166"/>
      <c r="Z422" s="179"/>
      <c r="AA422" s="179"/>
      <c r="AB422" s="179"/>
      <c r="AC422" s="181"/>
      <c r="AD422" s="176"/>
      <c r="AE422" s="182"/>
      <c r="AF422" s="176"/>
      <c r="AG422" s="176"/>
      <c r="AH422" s="182"/>
      <c r="AI422" s="176"/>
      <c r="AJ422" s="183"/>
      <c r="AK422" s="21" t="str">
        <f>CONCATENATE(J421," Control"," 2")</f>
        <v>APJUR  Control 2</v>
      </c>
      <c r="AL422" s="23"/>
      <c r="AM422" s="23"/>
      <c r="AN422" s="23"/>
      <c r="AO422" s="23" t="str">
        <f t="shared" si="1896"/>
        <v xml:space="preserve">  a través de </v>
      </c>
      <c r="AP422" s="21"/>
      <c r="AQ422" s="21" t="str">
        <f t="shared" si="1922"/>
        <v/>
      </c>
      <c r="AR422" s="21"/>
      <c r="AS422" s="21" t="str">
        <f t="shared" si="1923"/>
        <v/>
      </c>
      <c r="AT422" s="21"/>
      <c r="AU422" s="21"/>
      <c r="AV422" s="21"/>
      <c r="AW422" s="22" t="str">
        <f t="shared" ref="AW422:AW424" si="1933">+IF(AQ422="Probabilidad",AW421-(AW421*AS422),AW421)</f>
        <v/>
      </c>
      <c r="AX422" s="21" t="str">
        <f t="shared" si="1925"/>
        <v/>
      </c>
      <c r="AY422" s="22" t="str">
        <f t="shared" ref="AY422:AY424" si="1934">+IF(AQ422="Impacto",AY421-(AY421*AS422),AY421)</f>
        <v/>
      </c>
      <c r="AZ422" s="21" t="str">
        <f t="shared" si="1927"/>
        <v/>
      </c>
      <c r="BA422" s="166"/>
      <c r="BB422" s="166"/>
      <c r="BC422" s="169"/>
      <c r="BD422" s="21" t="str">
        <f>CONCATENATE(J421," Acción preventiva"," 2")</f>
        <v>APJUR  Acción preventiva 2</v>
      </c>
      <c r="BE422" s="23"/>
      <c r="BF422" s="23"/>
      <c r="BG422" s="23"/>
      <c r="BH422" s="21">
        <f t="shared" si="1929"/>
        <v>0</v>
      </c>
      <c r="BI422" s="21"/>
      <c r="BJ422" s="21"/>
      <c r="BK422" s="21"/>
      <c r="BL422" s="21"/>
      <c r="BM422" s="21"/>
      <c r="BN422" s="21"/>
      <c r="BO422" s="21"/>
      <c r="BP422" s="21"/>
      <c r="BQ422" s="21"/>
      <c r="BR422" s="21"/>
      <c r="BS422" s="21"/>
      <c r="BT422" s="21"/>
      <c r="BU422" s="171"/>
      <c r="BV422" s="38"/>
      <c r="BW422" s="38"/>
      <c r="BX422" s="38"/>
      <c r="BY422" s="38"/>
      <c r="BZ422" s="38"/>
      <c r="CA422" s="38"/>
      <c r="CB422" s="38"/>
      <c r="CC422" s="38"/>
      <c r="CD422" s="38"/>
      <c r="CE422" s="38"/>
      <c r="CF422" s="38"/>
      <c r="CG422" s="38"/>
      <c r="CH422" s="38">
        <f t="shared" si="1930"/>
        <v>0</v>
      </c>
      <c r="CI422" s="39"/>
      <c r="CJ422" s="24"/>
      <c r="CK422" s="25"/>
      <c r="CL422" s="173"/>
      <c r="CM422" s="26" t="e">
        <f t="shared" ref="CM422" si="1935">1-(CK422/CL421)</f>
        <v>#DIV/0!</v>
      </c>
      <c r="CN422" s="24" t="e" cm="1">
        <f t="array" ref="CN422">+_xlfn.IFS(CM422&lt;0.8,"Cambio",CM422&lt;0.9,"Revisión de control",CM422&gt;0.89,"Se mantiene")</f>
        <v>#DIV/0!</v>
      </c>
      <c r="CO422" s="80"/>
      <c r="CP422" s="25"/>
      <c r="CQ422" s="25"/>
      <c r="CR422" s="25"/>
      <c r="CS422" s="26">
        <f t="shared" si="1755"/>
        <v>1</v>
      </c>
    </row>
    <row r="423" spans="1:97" ht="60" hidden="1" customHeight="1" x14ac:dyDescent="0.4">
      <c r="B423" s="169"/>
      <c r="C423" s="21" t="s">
        <v>163</v>
      </c>
      <c r="D423" s="188"/>
      <c r="E423" s="191"/>
      <c r="F423" s="188"/>
      <c r="G423" s="238"/>
      <c r="H423" s="176"/>
      <c r="I423" s="182"/>
      <c r="J423" s="176"/>
      <c r="K423" s="166"/>
      <c r="L423" s="197"/>
      <c r="M423" s="199"/>
      <c r="N423" s="202"/>
      <c r="O423" s="205"/>
      <c r="P423" s="202"/>
      <c r="Q423" s="205"/>
      <c r="R423" s="205"/>
      <c r="S423" s="208"/>
      <c r="T423" s="176"/>
      <c r="U423" s="175"/>
      <c r="V423" s="175"/>
      <c r="W423" s="177"/>
      <c r="X423" s="166"/>
      <c r="Y423" s="166"/>
      <c r="Z423" s="179"/>
      <c r="AA423" s="179"/>
      <c r="AB423" s="179"/>
      <c r="AC423" s="181"/>
      <c r="AD423" s="176"/>
      <c r="AE423" s="182"/>
      <c r="AF423" s="176"/>
      <c r="AG423" s="176"/>
      <c r="AH423" s="182"/>
      <c r="AI423" s="176"/>
      <c r="AJ423" s="183"/>
      <c r="AK423" s="21" t="str">
        <f>CONCATENATE(J421," Control"," 3")</f>
        <v>APJUR  Control 3</v>
      </c>
      <c r="AL423" s="23"/>
      <c r="AM423" s="23"/>
      <c r="AN423" s="23"/>
      <c r="AO423" s="23" t="str">
        <f t="shared" si="1896"/>
        <v xml:space="preserve">  a través de </v>
      </c>
      <c r="AP423" s="21"/>
      <c r="AQ423" s="21" t="str">
        <f t="shared" si="1922"/>
        <v/>
      </c>
      <c r="AR423" s="21"/>
      <c r="AS423" s="21" t="str">
        <f t="shared" si="1923"/>
        <v/>
      </c>
      <c r="AT423" s="21"/>
      <c r="AU423" s="21"/>
      <c r="AV423" s="21"/>
      <c r="AW423" s="22" t="str">
        <f t="shared" si="1933"/>
        <v/>
      </c>
      <c r="AX423" s="21" t="str">
        <f t="shared" si="1925"/>
        <v/>
      </c>
      <c r="AY423" s="22" t="str">
        <f t="shared" si="1934"/>
        <v/>
      </c>
      <c r="AZ423" s="21" t="str">
        <f t="shared" si="1927"/>
        <v/>
      </c>
      <c r="BA423" s="166"/>
      <c r="BB423" s="166"/>
      <c r="BC423" s="169"/>
      <c r="BD423" s="21" t="str">
        <f>CONCATENATE(J421," Acción preventiva"," 3")</f>
        <v>APJUR  Acción preventiva 3</v>
      </c>
      <c r="BE423" s="23"/>
      <c r="BF423" s="23"/>
      <c r="BG423" s="23"/>
      <c r="BH423" s="21">
        <f t="shared" si="1929"/>
        <v>0</v>
      </c>
      <c r="BI423" s="21"/>
      <c r="BJ423" s="21"/>
      <c r="BK423" s="21"/>
      <c r="BL423" s="21"/>
      <c r="BM423" s="21"/>
      <c r="BN423" s="21"/>
      <c r="BO423" s="21"/>
      <c r="BP423" s="21"/>
      <c r="BQ423" s="21"/>
      <c r="BR423" s="21"/>
      <c r="BS423" s="21"/>
      <c r="BT423" s="21"/>
      <c r="BU423" s="171"/>
      <c r="BV423" s="38"/>
      <c r="BW423" s="38"/>
      <c r="BX423" s="38"/>
      <c r="BY423" s="38"/>
      <c r="BZ423" s="38"/>
      <c r="CA423" s="38"/>
      <c r="CB423" s="38"/>
      <c r="CC423" s="38"/>
      <c r="CD423" s="38"/>
      <c r="CE423" s="38"/>
      <c r="CF423" s="38"/>
      <c r="CG423" s="38"/>
      <c r="CH423" s="38">
        <f t="shared" si="1930"/>
        <v>0</v>
      </c>
      <c r="CI423" s="39"/>
      <c r="CJ423" s="24"/>
      <c r="CK423" s="25"/>
      <c r="CL423" s="173"/>
      <c r="CM423" s="26" t="e">
        <f t="shared" ref="CM423" si="1936">1-(CK423/CL421)</f>
        <v>#DIV/0!</v>
      </c>
      <c r="CN423" s="24" t="e" cm="1">
        <f t="array" ref="CN423">+_xlfn.IFS(CM423&lt;0.8,"Cambio",CM423&lt;0.9,"Revisión de control",CM423&gt;0.89,"Se mantiene")</f>
        <v>#DIV/0!</v>
      </c>
      <c r="CO423" s="80"/>
      <c r="CP423" s="25"/>
      <c r="CQ423" s="25"/>
      <c r="CR423" s="25"/>
      <c r="CS423" s="26">
        <f t="shared" si="1755"/>
        <v>1</v>
      </c>
    </row>
    <row r="424" spans="1:97" ht="60" hidden="1" customHeight="1" x14ac:dyDescent="0.4">
      <c r="B424" s="170"/>
      <c r="C424" s="21" t="s">
        <v>163</v>
      </c>
      <c r="D424" s="189"/>
      <c r="E424" s="192"/>
      <c r="F424" s="189"/>
      <c r="G424" s="238"/>
      <c r="H424" s="176"/>
      <c r="I424" s="182"/>
      <c r="J424" s="176"/>
      <c r="K424" s="167"/>
      <c r="L424" s="197"/>
      <c r="M424" s="200"/>
      <c r="N424" s="203"/>
      <c r="O424" s="206"/>
      <c r="P424" s="203"/>
      <c r="Q424" s="206"/>
      <c r="R424" s="206"/>
      <c r="S424" s="209"/>
      <c r="T424" s="176"/>
      <c r="U424" s="175"/>
      <c r="V424" s="175"/>
      <c r="W424" s="177"/>
      <c r="X424" s="167"/>
      <c r="Y424" s="167"/>
      <c r="Z424" s="180"/>
      <c r="AA424" s="180"/>
      <c r="AB424" s="180"/>
      <c r="AC424" s="181"/>
      <c r="AD424" s="176"/>
      <c r="AE424" s="182"/>
      <c r="AF424" s="176"/>
      <c r="AG424" s="176"/>
      <c r="AH424" s="182"/>
      <c r="AI424" s="176"/>
      <c r="AJ424" s="183"/>
      <c r="AK424" s="21" t="str">
        <f>CONCATENATE(J421," Control"," 4")</f>
        <v>APJUR  Control 4</v>
      </c>
      <c r="AL424" s="23"/>
      <c r="AM424" s="23"/>
      <c r="AN424" s="23"/>
      <c r="AO424" s="23" t="str">
        <f t="shared" si="1896"/>
        <v xml:space="preserve">  a través de </v>
      </c>
      <c r="AP424" s="21"/>
      <c r="AQ424" s="21" t="str">
        <f t="shared" si="1922"/>
        <v/>
      </c>
      <c r="AR424" s="21"/>
      <c r="AS424" s="21" t="str">
        <f t="shared" si="1923"/>
        <v/>
      </c>
      <c r="AT424" s="21"/>
      <c r="AU424" s="21"/>
      <c r="AV424" s="21"/>
      <c r="AW424" s="22" t="str">
        <f t="shared" si="1933"/>
        <v/>
      </c>
      <c r="AX424" s="21" t="str">
        <f t="shared" si="1925"/>
        <v/>
      </c>
      <c r="AY424" s="22" t="str">
        <f t="shared" si="1934"/>
        <v/>
      </c>
      <c r="AZ424" s="21" t="str">
        <f t="shared" si="1927"/>
        <v/>
      </c>
      <c r="BA424" s="167"/>
      <c r="BB424" s="167"/>
      <c r="BC424" s="170"/>
      <c r="BD424" s="21" t="str">
        <f>CONCATENATE(J421," Acción preventiva"," 4")</f>
        <v>APJUR  Acción preventiva 4</v>
      </c>
      <c r="BE424" s="23"/>
      <c r="BF424" s="23"/>
      <c r="BG424" s="23"/>
      <c r="BH424" s="21">
        <f t="shared" si="1929"/>
        <v>0</v>
      </c>
      <c r="BI424" s="21"/>
      <c r="BJ424" s="21"/>
      <c r="BK424" s="21"/>
      <c r="BL424" s="21"/>
      <c r="BM424" s="21"/>
      <c r="BN424" s="21"/>
      <c r="BO424" s="21"/>
      <c r="BP424" s="21"/>
      <c r="BQ424" s="21"/>
      <c r="BR424" s="21"/>
      <c r="BS424" s="21"/>
      <c r="BT424" s="21"/>
      <c r="BU424" s="171"/>
      <c r="BV424" s="38"/>
      <c r="BW424" s="38"/>
      <c r="BX424" s="38"/>
      <c r="BY424" s="38"/>
      <c r="BZ424" s="38"/>
      <c r="CA424" s="38"/>
      <c r="CB424" s="38"/>
      <c r="CC424" s="38"/>
      <c r="CD424" s="38"/>
      <c r="CE424" s="38"/>
      <c r="CF424" s="38"/>
      <c r="CG424" s="38"/>
      <c r="CH424" s="38">
        <f t="shared" si="1930"/>
        <v>0</v>
      </c>
      <c r="CI424" s="39"/>
      <c r="CJ424" s="24"/>
      <c r="CK424" s="25"/>
      <c r="CL424" s="174"/>
      <c r="CM424" s="26" t="e">
        <f t="shared" ref="CM424" si="1937">1-(CK424/CL421)</f>
        <v>#DIV/0!</v>
      </c>
      <c r="CN424" s="24" t="e" cm="1">
        <f t="array" ref="CN424">+_xlfn.IFS(CM424&lt;0.8,"Cambio",CM424&lt;0.9,"Revisión de control",CM424&gt;0.89,"Se mantiene")</f>
        <v>#DIV/0!</v>
      </c>
      <c r="CO424" s="80"/>
      <c r="CP424" s="25"/>
      <c r="CQ424" s="25"/>
      <c r="CR424" s="25"/>
      <c r="CS424" s="26">
        <f t="shared" si="1755"/>
        <v>1</v>
      </c>
    </row>
    <row r="425" spans="1:97" ht="60" hidden="1" customHeight="1" x14ac:dyDescent="0.4">
      <c r="B425" s="168" t="s">
        <v>162</v>
      </c>
      <c r="C425" s="21" t="s">
        <v>163</v>
      </c>
      <c r="D425" s="187" t="str">
        <f>VLOOKUP(B425,Datos!$B$65:$F$80,3,FALSE)</f>
        <v>Asesorar y dar soporte jurídico a las diferentes dependencias ,a través de la emisión de conceptos y  demás soportes legales que sean necesarios, así como realizar todas las actuaciones tendientes a la debida defensa de los intereses de la entidad.</v>
      </c>
      <c r="E425" s="190" t="str">
        <f>VLOOKUP(B425,Datos!$B$65:$F$80,5,FALSE)</f>
        <v>La posibilidad de incumplir con la adecuada actuación de la defensa jurídica ante los intereses de la entidad y la desatención en la asesoría de soporte jurídico a las solicitudes que reciban</v>
      </c>
      <c r="F425" s="187" t="str">
        <f>VLOOKUP(B425,Datos!$B$65:$F$80,4,FALSE)</f>
        <v>Desde la asesoría jurídica al Director y demás dependencias, hasta las actuaciones judiciales tendientes a la debida defensa de los intereses de la entidad.</v>
      </c>
      <c r="G425" s="238" t="s">
        <v>1428</v>
      </c>
      <c r="H425" s="176"/>
      <c r="I425" s="182">
        <f t="shared" ref="I425" si="1938">IF(K425="",0,1)</f>
        <v>0</v>
      </c>
      <c r="J425" s="176" t="str">
        <f t="shared" ref="J425" si="1939">CONCATENATE(C425," ",K425)</f>
        <v xml:space="preserve">APJUR </v>
      </c>
      <c r="K425" s="165"/>
      <c r="L425" s="197"/>
      <c r="M425" s="198">
        <f ca="1">+TODAY()-L425</f>
        <v>46079</v>
      </c>
      <c r="N425" s="201"/>
      <c r="O425" s="204" t="e">
        <f>VLOOKUP(N425,[1]Datos!$B$21:$D$25,3,FALSE)</f>
        <v>#N/A</v>
      </c>
      <c r="P425" s="201"/>
      <c r="Q425" s="204" t="e">
        <f>VLOOKUP(P425,[1]Datos!$C$20:$D$25,2,FALSE)</f>
        <v>#N/A</v>
      </c>
      <c r="R425" s="204" t="e">
        <f t="shared" ref="R425" si="1940">+IF(O425="",Q425,IF(Q425="",O425,IF(O425&gt;Q425,O425,Q425)))</f>
        <v>#N/A</v>
      </c>
      <c r="S425" s="207"/>
      <c r="T425" s="176"/>
      <c r="U425" s="175"/>
      <c r="V425" s="175"/>
      <c r="W425" s="177" t="str">
        <f t="shared" ref="W425" si="1941">CONCATENATE("Posibilidad de"," ",T425," ",U425," debido ",V425)</f>
        <v xml:space="preserve">Posibilidad de   debido </v>
      </c>
      <c r="X425" s="165"/>
      <c r="Y425" s="165"/>
      <c r="Z425" s="178"/>
      <c r="AA425" s="178"/>
      <c r="AB425" s="178"/>
      <c r="AC425" s="181"/>
      <c r="AD425" s="176" t="str">
        <f t="shared" ref="AD425" si="1942">IF(AC425&lt;=0,"",IF(AC425&lt;=2,"Muy Baja",IF(AC425&lt;=24,"Baja",IF(AC425&lt;=500,"Media",IF(AC425&lt;=5000,"Alta","Muy Alta")))))</f>
        <v/>
      </c>
      <c r="AE425" s="182" t="str">
        <f t="shared" ref="AE425" si="1943">IF(AD425="","",IF(AD425="Muy Baja",0.2,IF(AD425="Baja",0.4,IF(AD425="Media",0.6,IF(AD425="Alta",0.8,IF(AD425="Muy Alta",1,))))))</f>
        <v/>
      </c>
      <c r="AF425" s="176"/>
      <c r="AG425" s="176" t="str">
        <f>IF(OR(AF425=[1]Datos!$C$6,AF425=[1]Datos!$D$6),"Leve",IF(OR(AF425=[1]Datos!$C$7,AF425=[1]Datos!$D$7),"Menor",IF(OR(AF425=[1]Datos!$C$8,AF425=[1]Datos!$D$8),"Moderado",IF(OR(AF425=[1]Datos!$C$9,AF425=[1]Datos!$D$9),"Mayor",IF(OR(AF425=[1]Datos!$C$10,AF425=[1]Datos!$D$10),"Catastrófico","")))))</f>
        <v/>
      </c>
      <c r="AH425" s="182" t="str">
        <f t="shared" ref="AH425" si="1944">IF(AG425="","",IF(AG425="Leve",0.2,IF(AG425="Menor",0.4,IF(AG425="Moderado",0.6,IF(AG425="Mayor",0.8,IF(AG425="Catastrófico",1,))))))</f>
        <v/>
      </c>
      <c r="AI425" s="176" t="str">
        <f t="shared" ref="AI425" si="1945">IF(OR(AND(AD425="Muy Baja",AG425="Leve"),AND(AD425="Muy Baja",AG425="Menor"),AND(AD425="Baja",AG425="Leve")),"Bajo",IF(OR(AND(AD425="Muy baja",AG425="Moderado"),AND(AD425="Baja",AG425="Menor"),AND(AD425="Baja",AG425="Moderado"),AND(AD425="Media",AG425="Leve"),AND(AD425="Media",AG425="Menor"),AND(AD425="Media",AG425="Moderado"),AND(AD425="Alta",AG425="Leve"),AND(AD425="Alta",AG425="Menor")),"Moderado",IF(OR(AND(AD425="Muy Baja",AG425="Mayor"),AND(AD425="Baja",AG425="Mayor"),AND(AD425="Media",AG425="Mayor"),AND(AD425="Alta",AG425="Moderado"),AND(AD425="Alta",AG425="Mayor"),AND(AD425="Muy Alta",AG425="Leve"),AND(AD425="Muy Alta",AG425="Menor"),AND(AD425="Muy Alta",AG425="Moderado"),AND(AD425="Muy Alta",AG425="Mayor")),"Alto",IF(OR(AND(AD425="Muy Baja",AG425="Catastrófico"),AND(AD425="Baja",AG425="Catastrófico"),AND(AD425="Media",AG425="Catastrófico"),AND(AD425="Alta",AG425="Catastrófico"),AND(AD425="Muy Alta",AG425="Catastrófico")),"Extremo",""))))</f>
        <v/>
      </c>
      <c r="AJ425" s="183" t="e" cm="1">
        <f t="array" ref="AJ425">_xlfn.IFS(AI425="Bajo","Aceptar",AI425="Moderado","Reducir",AI425="Alto","Reducir",AI425="Extremo","Reducir")</f>
        <v>#N/A</v>
      </c>
      <c r="AK425" s="21" t="str">
        <f>CONCATENATE(J425," Control"," 1")</f>
        <v>APJUR  Control 1</v>
      </c>
      <c r="AL425" s="23"/>
      <c r="AM425" s="23"/>
      <c r="AN425" s="23"/>
      <c r="AO425" s="23" t="str">
        <f t="shared" ref="AO425:AO428" si="1946">CONCATENATE(AL425," ",AM425," a través de ",AN425)</f>
        <v xml:space="preserve">  a través de </v>
      </c>
      <c r="AP425" s="21"/>
      <c r="AQ425" s="21" t="str">
        <f t="shared" si="1922"/>
        <v/>
      </c>
      <c r="AR425" s="21"/>
      <c r="AS425" s="21" t="str">
        <f t="shared" si="1923"/>
        <v/>
      </c>
      <c r="AT425" s="21"/>
      <c r="AU425" s="21"/>
      <c r="AV425" s="21"/>
      <c r="AW425" s="22" t="str">
        <f t="shared" ref="AW425" si="1947">+IF(AQ425="Probabilidad",AE425-(AE425*AS425),AE425)</f>
        <v/>
      </c>
      <c r="AX425" s="21" t="str">
        <f t="shared" si="1925"/>
        <v/>
      </c>
      <c r="AY425" s="22" t="str">
        <f t="shared" ref="AY425" si="1948">+IF(AQ425="Impacto",AH425-(AH425*AS425),AH425)</f>
        <v/>
      </c>
      <c r="AZ425" s="21" t="str">
        <f t="shared" si="1927"/>
        <v/>
      </c>
      <c r="BA425" s="165" t="str">
        <f t="shared" ref="BA425" si="1949">IF(OR(AND(AX428="Muy Baja",AZ428="Leve"),AND(AX428="Muy Baja",AZ428="Menor"),AND(AX428="Baja",AZ428="Leve")),"Bajo",IF(OR(AND(AX428="Muy baja",AZ428="Moderado"),AND(AX428="Baja",AZ428="Menor"),AND(AX428="Baja",AZ428="Moderado"),AND(AX428="Media",AZ428="Leve"),AND(AX428="Media",AZ428="Menor"),AND(AX428="Media",AZ428="Moderado"),AND(AX428="Alta",AZ428="Leve"),AND(AX428="Alta",AZ428="Menor")),"Moderado",IF(OR(AND(AX428="Muy Baja",AZ428="Mayor"),AND(AX428="Baja",AZ428="Mayor"),AND(AX428="Media",AZ428="Mayor"),AND(AX428="Alta",AZ428="Moderado"),AND(AX428="Alta",AZ428="Mayor"),AND(AX428="Muy Alta",AZ428="Leve"),AND(AX428="Muy Alta",AZ428="Menor"),AND(AX428="Muy Alta",AZ428="Moderado"),AND(AX428="Muy Alta",AZ428="Mayor")),"Alto",IF(OR(AND(AX428="Muy Baja",AZ428="Catastrófico"),AND(AX428="Baja",AZ428="Catastrófico"),AND(AX428="Media",AZ428="Catastrófico"),AND(AX428="Alta",AZ428="Catastrófico"),AND(AX428="Muy Alta",AZ428="Catastrófico")),"Extremo",""))))</f>
        <v/>
      </c>
      <c r="BB425" s="165" t="e" cm="1">
        <f t="array" ref="BB425">_xlfn.IFS(BA425="Bajo","Aceptar",BA425="Moderado","Reducir",BA425="Alto","Reducir",BA425="Extremo","Reducir")</f>
        <v>#N/A</v>
      </c>
      <c r="BC425" s="168" t="e" cm="1">
        <f t="array" ref="BC425">_xlfn.IFS(BB425="Aceptar","No",BB425="Reducir","Si")</f>
        <v>#N/A</v>
      </c>
      <c r="BD425" s="21" t="str">
        <f>CONCATENATE(J425," Acción preventiva"," 1")</f>
        <v>APJUR  Acción preventiva 1</v>
      </c>
      <c r="BE425" s="23"/>
      <c r="BF425" s="23"/>
      <c r="BG425" s="23"/>
      <c r="BH425" s="21">
        <f t="shared" si="1929"/>
        <v>0</v>
      </c>
      <c r="BI425" s="21"/>
      <c r="BJ425" s="21"/>
      <c r="BK425" s="21"/>
      <c r="BL425" s="21"/>
      <c r="BM425" s="21"/>
      <c r="BN425" s="21"/>
      <c r="BO425" s="21"/>
      <c r="BP425" s="21"/>
      <c r="BQ425" s="21"/>
      <c r="BR425" s="21"/>
      <c r="BS425" s="21"/>
      <c r="BT425" s="21"/>
      <c r="BU425" s="171"/>
      <c r="BV425" s="38"/>
      <c r="BW425" s="38"/>
      <c r="BX425" s="38"/>
      <c r="BY425" s="38"/>
      <c r="BZ425" s="38"/>
      <c r="CA425" s="38"/>
      <c r="CB425" s="38"/>
      <c r="CC425" s="38"/>
      <c r="CD425" s="38"/>
      <c r="CE425" s="38"/>
      <c r="CF425" s="38"/>
      <c r="CG425" s="38"/>
      <c r="CH425" s="38">
        <f t="shared" si="1930"/>
        <v>0</v>
      </c>
      <c r="CI425" s="39"/>
      <c r="CJ425" s="24"/>
      <c r="CK425" s="25"/>
      <c r="CL425" s="172">
        <f t="shared" ref="CL425" si="1950">+AC425</f>
        <v>0</v>
      </c>
      <c r="CM425" s="26" t="e">
        <f t="shared" ref="CM425" si="1951">1-(CK425/CL425)</f>
        <v>#DIV/0!</v>
      </c>
      <c r="CN425" s="24" t="e" cm="1">
        <f t="array" ref="CN425">+_xlfn.IFS(CM425&lt;0.8,"Cambio",CM425&lt;0.9,"Revisión de control",CM425&gt;0.89,"Se mantiene")</f>
        <v>#DIV/0!</v>
      </c>
      <c r="CO425" s="80"/>
      <c r="CP425" s="25"/>
      <c r="CQ425" s="25"/>
      <c r="CR425" s="25"/>
      <c r="CS425" s="26">
        <f t="shared" ref="CS425:CS428" si="1952">(_xlfn.IFS(CJ425="",1,CJ425="SI",0)+_xlfn.IFS(CO425="",1,CO425="SI",1,CO425="NO",0)+_xlfn.IFS(CP425="",1,CP425="SI",1,CP425="NO",0)+_xlfn.IFS(CQ425="",1,CQ425="SI",1,CQ425="NO",0)+_xlfn.IFS(CR425="",1,CR425="SI",1,CR425="NO",0))/5</f>
        <v>1</v>
      </c>
    </row>
    <row r="426" spans="1:97" ht="60" hidden="1" customHeight="1" x14ac:dyDescent="0.4">
      <c r="B426" s="169"/>
      <c r="C426" s="21" t="s">
        <v>163</v>
      </c>
      <c r="D426" s="188"/>
      <c r="E426" s="191"/>
      <c r="F426" s="188"/>
      <c r="G426" s="238"/>
      <c r="H426" s="176"/>
      <c r="I426" s="182"/>
      <c r="J426" s="176"/>
      <c r="K426" s="166"/>
      <c r="L426" s="197"/>
      <c r="M426" s="199"/>
      <c r="N426" s="202"/>
      <c r="O426" s="205"/>
      <c r="P426" s="202"/>
      <c r="Q426" s="205"/>
      <c r="R426" s="205"/>
      <c r="S426" s="208"/>
      <c r="T426" s="176"/>
      <c r="U426" s="175"/>
      <c r="V426" s="175"/>
      <c r="W426" s="177"/>
      <c r="X426" s="166"/>
      <c r="Y426" s="166"/>
      <c r="Z426" s="179"/>
      <c r="AA426" s="179"/>
      <c r="AB426" s="179"/>
      <c r="AC426" s="181"/>
      <c r="AD426" s="176"/>
      <c r="AE426" s="182"/>
      <c r="AF426" s="176"/>
      <c r="AG426" s="176"/>
      <c r="AH426" s="182"/>
      <c r="AI426" s="176"/>
      <c r="AJ426" s="183"/>
      <c r="AK426" s="21" t="str">
        <f>CONCATENATE(J425," Control"," 2")</f>
        <v>APJUR  Control 2</v>
      </c>
      <c r="AL426" s="23"/>
      <c r="AM426" s="23"/>
      <c r="AN426" s="23"/>
      <c r="AO426" s="23" t="str">
        <f t="shared" si="1946"/>
        <v xml:space="preserve">  a través de </v>
      </c>
      <c r="AP426" s="21"/>
      <c r="AQ426" s="21" t="str">
        <f t="shared" si="1922"/>
        <v/>
      </c>
      <c r="AR426" s="21"/>
      <c r="AS426" s="21" t="str">
        <f t="shared" si="1923"/>
        <v/>
      </c>
      <c r="AT426" s="21"/>
      <c r="AU426" s="21"/>
      <c r="AV426" s="21"/>
      <c r="AW426" s="22" t="str">
        <f t="shared" ref="AW426:AW428" si="1953">+IF(AQ426="Probabilidad",AW425-(AW425*AS426),AW425)</f>
        <v/>
      </c>
      <c r="AX426" s="21" t="str">
        <f t="shared" si="1925"/>
        <v/>
      </c>
      <c r="AY426" s="22" t="str">
        <f t="shared" ref="AY426:AY428" si="1954">+IF(AQ426="Impacto",AY425-(AY425*AS426),AY425)</f>
        <v/>
      </c>
      <c r="AZ426" s="21" t="str">
        <f t="shared" si="1927"/>
        <v/>
      </c>
      <c r="BA426" s="166"/>
      <c r="BB426" s="166"/>
      <c r="BC426" s="169"/>
      <c r="BD426" s="21" t="str">
        <f>CONCATENATE(J425," Acción preventiva"," 2")</f>
        <v>APJUR  Acción preventiva 2</v>
      </c>
      <c r="BE426" s="23"/>
      <c r="BF426" s="23"/>
      <c r="BG426" s="23"/>
      <c r="BH426" s="21">
        <f t="shared" si="1929"/>
        <v>0</v>
      </c>
      <c r="BI426" s="21"/>
      <c r="BJ426" s="21"/>
      <c r="BK426" s="21"/>
      <c r="BL426" s="21"/>
      <c r="BM426" s="21"/>
      <c r="BN426" s="21"/>
      <c r="BO426" s="21"/>
      <c r="BP426" s="21"/>
      <c r="BQ426" s="21"/>
      <c r="BR426" s="21"/>
      <c r="BS426" s="21"/>
      <c r="BT426" s="21"/>
      <c r="BU426" s="171"/>
      <c r="BV426" s="38"/>
      <c r="BW426" s="38"/>
      <c r="BX426" s="38"/>
      <c r="BY426" s="38"/>
      <c r="BZ426" s="38"/>
      <c r="CA426" s="38"/>
      <c r="CB426" s="38"/>
      <c r="CC426" s="38"/>
      <c r="CD426" s="38"/>
      <c r="CE426" s="38"/>
      <c r="CF426" s="38"/>
      <c r="CG426" s="38"/>
      <c r="CH426" s="38">
        <f t="shared" si="1930"/>
        <v>0</v>
      </c>
      <c r="CI426" s="39"/>
      <c r="CJ426" s="24"/>
      <c r="CK426" s="25"/>
      <c r="CL426" s="173"/>
      <c r="CM426" s="26" t="e">
        <f t="shared" ref="CM426" si="1955">1-(CK426/CL425)</f>
        <v>#DIV/0!</v>
      </c>
      <c r="CN426" s="24" t="e" cm="1">
        <f t="array" ref="CN426">+_xlfn.IFS(CM426&lt;0.8,"Cambio",CM426&lt;0.9,"Revisión de control",CM426&gt;0.89,"Se mantiene")</f>
        <v>#DIV/0!</v>
      </c>
      <c r="CO426" s="80"/>
      <c r="CP426" s="25"/>
      <c r="CQ426" s="25"/>
      <c r="CR426" s="25"/>
      <c r="CS426" s="26">
        <f t="shared" si="1952"/>
        <v>1</v>
      </c>
    </row>
    <row r="427" spans="1:97" ht="60" hidden="1" customHeight="1" x14ac:dyDescent="0.4">
      <c r="B427" s="169"/>
      <c r="C427" s="21" t="s">
        <v>163</v>
      </c>
      <c r="D427" s="188"/>
      <c r="E427" s="191"/>
      <c r="F427" s="188"/>
      <c r="G427" s="238"/>
      <c r="H427" s="176"/>
      <c r="I427" s="182"/>
      <c r="J427" s="176"/>
      <c r="K427" s="166"/>
      <c r="L427" s="197"/>
      <c r="M427" s="199"/>
      <c r="N427" s="202"/>
      <c r="O427" s="205"/>
      <c r="P427" s="202"/>
      <c r="Q427" s="205"/>
      <c r="R427" s="205"/>
      <c r="S427" s="208"/>
      <c r="T427" s="176"/>
      <c r="U427" s="175"/>
      <c r="V427" s="175"/>
      <c r="W427" s="177"/>
      <c r="X427" s="166"/>
      <c r="Y427" s="166"/>
      <c r="Z427" s="179"/>
      <c r="AA427" s="179"/>
      <c r="AB427" s="179"/>
      <c r="AC427" s="181"/>
      <c r="AD427" s="176"/>
      <c r="AE427" s="182"/>
      <c r="AF427" s="176"/>
      <c r="AG427" s="176"/>
      <c r="AH427" s="182"/>
      <c r="AI427" s="176"/>
      <c r="AJ427" s="183"/>
      <c r="AK427" s="21" t="str">
        <f>CONCATENATE(J425," Control"," 3")</f>
        <v>APJUR  Control 3</v>
      </c>
      <c r="AL427" s="23"/>
      <c r="AM427" s="23"/>
      <c r="AN427" s="23"/>
      <c r="AO427" s="23" t="str">
        <f t="shared" si="1946"/>
        <v xml:space="preserve">  a través de </v>
      </c>
      <c r="AP427" s="21"/>
      <c r="AQ427" s="21" t="str">
        <f t="shared" si="1922"/>
        <v/>
      </c>
      <c r="AR427" s="21"/>
      <c r="AS427" s="21" t="str">
        <f t="shared" si="1923"/>
        <v/>
      </c>
      <c r="AT427" s="21"/>
      <c r="AU427" s="21"/>
      <c r="AV427" s="21"/>
      <c r="AW427" s="22" t="str">
        <f t="shared" si="1953"/>
        <v/>
      </c>
      <c r="AX427" s="21" t="str">
        <f t="shared" si="1925"/>
        <v/>
      </c>
      <c r="AY427" s="22" t="str">
        <f t="shared" si="1954"/>
        <v/>
      </c>
      <c r="AZ427" s="21" t="str">
        <f t="shared" si="1927"/>
        <v/>
      </c>
      <c r="BA427" s="166"/>
      <c r="BB427" s="166"/>
      <c r="BC427" s="169"/>
      <c r="BD427" s="21" t="str">
        <f>CONCATENATE(J425," Acción preventiva"," 3")</f>
        <v>APJUR  Acción preventiva 3</v>
      </c>
      <c r="BE427" s="23"/>
      <c r="BF427" s="23"/>
      <c r="BG427" s="23"/>
      <c r="BH427" s="21">
        <f t="shared" si="1929"/>
        <v>0</v>
      </c>
      <c r="BI427" s="21"/>
      <c r="BJ427" s="21"/>
      <c r="BK427" s="21"/>
      <c r="BL427" s="21"/>
      <c r="BM427" s="21"/>
      <c r="BN427" s="21"/>
      <c r="BO427" s="21"/>
      <c r="BP427" s="21"/>
      <c r="BQ427" s="21"/>
      <c r="BR427" s="21"/>
      <c r="BS427" s="21"/>
      <c r="BT427" s="21"/>
      <c r="BU427" s="171"/>
      <c r="BV427" s="38"/>
      <c r="BW427" s="38"/>
      <c r="BX427" s="38"/>
      <c r="BY427" s="38"/>
      <c r="BZ427" s="38"/>
      <c r="CA427" s="38"/>
      <c r="CB427" s="38"/>
      <c r="CC427" s="38"/>
      <c r="CD427" s="38"/>
      <c r="CE427" s="38"/>
      <c r="CF427" s="38"/>
      <c r="CG427" s="38"/>
      <c r="CH427" s="38">
        <f t="shared" si="1930"/>
        <v>0</v>
      </c>
      <c r="CI427" s="39"/>
      <c r="CJ427" s="24"/>
      <c r="CK427" s="25"/>
      <c r="CL427" s="173"/>
      <c r="CM427" s="26" t="e">
        <f t="shared" ref="CM427" si="1956">1-(CK427/CL425)</f>
        <v>#DIV/0!</v>
      </c>
      <c r="CN427" s="24" t="e" cm="1">
        <f t="array" ref="CN427">+_xlfn.IFS(CM427&lt;0.8,"Cambio",CM427&lt;0.9,"Revisión de control",CM427&gt;0.89,"Se mantiene")</f>
        <v>#DIV/0!</v>
      </c>
      <c r="CO427" s="80"/>
      <c r="CP427" s="25"/>
      <c r="CQ427" s="25"/>
      <c r="CR427" s="25"/>
      <c r="CS427" s="26">
        <f t="shared" si="1952"/>
        <v>1</v>
      </c>
    </row>
    <row r="428" spans="1:97" ht="60" hidden="1" customHeight="1" x14ac:dyDescent="0.4">
      <c r="B428" s="170"/>
      <c r="C428" s="21" t="s">
        <v>163</v>
      </c>
      <c r="D428" s="189"/>
      <c r="E428" s="192"/>
      <c r="F428" s="189"/>
      <c r="G428" s="238"/>
      <c r="H428" s="176"/>
      <c r="I428" s="182"/>
      <c r="J428" s="176"/>
      <c r="K428" s="167"/>
      <c r="L428" s="197"/>
      <c r="M428" s="200"/>
      <c r="N428" s="203"/>
      <c r="O428" s="206"/>
      <c r="P428" s="203"/>
      <c r="Q428" s="206"/>
      <c r="R428" s="206"/>
      <c r="S428" s="209"/>
      <c r="T428" s="176"/>
      <c r="U428" s="175"/>
      <c r="V428" s="175"/>
      <c r="W428" s="177"/>
      <c r="X428" s="167"/>
      <c r="Y428" s="167"/>
      <c r="Z428" s="180"/>
      <c r="AA428" s="180"/>
      <c r="AB428" s="180"/>
      <c r="AC428" s="181"/>
      <c r="AD428" s="176"/>
      <c r="AE428" s="182"/>
      <c r="AF428" s="176"/>
      <c r="AG428" s="176"/>
      <c r="AH428" s="182"/>
      <c r="AI428" s="176"/>
      <c r="AJ428" s="183"/>
      <c r="AK428" s="21" t="str">
        <f>CONCATENATE(J425," Control"," 4")</f>
        <v>APJUR  Control 4</v>
      </c>
      <c r="AL428" s="23"/>
      <c r="AM428" s="23"/>
      <c r="AN428" s="23"/>
      <c r="AO428" s="23" t="str">
        <f t="shared" si="1946"/>
        <v xml:space="preserve">  a través de </v>
      </c>
      <c r="AP428" s="21"/>
      <c r="AQ428" s="21" t="str">
        <f t="shared" si="1922"/>
        <v/>
      </c>
      <c r="AR428" s="21"/>
      <c r="AS428" s="21" t="str">
        <f t="shared" si="1923"/>
        <v/>
      </c>
      <c r="AT428" s="21"/>
      <c r="AU428" s="21"/>
      <c r="AV428" s="21"/>
      <c r="AW428" s="22" t="str">
        <f t="shared" si="1953"/>
        <v/>
      </c>
      <c r="AX428" s="21" t="str">
        <f t="shared" si="1925"/>
        <v/>
      </c>
      <c r="AY428" s="22" t="str">
        <f t="shared" si="1954"/>
        <v/>
      </c>
      <c r="AZ428" s="21" t="str">
        <f t="shared" si="1927"/>
        <v/>
      </c>
      <c r="BA428" s="167"/>
      <c r="BB428" s="167"/>
      <c r="BC428" s="170"/>
      <c r="BD428" s="21" t="str">
        <f>CONCATENATE(J425," Acción preventiva"," 4")</f>
        <v>APJUR  Acción preventiva 4</v>
      </c>
      <c r="BE428" s="23"/>
      <c r="BF428" s="23"/>
      <c r="BG428" s="23"/>
      <c r="BH428" s="21">
        <f t="shared" si="1929"/>
        <v>0</v>
      </c>
      <c r="BI428" s="21"/>
      <c r="BJ428" s="21"/>
      <c r="BK428" s="21"/>
      <c r="BL428" s="21"/>
      <c r="BM428" s="21"/>
      <c r="BN428" s="21"/>
      <c r="BO428" s="21"/>
      <c r="BP428" s="21"/>
      <c r="BQ428" s="21"/>
      <c r="BR428" s="21"/>
      <c r="BS428" s="21"/>
      <c r="BT428" s="21"/>
      <c r="BU428" s="171"/>
      <c r="BV428" s="38"/>
      <c r="BW428" s="38"/>
      <c r="BX428" s="38"/>
      <c r="BY428" s="38"/>
      <c r="BZ428" s="38"/>
      <c r="CA428" s="38"/>
      <c r="CB428" s="38"/>
      <c r="CC428" s="38"/>
      <c r="CD428" s="38"/>
      <c r="CE428" s="38"/>
      <c r="CF428" s="38"/>
      <c r="CG428" s="38"/>
      <c r="CH428" s="38">
        <f t="shared" si="1930"/>
        <v>0</v>
      </c>
      <c r="CI428" s="39"/>
      <c r="CJ428" s="24"/>
      <c r="CK428" s="25"/>
      <c r="CL428" s="174"/>
      <c r="CM428" s="26" t="e">
        <f t="shared" ref="CM428" si="1957">1-(CK428/CL425)</f>
        <v>#DIV/0!</v>
      </c>
      <c r="CN428" s="24" t="e" cm="1">
        <f t="array" ref="CN428">+_xlfn.IFS(CM428&lt;0.8,"Cambio",CM428&lt;0.9,"Revisión de control",CM428&gt;0.89,"Se mantiene")</f>
        <v>#DIV/0!</v>
      </c>
      <c r="CO428" s="80"/>
      <c r="CP428" s="25"/>
      <c r="CQ428" s="25"/>
      <c r="CR428" s="25"/>
      <c r="CS428" s="26">
        <f t="shared" si="1952"/>
        <v>1</v>
      </c>
    </row>
    <row r="429" spans="1:97" ht="60" hidden="1" customHeight="1" x14ac:dyDescent="0.4">
      <c r="B429" s="168" t="s">
        <v>162</v>
      </c>
      <c r="C429" s="21" t="s">
        <v>163</v>
      </c>
      <c r="D429" s="187" t="str">
        <f>VLOOKUP(B429,Datos!$B$65:$F$80,3,FALSE)</f>
        <v>Asesorar y dar soporte jurídico a las diferentes dependencias ,a través de la emisión de conceptos y  demás soportes legales que sean necesarios, así como realizar todas las actuaciones tendientes a la debida defensa de los intereses de la entidad.</v>
      </c>
      <c r="E429" s="190" t="str">
        <f>VLOOKUP(B429,Datos!$B$65:$F$80,5,FALSE)</f>
        <v>La posibilidad de incumplir con la adecuada actuación de la defensa jurídica ante los intereses de la entidad y la desatención en la asesoría de soporte jurídico a las solicitudes que reciban</v>
      </c>
      <c r="F429" s="187" t="str">
        <f>VLOOKUP(B429,Datos!$B$65:$F$80,4,FALSE)</f>
        <v>Desde la asesoría jurídica al Director y demás dependencias, hasta las actuaciones judiciales tendientes a la debida defensa de los intereses de la entidad.</v>
      </c>
      <c r="G429" s="238" t="s">
        <v>1429</v>
      </c>
      <c r="H429" s="176"/>
      <c r="I429" s="182">
        <f t="shared" ref="I429" si="1958">IF(K429="",0,1)</f>
        <v>0</v>
      </c>
      <c r="J429" s="176" t="str">
        <f t="shared" ref="J429" si="1959">CONCATENATE(C429," ",K429)</f>
        <v xml:space="preserve">APJUR </v>
      </c>
      <c r="K429" s="165"/>
      <c r="L429" s="197"/>
      <c r="M429" s="198">
        <f ca="1">+TODAY()-L429</f>
        <v>46079</v>
      </c>
      <c r="N429" s="201"/>
      <c r="O429" s="204" t="e">
        <f>VLOOKUP(N429,[1]Datos!$B$21:$D$25,3,FALSE)</f>
        <v>#N/A</v>
      </c>
      <c r="P429" s="201"/>
      <c r="Q429" s="204" t="e">
        <f>VLOOKUP(P429,[1]Datos!$C$20:$D$25,2,FALSE)</f>
        <v>#N/A</v>
      </c>
      <c r="R429" s="204" t="e">
        <f t="shared" ref="R429" si="1960">+IF(O429="",Q429,IF(Q429="",O429,IF(O429&gt;Q429,O429,Q429)))</f>
        <v>#N/A</v>
      </c>
      <c r="S429" s="207"/>
      <c r="T429" s="176"/>
      <c r="U429" s="175"/>
      <c r="V429" s="175"/>
      <c r="W429" s="177" t="str">
        <f t="shared" ref="W429" si="1961">CONCATENATE("Posibilidad de"," ",T429," ",U429," debido ",V429)</f>
        <v xml:space="preserve">Posibilidad de   debido </v>
      </c>
      <c r="X429" s="165"/>
      <c r="Y429" s="165"/>
      <c r="Z429" s="178"/>
      <c r="AA429" s="178"/>
      <c r="AB429" s="178"/>
      <c r="AC429" s="181"/>
      <c r="AD429" s="176" t="str">
        <f t="shared" ref="AD429" si="1962">IF(AC429&lt;=0,"",IF(AC429&lt;=2,"Muy Baja",IF(AC429&lt;=24,"Baja",IF(AC429&lt;=500,"Media",IF(AC429&lt;=5000,"Alta","Muy Alta")))))</f>
        <v/>
      </c>
      <c r="AE429" s="182" t="str">
        <f t="shared" ref="AE429" si="1963">IF(AD429="","",IF(AD429="Muy Baja",0.2,IF(AD429="Baja",0.4,IF(AD429="Media",0.6,IF(AD429="Alta",0.8,IF(AD429="Muy Alta",1,))))))</f>
        <v/>
      </c>
      <c r="AF429" s="176"/>
      <c r="AG429" s="176" t="str">
        <f>IF(OR(AF429=[1]Datos!$C$6,AF429=[1]Datos!$D$6),"Leve",IF(OR(AF429=[1]Datos!$C$7,AF429=[1]Datos!$D$7),"Menor",IF(OR(AF429=[1]Datos!$C$8,AF429=[1]Datos!$D$8),"Moderado",IF(OR(AF429=[1]Datos!$C$9,AF429=[1]Datos!$D$9),"Mayor",IF(OR(AF429=[1]Datos!$C$10,AF429=[1]Datos!$D$10),"Catastrófico","")))))</f>
        <v/>
      </c>
      <c r="AH429" s="182" t="str">
        <f t="shared" ref="AH429" si="1964">IF(AG429="","",IF(AG429="Leve",0.2,IF(AG429="Menor",0.4,IF(AG429="Moderado",0.6,IF(AG429="Mayor",0.8,IF(AG429="Catastrófico",1,))))))</f>
        <v/>
      </c>
      <c r="AI429" s="176" t="str">
        <f t="shared" ref="AI429" si="1965">IF(OR(AND(AD429="Muy Baja",AG429="Leve"),AND(AD429="Muy Baja",AG429="Menor"),AND(AD429="Baja",AG429="Leve")),"Bajo",IF(OR(AND(AD429="Muy baja",AG429="Moderado"),AND(AD429="Baja",AG429="Menor"),AND(AD429="Baja",AG429="Moderado"),AND(AD429="Media",AG429="Leve"),AND(AD429="Media",AG429="Menor"),AND(AD429="Media",AG429="Moderado"),AND(AD429="Alta",AG429="Leve"),AND(AD429="Alta",AG429="Menor")),"Moderado",IF(OR(AND(AD429="Muy Baja",AG429="Mayor"),AND(AD429="Baja",AG429="Mayor"),AND(AD429="Media",AG429="Mayor"),AND(AD429="Alta",AG429="Moderado"),AND(AD429="Alta",AG429="Mayor"),AND(AD429="Muy Alta",AG429="Leve"),AND(AD429="Muy Alta",AG429="Menor"),AND(AD429="Muy Alta",AG429="Moderado"),AND(AD429="Muy Alta",AG429="Mayor")),"Alto",IF(OR(AND(AD429="Muy Baja",AG429="Catastrófico"),AND(AD429="Baja",AG429="Catastrófico"),AND(AD429="Media",AG429="Catastrófico"),AND(AD429="Alta",AG429="Catastrófico"),AND(AD429="Muy Alta",AG429="Catastrófico")),"Extremo",""))))</f>
        <v/>
      </c>
      <c r="AJ429" s="183" t="e" cm="1">
        <f t="array" ref="AJ429">_xlfn.IFS(AI429="Bajo","Aceptar",AI429="Moderado","Reducir",AI429="Alto","Reducir",AI429="Extremo","Reducir")</f>
        <v>#N/A</v>
      </c>
      <c r="AK429" s="21" t="str">
        <f>CONCATENATE(J429," Control"," 1")</f>
        <v>APJUR  Control 1</v>
      </c>
      <c r="AL429" s="23"/>
      <c r="AM429" s="23"/>
      <c r="AN429" s="23"/>
      <c r="AO429" s="23" t="str">
        <f t="shared" ref="AO429:AO432" si="1966">CONCATENATE(AL429," ",AM429," a través de ",AN429)</f>
        <v xml:space="preserve">  a través de </v>
      </c>
      <c r="AP429" s="21"/>
      <c r="AQ429" s="21" t="str">
        <f t="shared" si="1922"/>
        <v/>
      </c>
      <c r="AR429" s="21"/>
      <c r="AS429" s="21" t="str">
        <f t="shared" si="1923"/>
        <v/>
      </c>
      <c r="AT429" s="21"/>
      <c r="AU429" s="21"/>
      <c r="AV429" s="21"/>
      <c r="AW429" s="22" t="str">
        <f t="shared" ref="AW429" si="1967">+IF(AQ429="Probabilidad",AE429-(AE429*AS429),AE429)</f>
        <v/>
      </c>
      <c r="AX429" s="21" t="str">
        <f t="shared" si="1925"/>
        <v/>
      </c>
      <c r="AY429" s="22" t="str">
        <f t="shared" ref="AY429" si="1968">+IF(AQ429="Impacto",AH429-(AH429*AS429),AH429)</f>
        <v/>
      </c>
      <c r="AZ429" s="21" t="str">
        <f t="shared" si="1927"/>
        <v/>
      </c>
      <c r="BA429" s="165" t="str">
        <f t="shared" ref="BA429" si="1969">IF(OR(AND(AX432="Muy Baja",AZ432="Leve"),AND(AX432="Muy Baja",AZ432="Menor"),AND(AX432="Baja",AZ432="Leve")),"Bajo",IF(OR(AND(AX432="Muy baja",AZ432="Moderado"),AND(AX432="Baja",AZ432="Menor"),AND(AX432="Baja",AZ432="Moderado"),AND(AX432="Media",AZ432="Leve"),AND(AX432="Media",AZ432="Menor"),AND(AX432="Media",AZ432="Moderado"),AND(AX432="Alta",AZ432="Leve"),AND(AX432="Alta",AZ432="Menor")),"Moderado",IF(OR(AND(AX432="Muy Baja",AZ432="Mayor"),AND(AX432="Baja",AZ432="Mayor"),AND(AX432="Media",AZ432="Mayor"),AND(AX432="Alta",AZ432="Moderado"),AND(AX432="Alta",AZ432="Mayor"),AND(AX432="Muy Alta",AZ432="Leve"),AND(AX432="Muy Alta",AZ432="Menor"),AND(AX432="Muy Alta",AZ432="Moderado"),AND(AX432="Muy Alta",AZ432="Mayor")),"Alto",IF(OR(AND(AX432="Muy Baja",AZ432="Catastrófico"),AND(AX432="Baja",AZ432="Catastrófico"),AND(AX432="Media",AZ432="Catastrófico"),AND(AX432="Alta",AZ432="Catastrófico"),AND(AX432="Muy Alta",AZ432="Catastrófico")),"Extremo",""))))</f>
        <v/>
      </c>
      <c r="BB429" s="165" t="e" cm="1">
        <f t="array" ref="BB429">_xlfn.IFS(BA429="Bajo","Aceptar",BA429="Moderado","Reducir",BA429="Alto","Reducir",BA429="Extremo","Reducir")</f>
        <v>#N/A</v>
      </c>
      <c r="BC429" s="168" t="e" cm="1">
        <f t="array" ref="BC429">_xlfn.IFS(BB429="Aceptar","No",BB429="Reducir","Si")</f>
        <v>#N/A</v>
      </c>
      <c r="BD429" s="21" t="str">
        <f>CONCATENATE(J429," Acción preventiva"," 1")</f>
        <v>APJUR  Acción preventiva 1</v>
      </c>
      <c r="BE429" s="23"/>
      <c r="BF429" s="23"/>
      <c r="BG429" s="23"/>
      <c r="BH429" s="21">
        <f t="shared" si="1929"/>
        <v>0</v>
      </c>
      <c r="BI429" s="21"/>
      <c r="BJ429" s="21"/>
      <c r="BK429" s="21"/>
      <c r="BL429" s="21"/>
      <c r="BM429" s="21"/>
      <c r="BN429" s="21"/>
      <c r="BO429" s="21"/>
      <c r="BP429" s="21"/>
      <c r="BQ429" s="21"/>
      <c r="BR429" s="21"/>
      <c r="BS429" s="21"/>
      <c r="BT429" s="21"/>
      <c r="BU429" s="171"/>
      <c r="BV429" s="38"/>
      <c r="BW429" s="38"/>
      <c r="BX429" s="38"/>
      <c r="BY429" s="38"/>
      <c r="BZ429" s="38"/>
      <c r="CA429" s="38"/>
      <c r="CB429" s="38"/>
      <c r="CC429" s="38"/>
      <c r="CD429" s="38"/>
      <c r="CE429" s="38"/>
      <c r="CF429" s="38"/>
      <c r="CG429" s="38"/>
      <c r="CH429" s="38">
        <f t="shared" si="1930"/>
        <v>0</v>
      </c>
      <c r="CI429" s="39"/>
      <c r="CJ429" s="24"/>
      <c r="CK429" s="25"/>
      <c r="CL429" s="172">
        <f t="shared" ref="CL429" si="1970">+AC429</f>
        <v>0</v>
      </c>
      <c r="CM429" s="26" t="e">
        <f t="shared" ref="CM429" si="1971">1-(CK429/CL429)</f>
        <v>#DIV/0!</v>
      </c>
      <c r="CN429" s="24" t="e" cm="1">
        <f t="array" ref="CN429">+_xlfn.IFS(CM429&lt;0.8,"Cambio",CM429&lt;0.9,"Revisión de control",CM429&gt;0.89,"Se mantiene")</f>
        <v>#DIV/0!</v>
      </c>
      <c r="CO429" s="80"/>
      <c r="CP429" s="25"/>
      <c r="CQ429" s="25"/>
      <c r="CR429" s="25"/>
      <c r="CS429" s="26">
        <f t="shared" ref="CS429:CS432" si="1972">(_xlfn.IFS(CJ429="",1,CJ429="SI",0)+_xlfn.IFS(CO429="",1,CO429="SI",1,CO429="NO",0)+_xlfn.IFS(CP429="",1,CP429="SI",1,CP429="NO",0)+_xlfn.IFS(CQ429="",1,CQ429="SI",1,CQ429="NO",0)+_xlfn.IFS(CR429="",1,CR429="SI",1,CR429="NO",0))/5</f>
        <v>1</v>
      </c>
    </row>
    <row r="430" spans="1:97" ht="60" hidden="1" customHeight="1" x14ac:dyDescent="0.4">
      <c r="B430" s="169"/>
      <c r="C430" s="21" t="s">
        <v>163</v>
      </c>
      <c r="D430" s="188"/>
      <c r="E430" s="191"/>
      <c r="F430" s="188"/>
      <c r="G430" s="238"/>
      <c r="H430" s="176"/>
      <c r="I430" s="182"/>
      <c r="J430" s="176"/>
      <c r="K430" s="166"/>
      <c r="L430" s="197"/>
      <c r="M430" s="199"/>
      <c r="N430" s="202"/>
      <c r="O430" s="205"/>
      <c r="P430" s="202"/>
      <c r="Q430" s="205"/>
      <c r="R430" s="205"/>
      <c r="S430" s="208"/>
      <c r="T430" s="176"/>
      <c r="U430" s="175"/>
      <c r="V430" s="175"/>
      <c r="W430" s="177"/>
      <c r="X430" s="166"/>
      <c r="Y430" s="166"/>
      <c r="Z430" s="179"/>
      <c r="AA430" s="179"/>
      <c r="AB430" s="179"/>
      <c r="AC430" s="181"/>
      <c r="AD430" s="176"/>
      <c r="AE430" s="182"/>
      <c r="AF430" s="176"/>
      <c r="AG430" s="176"/>
      <c r="AH430" s="182"/>
      <c r="AI430" s="176"/>
      <c r="AJ430" s="183"/>
      <c r="AK430" s="21" t="str">
        <f>CONCATENATE(J429," Control"," 2")</f>
        <v>APJUR  Control 2</v>
      </c>
      <c r="AL430" s="23"/>
      <c r="AM430" s="23"/>
      <c r="AN430" s="23"/>
      <c r="AO430" s="23" t="str">
        <f t="shared" si="1966"/>
        <v xml:space="preserve">  a través de </v>
      </c>
      <c r="AP430" s="21"/>
      <c r="AQ430" s="21" t="str">
        <f t="shared" si="1922"/>
        <v/>
      </c>
      <c r="AR430" s="21"/>
      <c r="AS430" s="21" t="str">
        <f t="shared" si="1923"/>
        <v/>
      </c>
      <c r="AT430" s="21"/>
      <c r="AU430" s="21"/>
      <c r="AV430" s="21"/>
      <c r="AW430" s="22" t="str">
        <f t="shared" ref="AW430:AW432" si="1973">+IF(AQ430="Probabilidad",AW429-(AW429*AS430),AW429)</f>
        <v/>
      </c>
      <c r="AX430" s="21" t="str">
        <f t="shared" si="1925"/>
        <v/>
      </c>
      <c r="AY430" s="22" t="str">
        <f t="shared" ref="AY430:AY432" si="1974">+IF(AQ430="Impacto",AY429-(AY429*AS430),AY429)</f>
        <v/>
      </c>
      <c r="AZ430" s="21" t="str">
        <f t="shared" si="1927"/>
        <v/>
      </c>
      <c r="BA430" s="166"/>
      <c r="BB430" s="166"/>
      <c r="BC430" s="169"/>
      <c r="BD430" s="21" t="str">
        <f>CONCATENATE(J429," Acción preventiva"," 2")</f>
        <v>APJUR  Acción preventiva 2</v>
      </c>
      <c r="BE430" s="23"/>
      <c r="BF430" s="23"/>
      <c r="BG430" s="23"/>
      <c r="BH430" s="21">
        <f t="shared" si="1929"/>
        <v>0</v>
      </c>
      <c r="BI430" s="21"/>
      <c r="BJ430" s="21"/>
      <c r="BK430" s="21"/>
      <c r="BL430" s="21"/>
      <c r="BM430" s="21"/>
      <c r="BN430" s="21"/>
      <c r="BO430" s="21"/>
      <c r="BP430" s="21"/>
      <c r="BQ430" s="21"/>
      <c r="BR430" s="21"/>
      <c r="BS430" s="21"/>
      <c r="BT430" s="21"/>
      <c r="BU430" s="171"/>
      <c r="BV430" s="38"/>
      <c r="BW430" s="38"/>
      <c r="BX430" s="38"/>
      <c r="BY430" s="38"/>
      <c r="BZ430" s="38"/>
      <c r="CA430" s="38"/>
      <c r="CB430" s="38"/>
      <c r="CC430" s="38"/>
      <c r="CD430" s="38"/>
      <c r="CE430" s="38"/>
      <c r="CF430" s="38"/>
      <c r="CG430" s="38"/>
      <c r="CH430" s="38">
        <f t="shared" si="1930"/>
        <v>0</v>
      </c>
      <c r="CI430" s="39"/>
      <c r="CJ430" s="24"/>
      <c r="CK430" s="25"/>
      <c r="CL430" s="173"/>
      <c r="CM430" s="26" t="e">
        <f t="shared" ref="CM430" si="1975">1-(CK430/CL429)</f>
        <v>#DIV/0!</v>
      </c>
      <c r="CN430" s="24" t="e" cm="1">
        <f t="array" ref="CN430">+_xlfn.IFS(CM430&lt;0.8,"Cambio",CM430&lt;0.9,"Revisión de control",CM430&gt;0.89,"Se mantiene")</f>
        <v>#DIV/0!</v>
      </c>
      <c r="CO430" s="80"/>
      <c r="CP430" s="25"/>
      <c r="CQ430" s="25"/>
      <c r="CR430" s="25"/>
      <c r="CS430" s="26">
        <f t="shared" si="1972"/>
        <v>1</v>
      </c>
    </row>
    <row r="431" spans="1:97" ht="60" hidden="1" customHeight="1" x14ac:dyDescent="0.4">
      <c r="B431" s="169"/>
      <c r="C431" s="21" t="s">
        <v>163</v>
      </c>
      <c r="D431" s="188"/>
      <c r="E431" s="191"/>
      <c r="F431" s="188"/>
      <c r="G431" s="238"/>
      <c r="H431" s="176"/>
      <c r="I431" s="182"/>
      <c r="J431" s="176"/>
      <c r="K431" s="166"/>
      <c r="L431" s="197"/>
      <c r="M431" s="199"/>
      <c r="N431" s="202"/>
      <c r="O431" s="205"/>
      <c r="P431" s="202"/>
      <c r="Q431" s="205"/>
      <c r="R431" s="205"/>
      <c r="S431" s="208"/>
      <c r="T431" s="176"/>
      <c r="U431" s="175"/>
      <c r="V431" s="175"/>
      <c r="W431" s="177"/>
      <c r="X431" s="166"/>
      <c r="Y431" s="166"/>
      <c r="Z431" s="179"/>
      <c r="AA431" s="179"/>
      <c r="AB431" s="179"/>
      <c r="AC431" s="181"/>
      <c r="AD431" s="176"/>
      <c r="AE431" s="182"/>
      <c r="AF431" s="176"/>
      <c r="AG431" s="176"/>
      <c r="AH431" s="182"/>
      <c r="AI431" s="176"/>
      <c r="AJ431" s="183"/>
      <c r="AK431" s="21" t="str">
        <f>CONCATENATE(J429," Control"," 3")</f>
        <v>APJUR  Control 3</v>
      </c>
      <c r="AL431" s="23"/>
      <c r="AM431" s="23"/>
      <c r="AN431" s="23"/>
      <c r="AO431" s="23" t="str">
        <f t="shared" si="1966"/>
        <v xml:space="preserve">  a través de </v>
      </c>
      <c r="AP431" s="21"/>
      <c r="AQ431" s="21" t="str">
        <f t="shared" si="1922"/>
        <v/>
      </c>
      <c r="AR431" s="21"/>
      <c r="AS431" s="21" t="str">
        <f t="shared" si="1923"/>
        <v/>
      </c>
      <c r="AT431" s="21"/>
      <c r="AU431" s="21"/>
      <c r="AV431" s="21"/>
      <c r="AW431" s="22" t="str">
        <f t="shared" si="1973"/>
        <v/>
      </c>
      <c r="AX431" s="21" t="str">
        <f t="shared" si="1925"/>
        <v/>
      </c>
      <c r="AY431" s="22" t="str">
        <f t="shared" si="1974"/>
        <v/>
      </c>
      <c r="AZ431" s="21" t="str">
        <f t="shared" si="1927"/>
        <v/>
      </c>
      <c r="BA431" s="166"/>
      <c r="BB431" s="166"/>
      <c r="BC431" s="169"/>
      <c r="BD431" s="21" t="str">
        <f>CONCATENATE(J429," Acción preventiva"," 3")</f>
        <v>APJUR  Acción preventiva 3</v>
      </c>
      <c r="BE431" s="23"/>
      <c r="BF431" s="23"/>
      <c r="BG431" s="23"/>
      <c r="BH431" s="21">
        <f t="shared" si="1929"/>
        <v>0</v>
      </c>
      <c r="BI431" s="21"/>
      <c r="BJ431" s="21"/>
      <c r="BK431" s="21"/>
      <c r="BL431" s="21"/>
      <c r="BM431" s="21"/>
      <c r="BN431" s="21"/>
      <c r="BO431" s="21"/>
      <c r="BP431" s="21"/>
      <c r="BQ431" s="21"/>
      <c r="BR431" s="21"/>
      <c r="BS431" s="21"/>
      <c r="BT431" s="21"/>
      <c r="BU431" s="171"/>
      <c r="BV431" s="38"/>
      <c r="BW431" s="38"/>
      <c r="BX431" s="38"/>
      <c r="BY431" s="38"/>
      <c r="BZ431" s="38"/>
      <c r="CA431" s="38"/>
      <c r="CB431" s="38"/>
      <c r="CC431" s="38"/>
      <c r="CD431" s="38"/>
      <c r="CE431" s="38"/>
      <c r="CF431" s="38"/>
      <c r="CG431" s="38"/>
      <c r="CH431" s="38">
        <f t="shared" si="1930"/>
        <v>0</v>
      </c>
      <c r="CI431" s="39"/>
      <c r="CJ431" s="24"/>
      <c r="CK431" s="25"/>
      <c r="CL431" s="173"/>
      <c r="CM431" s="26" t="e">
        <f t="shared" ref="CM431" si="1976">1-(CK431/CL429)</f>
        <v>#DIV/0!</v>
      </c>
      <c r="CN431" s="24" t="e" cm="1">
        <f t="array" ref="CN431">+_xlfn.IFS(CM431&lt;0.8,"Cambio",CM431&lt;0.9,"Revisión de control",CM431&gt;0.89,"Se mantiene")</f>
        <v>#DIV/0!</v>
      </c>
      <c r="CO431" s="80"/>
      <c r="CP431" s="25"/>
      <c r="CQ431" s="25"/>
      <c r="CR431" s="25"/>
      <c r="CS431" s="26">
        <f t="shared" si="1972"/>
        <v>1</v>
      </c>
    </row>
    <row r="432" spans="1:97" ht="60" hidden="1" customHeight="1" x14ac:dyDescent="0.4">
      <c r="B432" s="170"/>
      <c r="C432" s="21" t="s">
        <v>163</v>
      </c>
      <c r="D432" s="189"/>
      <c r="E432" s="192"/>
      <c r="F432" s="189"/>
      <c r="G432" s="238"/>
      <c r="H432" s="176"/>
      <c r="I432" s="182"/>
      <c r="J432" s="176"/>
      <c r="K432" s="167"/>
      <c r="L432" s="197"/>
      <c r="M432" s="200"/>
      <c r="N432" s="203"/>
      <c r="O432" s="206"/>
      <c r="P432" s="203"/>
      <c r="Q432" s="206"/>
      <c r="R432" s="206"/>
      <c r="S432" s="209"/>
      <c r="T432" s="176"/>
      <c r="U432" s="175"/>
      <c r="V432" s="175"/>
      <c r="W432" s="177"/>
      <c r="X432" s="167"/>
      <c r="Y432" s="167"/>
      <c r="Z432" s="180"/>
      <c r="AA432" s="180"/>
      <c r="AB432" s="180"/>
      <c r="AC432" s="181"/>
      <c r="AD432" s="176"/>
      <c r="AE432" s="182"/>
      <c r="AF432" s="176"/>
      <c r="AG432" s="176"/>
      <c r="AH432" s="182"/>
      <c r="AI432" s="176"/>
      <c r="AJ432" s="183"/>
      <c r="AK432" s="21" t="str">
        <f>CONCATENATE(J429," Control"," 4")</f>
        <v>APJUR  Control 4</v>
      </c>
      <c r="AL432" s="23"/>
      <c r="AM432" s="23"/>
      <c r="AN432" s="23"/>
      <c r="AO432" s="23" t="str">
        <f t="shared" si="1966"/>
        <v xml:space="preserve">  a través de </v>
      </c>
      <c r="AP432" s="21"/>
      <c r="AQ432" s="21" t="str">
        <f t="shared" si="1922"/>
        <v/>
      </c>
      <c r="AR432" s="21"/>
      <c r="AS432" s="21" t="str">
        <f t="shared" si="1923"/>
        <v/>
      </c>
      <c r="AT432" s="21"/>
      <c r="AU432" s="21"/>
      <c r="AV432" s="21"/>
      <c r="AW432" s="22" t="str">
        <f t="shared" si="1973"/>
        <v/>
      </c>
      <c r="AX432" s="21" t="str">
        <f t="shared" si="1925"/>
        <v/>
      </c>
      <c r="AY432" s="22" t="str">
        <f t="shared" si="1974"/>
        <v/>
      </c>
      <c r="AZ432" s="21" t="str">
        <f t="shared" si="1927"/>
        <v/>
      </c>
      <c r="BA432" s="167"/>
      <c r="BB432" s="167"/>
      <c r="BC432" s="170"/>
      <c r="BD432" s="21" t="str">
        <f>CONCATENATE(J429," Acción preventiva"," 4")</f>
        <v>APJUR  Acción preventiva 4</v>
      </c>
      <c r="BE432" s="23"/>
      <c r="BF432" s="23"/>
      <c r="BG432" s="23"/>
      <c r="BH432" s="21">
        <f t="shared" si="1929"/>
        <v>0</v>
      </c>
      <c r="BI432" s="21"/>
      <c r="BJ432" s="21"/>
      <c r="BK432" s="21"/>
      <c r="BL432" s="21"/>
      <c r="BM432" s="21"/>
      <c r="BN432" s="21"/>
      <c r="BO432" s="21"/>
      <c r="BP432" s="21"/>
      <c r="BQ432" s="21"/>
      <c r="BR432" s="21"/>
      <c r="BS432" s="21"/>
      <c r="BT432" s="21"/>
      <c r="BU432" s="171"/>
      <c r="BV432" s="38"/>
      <c r="BW432" s="38"/>
      <c r="BX432" s="38"/>
      <c r="BY432" s="38"/>
      <c r="BZ432" s="38"/>
      <c r="CA432" s="38"/>
      <c r="CB432" s="38"/>
      <c r="CC432" s="38"/>
      <c r="CD432" s="38"/>
      <c r="CE432" s="38"/>
      <c r="CF432" s="38"/>
      <c r="CG432" s="38"/>
      <c r="CH432" s="38">
        <f t="shared" si="1930"/>
        <v>0</v>
      </c>
      <c r="CI432" s="39"/>
      <c r="CJ432" s="24"/>
      <c r="CK432" s="25"/>
      <c r="CL432" s="174"/>
      <c r="CM432" s="26" t="e">
        <f t="shared" ref="CM432" si="1977">1-(CK432/CL429)</f>
        <v>#DIV/0!</v>
      </c>
      <c r="CN432" s="24" t="e" cm="1">
        <f t="array" ref="CN432">+_xlfn.IFS(CM432&lt;0.8,"Cambio",CM432&lt;0.9,"Revisión de control",CM432&gt;0.89,"Se mantiene")</f>
        <v>#DIV/0!</v>
      </c>
      <c r="CO432" s="80"/>
      <c r="CP432" s="25"/>
      <c r="CQ432" s="25"/>
      <c r="CR432" s="25"/>
      <c r="CS432" s="26">
        <f t="shared" si="1972"/>
        <v>1</v>
      </c>
    </row>
    <row r="433" spans="1:97" ht="60" customHeight="1" x14ac:dyDescent="0.4">
      <c r="A433" s="7" t="s">
        <v>457</v>
      </c>
      <c r="B433" s="184" t="s">
        <v>160</v>
      </c>
      <c r="C433" s="145" t="s">
        <v>161</v>
      </c>
      <c r="D433" s="187" t="str">
        <f>VLOOKUP(B433,Datos!$B$65:$F$80,3,FALSE)</f>
        <v>Administrar los recursos e información financiera con base en las necesidades de las dependencias de la Agencia y organismos estatales requirentes, a través de mecanismos de dirección, registro, ejecución, control y seguimiento de los recursos.</v>
      </c>
      <c r="E433" s="190" t="str">
        <f>VLOOKUP(B433,Datos!$B$65:$F$80,5,FALSE)</f>
        <v>La posibilidad de incumplir con la administración de los recursos e información financiera con base en las necesidades de las dependencias</v>
      </c>
      <c r="F433" s="187" t="str">
        <f>VLOOKUP(B433,Datos!$B$65:$F$80,4,FALSE)</f>
        <v>Desde la elaboración del anteproyecto de presupuesto de la ANT, hasta la presentación de los estados financieros.</v>
      </c>
      <c r="G433" s="196" t="s">
        <v>413</v>
      </c>
      <c r="H433" s="176" t="s">
        <v>426</v>
      </c>
      <c r="I433" s="182">
        <f t="shared" si="1482"/>
        <v>1</v>
      </c>
      <c r="J433" s="176" t="str">
        <f t="shared" ref="J433" si="1978">CONCATENATE(C433," ",K433)</f>
        <v>GEFIN 70</v>
      </c>
      <c r="K433" s="165">
        <v>70</v>
      </c>
      <c r="L433" s="197">
        <v>45839</v>
      </c>
      <c r="M433" s="198">
        <f ca="1">+TODAY()-L433</f>
        <v>240</v>
      </c>
      <c r="N433" s="201" t="s">
        <v>34</v>
      </c>
      <c r="O433" s="204">
        <f>VLOOKUP(N433,Datos!$B$21:$D$25,3,FALSE)</f>
        <v>1</v>
      </c>
      <c r="P433" s="201" t="s">
        <v>32</v>
      </c>
      <c r="Q433" s="204">
        <f>VLOOKUP(P433,Datos!$C$20:$D$25,2,FALSE)</f>
        <v>0.8</v>
      </c>
      <c r="R433" s="204">
        <f t="shared" ref="R433" si="1979">+IF(O433="",Q433,IF(Q433="",O433,IF(O433&gt;Q433,O433,Q433)))</f>
        <v>1</v>
      </c>
      <c r="S433" s="207" t="s">
        <v>534</v>
      </c>
      <c r="T433" s="176" t="s">
        <v>0</v>
      </c>
      <c r="U433" s="175" t="s">
        <v>530</v>
      </c>
      <c r="V433" s="175" t="s">
        <v>531</v>
      </c>
      <c r="W433" s="177" t="str">
        <f t="shared" ref="W433" si="1980">CONCATENATE("Posibilidad de"," ",T433," ",U433," debido ",V433)</f>
        <v>Posibilidad de afectación económica o presupuestal por reducción en la asignación del presupuesto de la vigencia, lo que limitaría la ejecución de proyectos y comprometería la sostenibilidad financiera de la entidad debido al seguimiento y control insuficiente de la reserva presupuestal constituida por los supervisores de contrato</v>
      </c>
      <c r="X433" s="165" t="s">
        <v>222</v>
      </c>
      <c r="Y433" s="165" t="s">
        <v>227</v>
      </c>
      <c r="Z433" s="165" t="s">
        <v>286</v>
      </c>
      <c r="AA433" s="165" t="s">
        <v>535</v>
      </c>
      <c r="AB433" s="178" t="s">
        <v>287</v>
      </c>
      <c r="AC433" s="181">
        <v>260</v>
      </c>
      <c r="AD433" s="176" t="str">
        <f t="shared" ref="AD433" si="1981">IF(AC433&lt;=0,"",IF(AC433&lt;=2,"Muy Baja",IF(AC433&lt;=24,"Baja",IF(AC433&lt;=500,"Media",IF(AC433&lt;=5000,"Alta","Muy Alta")))))</f>
        <v>Media</v>
      </c>
      <c r="AE433" s="182">
        <f t="shared" ref="AE433" si="1982">IF(AD433="","",IF(AD433="Muy Baja",0.2,IF(AD433="Baja",0.4,IF(AD433="Media",0.6,IF(AD433="Alta",0.8,IF(AD433="Muy Alta",1,))))))</f>
        <v>0.6</v>
      </c>
      <c r="AF433" s="176" t="s">
        <v>34</v>
      </c>
      <c r="AG433" s="176" t="str">
        <f>IF(OR(AF433=Datos!$C$6,AF433=Datos!$D$6),"Leve",IF(OR(AF433=Datos!$C$7,AF433=Datos!$D$7),"Menor",IF(OR(AF433=Datos!$C$8,AF433=Datos!$D$8),"Moderado",IF(OR(AF433=Datos!$C$9,AF433=Datos!$D$9),"Mayor",IF(OR(AF433=Datos!$C$10,AF433=Datos!$D$10),"Catastrófico","")))))</f>
        <v>Catastrófico</v>
      </c>
      <c r="AH433" s="182">
        <f t="shared" ref="AH433" si="1983">IF(AG433="","",IF(AG433="Leve",0.2,IF(AG433="Menor",0.4,IF(AG433="Moderado",0.6,IF(AG433="Mayor",0.8,IF(AG433="Catastrófico",1,))))))</f>
        <v>1</v>
      </c>
      <c r="AI433" s="176" t="str">
        <f t="shared" ref="AI433" si="1984">IF(OR(AND(AD433="Muy Baja",AG433="Leve"),AND(AD433="Muy Baja",AG433="Menor"),AND(AD433="Baja",AG433="Leve")),"Bajo",IF(OR(AND(AD433="Muy baja",AG433="Moderado"),AND(AD433="Baja",AG433="Menor"),AND(AD433="Baja",AG433="Moderado"),AND(AD433="Media",AG433="Leve"),AND(AD433="Media",AG433="Menor"),AND(AD433="Media",AG433="Moderado"),AND(AD433="Alta",AG433="Leve"),AND(AD433="Alta",AG433="Menor")),"Moderado",IF(OR(AND(AD433="Muy Baja",AG433="Mayor"),AND(AD433="Baja",AG433="Mayor"),AND(AD433="Media",AG433="Mayor"),AND(AD433="Alta",AG433="Moderado"),AND(AD433="Alta",AG433="Mayor"),AND(AD433="Muy Alta",AG433="Leve"),AND(AD433="Muy Alta",AG433="Menor"),AND(AD433="Muy Alta",AG433="Moderado"),AND(AD433="Muy Alta",AG433="Mayor")),"Alto",IF(OR(AND(AD433="Muy Baja",AG433="Catastrófico"),AND(AD433="Baja",AG433="Catastrófico"),AND(AD433="Media",AG433="Catastrófico"),AND(AD433="Alta",AG433="Catastrófico"),AND(AD433="Muy Alta",AG433="Catastrófico")),"Extremo",""))))</f>
        <v>Extremo</v>
      </c>
      <c r="AJ433" s="183" t="str" cm="1">
        <f t="array" ref="AJ433">_xlfn.IFS(AI433="Bajo","Aceptar",AI433="Moderado","Reducir",AI433="Alto","Reducir",AI433="Extremo","Reducir")</f>
        <v>Reducir</v>
      </c>
      <c r="AK433" s="21" t="str">
        <f>CONCATENATE(J433," Control"," 1")</f>
        <v>GEFIN 70 Control 1</v>
      </c>
      <c r="AL433" s="23" t="s">
        <v>556</v>
      </c>
      <c r="AM433" s="23" t="s">
        <v>536</v>
      </c>
      <c r="AN433" s="23" t="s">
        <v>537</v>
      </c>
      <c r="AO433" s="23" t="str">
        <f t="shared" si="1759"/>
        <v>La SUBDIRECCIÓN ADMINISTRATIVA Y FINANCIERA - PRESUPUESTO valida y realiza la constitución de Reserva Presupuestal a través de del reporte generado por el SIIF-Nación de Reserva Presupuestal de acuerdo a las solicitudes de reducción y documentos soporte de solicitud de constitución de reserva enviada por todas las dependencias</v>
      </c>
      <c r="AP433" s="21" t="s">
        <v>53</v>
      </c>
      <c r="AQ433" s="21" t="str">
        <f t="shared" ref="AQ433:AQ452" si="1985">IF(OR(AP433="Preventivo",AP433="Detectivo"),"Probabilidad",IF(AP433="Correctivo","Impacto",""))</f>
        <v>Probabilidad</v>
      </c>
      <c r="AR433" s="21" t="s">
        <v>56</v>
      </c>
      <c r="AS433" s="21" t="str">
        <f t="shared" ref="AS433:AS452" si="1986">IF(AND(AP433="Preventivo",AR433="Automático"),"50%",IF(AND(AP433="Preventivo",AR433="Manual"),"40%",IF(AND(AP433="Detectivo",AR433="Automático"),"40%",IF(AND(AP433="Detectivo",AR433="Manual"),"30%",IF(AND(AP433="Correctivo",AR433="Automático"),"35%",IF(AND(AP433="Correctivo",AR433="Manual"),"25%",""))))))</f>
        <v>40%</v>
      </c>
      <c r="AT433" s="21"/>
      <c r="AU433" s="21"/>
      <c r="AV433" s="21"/>
      <c r="AW433" s="22">
        <f>+IF(AQ433="Probabilidad",AE433-(AE433*AS433),AE433)</f>
        <v>0.36</v>
      </c>
      <c r="AX433" s="21" t="str">
        <f t="shared" ref="AX433:AX452" si="1987">IFERROR(IF(AW433="","",IF(AW433&lt;=20%,"Muy Baja",IF(AW433&lt;=40%,"Baja",IF(AW433&lt;=60%,"Media",IF(AW433&lt;=80%,"Alta","Muy Alta"))))),"")</f>
        <v>Baja</v>
      </c>
      <c r="AY433" s="22">
        <f>+IF(AQ433="Impacto",AH433-(AH433*AS433),AH433)</f>
        <v>1</v>
      </c>
      <c r="AZ433" s="21" t="str">
        <f t="shared" ref="AZ433:AZ452" si="1988">IFERROR(IF(AY433="","",IF(AY433&lt;=0.2,"Leve",IF(AY433&lt;=0.4,"Menor",IF(AY433&lt;=0.6,"Moderado",IF(AY433&lt;=0.8,"Mayor","Catastrófico"))))),"")</f>
        <v>Catastrófico</v>
      </c>
      <c r="BA433" s="165" t="str">
        <f t="shared" ref="BA433" si="1989">IF(OR(AND(AX436="Muy Baja",AZ436="Leve"),AND(AX436="Muy Baja",AZ436="Menor"),AND(AX436="Baja",AZ436="Leve")),"Bajo",IF(OR(AND(AX436="Muy baja",AZ436="Moderado"),AND(AX436="Baja",AZ436="Menor"),AND(AX436="Baja",AZ436="Moderado"),AND(AX436="Media",AZ436="Leve"),AND(AX436="Media",AZ436="Menor"),AND(AX436="Media",AZ436="Moderado"),AND(AX436="Alta",AZ436="Leve"),AND(AX436="Alta",AZ436="Menor")),"Moderado",IF(OR(AND(AX436="Muy Baja",AZ436="Mayor"),AND(AX436="Baja",AZ436="Mayor"),AND(AX436="Media",AZ436="Mayor"),AND(AX436="Alta",AZ436="Moderado"),AND(AX436="Alta",AZ436="Mayor"),AND(AX436="Muy Alta",AZ436="Leve"),AND(AX436="Muy Alta",AZ436="Menor"),AND(AX436="Muy Alta",AZ436="Moderado"),AND(AX436="Muy Alta",AZ436="Mayor")),"Alto",IF(OR(AND(AX436="Muy Baja",AZ436="Catastrófico"),AND(AX436="Baja",AZ436="Catastrófico"),AND(AX436="Media",AZ436="Catastrófico"),AND(AX436="Alta",AZ436="Catastrófico"),AND(AX436="Muy Alta",AZ436="Catastrófico")),"Extremo",""))))</f>
        <v>Alto</v>
      </c>
      <c r="BB433" s="165" t="str" cm="1">
        <f t="array" ref="BB433">_xlfn.IFS(BA433="Bajo","Aceptar",BA433="Moderado","Reducir",BA433="Alto","Reducir",BA433="Extremo","Reducir")</f>
        <v>Reducir</v>
      </c>
      <c r="BC433" s="168" t="str" cm="1">
        <f t="array" ref="BC433">_xlfn.IFS(BB433="Aceptar","No",BB433="Reducir","Si")</f>
        <v>Si</v>
      </c>
      <c r="BD433" s="21" t="str">
        <f>CONCATENATE(J433," Acción preventiva"," 1")</f>
        <v>GEFIN 70 Acción preventiva 1</v>
      </c>
      <c r="BE433" s="23" t="s">
        <v>546</v>
      </c>
      <c r="BF433" s="23" t="s">
        <v>547</v>
      </c>
      <c r="BG433" s="23" t="s">
        <v>548</v>
      </c>
      <c r="BH433" s="21">
        <f t="shared" ref="BH433:BH452" si="1990">+SUM(BI433:BT433)</f>
        <v>2</v>
      </c>
      <c r="BI433" s="21"/>
      <c r="BJ433" s="21"/>
      <c r="BK433" s="21"/>
      <c r="BL433" s="21"/>
      <c r="BM433" s="21"/>
      <c r="BN433" s="21"/>
      <c r="BO433" s="21"/>
      <c r="BP433" s="21"/>
      <c r="BQ433" s="21"/>
      <c r="BR433" s="21">
        <v>1</v>
      </c>
      <c r="BS433" s="21">
        <v>1</v>
      </c>
      <c r="BT433" s="21"/>
      <c r="BU433" s="171">
        <f t="shared" ref="BU433" si="1991">+AVERAGE(CH433:CH436)/AVERAGE(BH433:BH436)</f>
        <v>0.5</v>
      </c>
      <c r="BV433" s="38">
        <v>0</v>
      </c>
      <c r="BW433" s="38">
        <v>0</v>
      </c>
      <c r="BX433" s="38">
        <v>0</v>
      </c>
      <c r="BY433" s="38">
        <v>0</v>
      </c>
      <c r="BZ433" s="38">
        <v>0</v>
      </c>
      <c r="CA433" s="38">
        <v>0</v>
      </c>
      <c r="CB433" s="38">
        <v>0</v>
      </c>
      <c r="CC433" s="38">
        <v>0</v>
      </c>
      <c r="CD433" s="38">
        <v>0</v>
      </c>
      <c r="CE433" s="38">
        <v>1</v>
      </c>
      <c r="CF433" s="38">
        <v>0</v>
      </c>
      <c r="CG433" s="38">
        <v>0</v>
      </c>
      <c r="CH433" s="38">
        <f t="shared" ref="CH433:CH452" si="1992">+SUM(BV433:CG433)</f>
        <v>1</v>
      </c>
      <c r="CI433" s="39"/>
      <c r="CJ433" s="24"/>
      <c r="CK433" s="25"/>
      <c r="CL433" s="172">
        <f t="shared" ref="CL433" si="1993">+AC433</f>
        <v>260</v>
      </c>
      <c r="CM433" s="26">
        <f t="shared" ref="CM433" si="1994">1-(CK433/CL433)</f>
        <v>1</v>
      </c>
      <c r="CN433" s="24" t="str" cm="1">
        <f t="array" ref="CN433">+_xlfn.IFS(CM433&lt;0.8,"Cambio",CM433&lt;0.9,"Revisión de control",CM433&gt;0.89,"Se mantiene")</f>
        <v>Se mantiene</v>
      </c>
      <c r="CO433" s="80"/>
      <c r="CP433" s="25"/>
      <c r="CQ433" s="25"/>
      <c r="CR433" s="25"/>
      <c r="CS433" s="26">
        <f t="shared" ref="CS433:CS452" si="1995">(_xlfn.IFS(CJ433="",1,CJ433="SI",0)+_xlfn.IFS(CO433="",1,CO433="SI",1,CO433="NO",0)+_xlfn.IFS(CP433="",1,CP433="SI",1,CP433="NO",0)+_xlfn.IFS(CQ433="",1,CQ433="SI",1,CQ433="NO",0)+_xlfn.IFS(CR433="",1,CR433="SI",1,CR433="NO",0))/5</f>
        <v>1</v>
      </c>
    </row>
    <row r="434" spans="1:97" ht="60" customHeight="1" x14ac:dyDescent="0.4">
      <c r="A434" s="7" t="s">
        <v>457</v>
      </c>
      <c r="B434" s="185"/>
      <c r="C434" s="145" t="s">
        <v>161</v>
      </c>
      <c r="D434" s="188"/>
      <c r="E434" s="191"/>
      <c r="F434" s="188"/>
      <c r="G434" s="196"/>
      <c r="H434" s="176"/>
      <c r="I434" s="182"/>
      <c r="J434" s="176"/>
      <c r="K434" s="166"/>
      <c r="L434" s="197"/>
      <c r="M434" s="199"/>
      <c r="N434" s="202"/>
      <c r="O434" s="205"/>
      <c r="P434" s="202"/>
      <c r="Q434" s="205"/>
      <c r="R434" s="205"/>
      <c r="S434" s="208"/>
      <c r="T434" s="176"/>
      <c r="U434" s="175"/>
      <c r="V434" s="175"/>
      <c r="W434" s="177"/>
      <c r="X434" s="166"/>
      <c r="Y434" s="166"/>
      <c r="Z434" s="166"/>
      <c r="AA434" s="166"/>
      <c r="AB434" s="179"/>
      <c r="AC434" s="181"/>
      <c r="AD434" s="176"/>
      <c r="AE434" s="182"/>
      <c r="AF434" s="176"/>
      <c r="AG434" s="176"/>
      <c r="AH434" s="182"/>
      <c r="AI434" s="176"/>
      <c r="AJ434" s="183"/>
      <c r="AK434" s="21" t="str">
        <f>CONCATENATE(J433," Control"," 2")</f>
        <v>GEFIN 70 Control 2</v>
      </c>
      <c r="AL434" s="23" t="s">
        <v>556</v>
      </c>
      <c r="AM434" s="23" t="s">
        <v>538</v>
      </c>
      <c r="AN434" s="23" t="s">
        <v>539</v>
      </c>
      <c r="AO434" s="23" t="str">
        <f t="shared" si="1759"/>
        <v>La SUBDIRECCIÓN ADMINISTRATIVA Y FINANCIERA - PRESUPUESTO evalúa la ejecución de la reserva presupuestal a través de de memorandos, reuniones (mesas de trabajo de seguimiento a la ejecución) y correo institucional  informando a todas las dependencias responsables la ejecución de la reserva presupuestal y solicitando acciones de pronta ejecución de acuerdo al seguimiento</v>
      </c>
      <c r="AP434" s="21" t="s">
        <v>54</v>
      </c>
      <c r="AQ434" s="21" t="str">
        <f t="shared" si="1985"/>
        <v>Probabilidad</v>
      </c>
      <c r="AR434" s="21" t="s">
        <v>56</v>
      </c>
      <c r="AS434" s="21" t="str">
        <f t="shared" si="1986"/>
        <v>30%</v>
      </c>
      <c r="AT434" s="21"/>
      <c r="AU434" s="21"/>
      <c r="AV434" s="21"/>
      <c r="AW434" s="22">
        <f>+IF(AQ434="Probabilidad",AW433-(AW433*AS434),AW433)</f>
        <v>0.252</v>
      </c>
      <c r="AX434" s="21" t="str">
        <f t="shared" si="1987"/>
        <v>Baja</v>
      </c>
      <c r="AY434" s="22">
        <f>+IF(AQ434="Impacto",AY433-(AY433*AS434),AY433)</f>
        <v>1</v>
      </c>
      <c r="AZ434" s="21" t="str">
        <f t="shared" si="1988"/>
        <v>Catastrófico</v>
      </c>
      <c r="BA434" s="166"/>
      <c r="BB434" s="166"/>
      <c r="BC434" s="169"/>
      <c r="BD434" s="21" t="str">
        <f>CONCATENATE(J433," Acción preventiva"," 2")</f>
        <v>GEFIN 70 Acción preventiva 2</v>
      </c>
      <c r="BE434" s="23"/>
      <c r="BF434" s="23"/>
      <c r="BG434" s="23"/>
      <c r="BH434" s="21">
        <f t="shared" si="1990"/>
        <v>0</v>
      </c>
      <c r="BI434" s="21"/>
      <c r="BJ434" s="21"/>
      <c r="BK434" s="21"/>
      <c r="BL434" s="21"/>
      <c r="BM434" s="21"/>
      <c r="BN434" s="21"/>
      <c r="BO434" s="21"/>
      <c r="BP434" s="21"/>
      <c r="BQ434" s="21"/>
      <c r="BR434" s="21"/>
      <c r="BS434" s="21"/>
      <c r="BT434" s="21"/>
      <c r="BU434" s="171"/>
      <c r="BV434" s="38">
        <v>0</v>
      </c>
      <c r="BW434" s="38">
        <v>0</v>
      </c>
      <c r="BX434" s="38">
        <v>0</v>
      </c>
      <c r="BY434" s="38">
        <v>0</v>
      </c>
      <c r="BZ434" s="38">
        <v>0</v>
      </c>
      <c r="CA434" s="38">
        <v>0</v>
      </c>
      <c r="CB434" s="38">
        <v>0</v>
      </c>
      <c r="CC434" s="38">
        <v>0</v>
      </c>
      <c r="CD434" s="38">
        <v>0</v>
      </c>
      <c r="CE434" s="38">
        <v>0</v>
      </c>
      <c r="CF434" s="38">
        <v>0</v>
      </c>
      <c r="CG434" s="38">
        <v>0</v>
      </c>
      <c r="CH434" s="38">
        <f t="shared" si="1992"/>
        <v>0</v>
      </c>
      <c r="CI434" s="39"/>
      <c r="CJ434" s="24"/>
      <c r="CK434" s="25"/>
      <c r="CL434" s="173"/>
      <c r="CM434" s="26">
        <f t="shared" ref="CM434" si="1996">1-(CK434/CL433)</f>
        <v>1</v>
      </c>
      <c r="CN434" s="24" t="str" cm="1">
        <f t="array" ref="CN434">+_xlfn.IFS(CM434&lt;0.8,"Cambio",CM434&lt;0.9,"Revisión de control",CM434&gt;0.89,"Se mantiene")</f>
        <v>Se mantiene</v>
      </c>
      <c r="CO434" s="80"/>
      <c r="CP434" s="25"/>
      <c r="CQ434" s="25"/>
      <c r="CR434" s="25"/>
      <c r="CS434" s="26">
        <f t="shared" si="1995"/>
        <v>1</v>
      </c>
    </row>
    <row r="435" spans="1:97" ht="60" customHeight="1" x14ac:dyDescent="0.4">
      <c r="A435" s="7" t="s">
        <v>457</v>
      </c>
      <c r="B435" s="185"/>
      <c r="C435" s="145" t="s">
        <v>161</v>
      </c>
      <c r="D435" s="188"/>
      <c r="E435" s="191"/>
      <c r="F435" s="188"/>
      <c r="G435" s="196"/>
      <c r="H435" s="176"/>
      <c r="I435" s="182"/>
      <c r="J435" s="176"/>
      <c r="K435" s="166"/>
      <c r="L435" s="197"/>
      <c r="M435" s="199"/>
      <c r="N435" s="202"/>
      <c r="O435" s="205"/>
      <c r="P435" s="202"/>
      <c r="Q435" s="205"/>
      <c r="R435" s="205"/>
      <c r="S435" s="208"/>
      <c r="T435" s="176"/>
      <c r="U435" s="175"/>
      <c r="V435" s="175"/>
      <c r="W435" s="177"/>
      <c r="X435" s="166"/>
      <c r="Y435" s="166"/>
      <c r="Z435" s="166"/>
      <c r="AA435" s="166"/>
      <c r="AB435" s="179"/>
      <c r="AC435" s="181"/>
      <c r="AD435" s="176"/>
      <c r="AE435" s="182"/>
      <c r="AF435" s="176"/>
      <c r="AG435" s="176"/>
      <c r="AH435" s="182"/>
      <c r="AI435" s="176"/>
      <c r="AJ435" s="183"/>
      <c r="AK435" s="21" t="str">
        <f>CONCATENATE(J433," Control"," 3")</f>
        <v>GEFIN 70 Control 3</v>
      </c>
      <c r="AL435" s="23" t="s">
        <v>556</v>
      </c>
      <c r="AM435" s="23" t="s">
        <v>540</v>
      </c>
      <c r="AN435" s="23" t="s">
        <v>627</v>
      </c>
      <c r="AO435" s="23" t="str">
        <f t="shared" si="1759"/>
        <v>La SUBDIRECCIÓN ADMINISTRATIVA Y FINANCIERA - PRESUPUESTO registra en el SIIF los movimientos que afecten la Reserva Presupuestal y se soliciten a través de de documento de cancelación de reserva o reducción del Registro Presupuestal del saldo que no se ejecute</v>
      </c>
      <c r="AP435" s="21" t="s">
        <v>55</v>
      </c>
      <c r="AQ435" s="21" t="str">
        <f t="shared" si="1985"/>
        <v>Impacto</v>
      </c>
      <c r="AR435" s="21" t="s">
        <v>56</v>
      </c>
      <c r="AS435" s="21" t="str">
        <f t="shared" si="1986"/>
        <v>25%</v>
      </c>
      <c r="AT435" s="21"/>
      <c r="AU435" s="21"/>
      <c r="AV435" s="21"/>
      <c r="AW435" s="22">
        <f>+IF(AQ435="Probabilidad",AW434-(AW434*AS435),AW434)</f>
        <v>0.252</v>
      </c>
      <c r="AX435" s="21" t="str">
        <f t="shared" si="1987"/>
        <v>Baja</v>
      </c>
      <c r="AY435" s="22">
        <f>+IF(AQ435="Impacto",AY434-(AY434*AS435),AY434)</f>
        <v>0.75</v>
      </c>
      <c r="AZ435" s="21" t="str">
        <f t="shared" si="1988"/>
        <v>Mayor</v>
      </c>
      <c r="BA435" s="166"/>
      <c r="BB435" s="166"/>
      <c r="BC435" s="169"/>
      <c r="BD435" s="21" t="str">
        <f>CONCATENATE(J433," Acción preventiva"," 3")</f>
        <v>GEFIN 70 Acción preventiva 3</v>
      </c>
      <c r="BE435" s="23"/>
      <c r="BF435" s="23"/>
      <c r="BG435" s="23"/>
      <c r="BH435" s="21">
        <f t="shared" si="1990"/>
        <v>0</v>
      </c>
      <c r="BI435" s="21"/>
      <c r="BJ435" s="21"/>
      <c r="BK435" s="21"/>
      <c r="BL435" s="21"/>
      <c r="BM435" s="21"/>
      <c r="BN435" s="21"/>
      <c r="BO435" s="21"/>
      <c r="BP435" s="21"/>
      <c r="BQ435" s="21"/>
      <c r="BR435" s="21"/>
      <c r="BS435" s="21"/>
      <c r="BT435" s="21"/>
      <c r="BU435" s="171"/>
      <c r="BV435" s="38">
        <v>0</v>
      </c>
      <c r="BW435" s="38">
        <v>0</v>
      </c>
      <c r="BX435" s="38">
        <v>0</v>
      </c>
      <c r="BY435" s="38">
        <v>0</v>
      </c>
      <c r="BZ435" s="38">
        <v>0</v>
      </c>
      <c r="CA435" s="38">
        <v>0</v>
      </c>
      <c r="CB435" s="38">
        <v>0</v>
      </c>
      <c r="CC435" s="38">
        <v>0</v>
      </c>
      <c r="CD435" s="38">
        <v>0</v>
      </c>
      <c r="CE435" s="38">
        <v>0</v>
      </c>
      <c r="CF435" s="38">
        <v>0</v>
      </c>
      <c r="CG435" s="38">
        <v>0</v>
      </c>
      <c r="CH435" s="38">
        <f t="shared" si="1992"/>
        <v>0</v>
      </c>
      <c r="CI435" s="39"/>
      <c r="CJ435" s="24"/>
      <c r="CK435" s="25"/>
      <c r="CL435" s="173"/>
      <c r="CM435" s="26">
        <f t="shared" ref="CM435" si="1997">1-(CK435/CL433)</f>
        <v>1</v>
      </c>
      <c r="CN435" s="24" t="str" cm="1">
        <f t="array" ref="CN435">+_xlfn.IFS(CM435&lt;0.8,"Cambio",CM435&lt;0.9,"Revisión de control",CM435&gt;0.89,"Se mantiene")</f>
        <v>Se mantiene</v>
      </c>
      <c r="CO435" s="80"/>
      <c r="CP435" s="25"/>
      <c r="CQ435" s="25"/>
      <c r="CR435" s="25"/>
      <c r="CS435" s="26">
        <f t="shared" si="1995"/>
        <v>1</v>
      </c>
    </row>
    <row r="436" spans="1:97" ht="60" customHeight="1" x14ac:dyDescent="0.4">
      <c r="A436" s="7" t="s">
        <v>457</v>
      </c>
      <c r="B436" s="186"/>
      <c r="C436" s="145" t="s">
        <v>161</v>
      </c>
      <c r="D436" s="189"/>
      <c r="E436" s="192"/>
      <c r="F436" s="189"/>
      <c r="G436" s="196"/>
      <c r="H436" s="176"/>
      <c r="I436" s="182"/>
      <c r="J436" s="176"/>
      <c r="K436" s="167"/>
      <c r="L436" s="197"/>
      <c r="M436" s="200"/>
      <c r="N436" s="203"/>
      <c r="O436" s="206"/>
      <c r="P436" s="203"/>
      <c r="Q436" s="206"/>
      <c r="R436" s="206"/>
      <c r="S436" s="209"/>
      <c r="T436" s="176"/>
      <c r="U436" s="175"/>
      <c r="V436" s="175"/>
      <c r="W436" s="177"/>
      <c r="X436" s="167"/>
      <c r="Y436" s="167"/>
      <c r="Z436" s="167"/>
      <c r="AA436" s="167"/>
      <c r="AB436" s="180"/>
      <c r="AC436" s="181"/>
      <c r="AD436" s="176"/>
      <c r="AE436" s="182"/>
      <c r="AF436" s="176"/>
      <c r="AG436" s="176"/>
      <c r="AH436" s="182"/>
      <c r="AI436" s="176"/>
      <c r="AJ436" s="183"/>
      <c r="AK436" s="21" t="str">
        <f>CONCATENATE(J433," Control"," 4")</f>
        <v>GEFIN 70 Control 4</v>
      </c>
      <c r="AL436" s="23"/>
      <c r="AM436" s="23"/>
      <c r="AN436" s="23"/>
      <c r="AO436" s="23" t="str">
        <f t="shared" si="1759"/>
        <v xml:space="preserve">  a través de </v>
      </c>
      <c r="AP436" s="21"/>
      <c r="AQ436" s="21" t="str">
        <f t="shared" si="1985"/>
        <v/>
      </c>
      <c r="AR436" s="21"/>
      <c r="AS436" s="21" t="str">
        <f t="shared" si="1986"/>
        <v/>
      </c>
      <c r="AT436" s="21"/>
      <c r="AU436" s="21"/>
      <c r="AV436" s="21"/>
      <c r="AW436" s="22">
        <f>+IF(AQ436="Probabilidad",AW435-(AW435*AS436),AW435)</f>
        <v>0.252</v>
      </c>
      <c r="AX436" s="21" t="str">
        <f t="shared" si="1987"/>
        <v>Baja</v>
      </c>
      <c r="AY436" s="22">
        <f>+IF(AQ436="Impacto",AY435-(AY435*AS436),AY435)</f>
        <v>0.75</v>
      </c>
      <c r="AZ436" s="21" t="str">
        <f t="shared" si="1988"/>
        <v>Mayor</v>
      </c>
      <c r="BA436" s="167"/>
      <c r="BB436" s="167"/>
      <c r="BC436" s="170"/>
      <c r="BD436" s="21" t="str">
        <f>CONCATENATE(J433," Acción preventiva"," 4")</f>
        <v>GEFIN 70 Acción preventiva 4</v>
      </c>
      <c r="BE436" s="23"/>
      <c r="BF436" s="23"/>
      <c r="BG436" s="23"/>
      <c r="BH436" s="21">
        <f t="shared" si="1990"/>
        <v>0</v>
      </c>
      <c r="BI436" s="21"/>
      <c r="BJ436" s="21"/>
      <c r="BK436" s="21"/>
      <c r="BL436" s="21"/>
      <c r="BM436" s="21"/>
      <c r="BN436" s="21"/>
      <c r="BO436" s="21"/>
      <c r="BP436" s="21"/>
      <c r="BQ436" s="21"/>
      <c r="BR436" s="21"/>
      <c r="BS436" s="21"/>
      <c r="BT436" s="21"/>
      <c r="BU436" s="171"/>
      <c r="BV436" s="38">
        <v>0</v>
      </c>
      <c r="BW436" s="38">
        <v>0</v>
      </c>
      <c r="BX436" s="38">
        <v>0</v>
      </c>
      <c r="BY436" s="38">
        <v>0</v>
      </c>
      <c r="BZ436" s="38">
        <v>0</v>
      </c>
      <c r="CA436" s="38">
        <v>0</v>
      </c>
      <c r="CB436" s="38">
        <v>0</v>
      </c>
      <c r="CC436" s="38">
        <v>0</v>
      </c>
      <c r="CD436" s="38">
        <v>0</v>
      </c>
      <c r="CE436" s="38">
        <v>0</v>
      </c>
      <c r="CF436" s="38">
        <v>0</v>
      </c>
      <c r="CG436" s="38">
        <v>0</v>
      </c>
      <c r="CH436" s="38">
        <f t="shared" si="1992"/>
        <v>0</v>
      </c>
      <c r="CI436" s="39"/>
      <c r="CJ436" s="24"/>
      <c r="CK436" s="25"/>
      <c r="CL436" s="174"/>
      <c r="CM436" s="26">
        <f t="shared" ref="CM436" si="1998">1-(CK436/CL433)</f>
        <v>1</v>
      </c>
      <c r="CN436" s="24" t="str" cm="1">
        <f t="array" ref="CN436">+_xlfn.IFS(CM436&lt;0.8,"Cambio",CM436&lt;0.9,"Revisión de control",CM436&gt;0.89,"Se mantiene")</f>
        <v>Se mantiene</v>
      </c>
      <c r="CO436" s="80"/>
      <c r="CP436" s="25"/>
      <c r="CQ436" s="25"/>
      <c r="CR436" s="25"/>
      <c r="CS436" s="26">
        <f t="shared" si="1995"/>
        <v>1</v>
      </c>
    </row>
    <row r="437" spans="1:97" ht="60" customHeight="1" x14ac:dyDescent="0.4">
      <c r="A437" s="7" t="s">
        <v>457</v>
      </c>
      <c r="B437" s="184" t="s">
        <v>160</v>
      </c>
      <c r="C437" s="145" t="s">
        <v>161</v>
      </c>
      <c r="D437" s="187" t="str">
        <f>VLOOKUP(B437,Datos!$B$65:$F$80,3,FALSE)</f>
        <v>Administrar los recursos e información financiera con base en las necesidades de las dependencias de la Agencia y organismos estatales requirentes, a través de mecanismos de dirección, registro, ejecución, control y seguimiento de los recursos.</v>
      </c>
      <c r="E437" s="190" t="str">
        <f>VLOOKUP(B437,Datos!$B$65:$F$80,5,FALSE)</f>
        <v>La posibilidad de incumplir con la administración de los recursos e información financiera con base en las necesidades de las dependencias</v>
      </c>
      <c r="F437" s="187" t="str">
        <f>VLOOKUP(B437,Datos!$B$65:$F$80,4,FALSE)</f>
        <v>Desde la elaboración del anteproyecto de presupuesto de la ANT, hasta la presentación de los estados financieros.</v>
      </c>
      <c r="G437" s="196" t="s">
        <v>413</v>
      </c>
      <c r="H437" s="176" t="s">
        <v>426</v>
      </c>
      <c r="I437" s="182">
        <f t="shared" si="1482"/>
        <v>1</v>
      </c>
      <c r="J437" s="176" t="str">
        <f t="shared" ref="J437" si="1999">CONCATENATE(C437," ",K437)</f>
        <v>GEFIN 71</v>
      </c>
      <c r="K437" s="165">
        <v>71</v>
      </c>
      <c r="L437" s="197">
        <v>45839</v>
      </c>
      <c r="M437" s="198">
        <f ca="1">+TODAY()-L437</f>
        <v>240</v>
      </c>
      <c r="N437" s="201" t="s">
        <v>31</v>
      </c>
      <c r="O437" s="204">
        <f>VLOOKUP(N437,Datos!$B$21:$D$25,3,FALSE)</f>
        <v>0.8</v>
      </c>
      <c r="P437" s="201" t="s">
        <v>35</v>
      </c>
      <c r="Q437" s="204">
        <f>VLOOKUP(P437,Datos!$C$20:$D$25,2,FALSE)</f>
        <v>1</v>
      </c>
      <c r="R437" s="204">
        <f t="shared" ref="R437" si="2000">+IF(O437="",Q437,IF(Q437="",O437,IF(O437&gt;Q437,O437,Q437)))</f>
        <v>1</v>
      </c>
      <c r="S437" s="207" t="s">
        <v>628</v>
      </c>
      <c r="T437" s="176" t="s">
        <v>4</v>
      </c>
      <c r="U437" s="175" t="s">
        <v>532</v>
      </c>
      <c r="V437" s="175" t="s">
        <v>533</v>
      </c>
      <c r="W437" s="177" t="str">
        <f t="shared" ref="W437" si="2001">CONCATENATE("Posibilidad de"," ",T437," ",U437," debido ",V437)</f>
        <v>Posibilidad de pérdida reputacional por recorte en asignación del Ministerio de Hacienda debido el envío inoportuno y/o inexacto de las solicitudes de pago a la Subdirección Administrativa y Financiera por parte de los supervisores de los contratos</v>
      </c>
      <c r="X437" s="165" t="s">
        <v>222</v>
      </c>
      <c r="Y437" s="165" t="s">
        <v>227</v>
      </c>
      <c r="Z437" s="165" t="s">
        <v>286</v>
      </c>
      <c r="AA437" s="165" t="s">
        <v>535</v>
      </c>
      <c r="AB437" s="178" t="s">
        <v>287</v>
      </c>
      <c r="AC437" s="181">
        <v>12</v>
      </c>
      <c r="AD437" s="176" t="str">
        <f t="shared" ref="AD437" si="2002">IF(AC437&lt;=0,"",IF(AC437&lt;=2,"Muy Baja",IF(AC437&lt;=24,"Baja",IF(AC437&lt;=500,"Media",IF(AC437&lt;=5000,"Alta","Muy Alta")))))</f>
        <v>Baja</v>
      </c>
      <c r="AE437" s="182">
        <f t="shared" ref="AE437" si="2003">IF(AD437="","",IF(AD437="Muy Baja",0.2,IF(AD437="Baja",0.4,IF(AD437="Media",0.6,IF(AD437="Alta",0.8,IF(AD437="Muy Alta",1,))))))</f>
        <v>0.4</v>
      </c>
      <c r="AF437" s="176" t="s">
        <v>35</v>
      </c>
      <c r="AG437" s="176" t="str">
        <f>IF(OR(AF437=Datos!$C$6,AF437=Datos!$D$6),"Leve",IF(OR(AF437=Datos!$C$7,AF437=Datos!$D$7),"Menor",IF(OR(AF437=Datos!$C$8,AF437=Datos!$D$8),"Moderado",IF(OR(AF437=Datos!$C$9,AF437=Datos!$D$9),"Mayor",IF(OR(AF437=Datos!$C$10,AF437=Datos!$D$10),"Catastrófico","")))))</f>
        <v>Catastrófico</v>
      </c>
      <c r="AH437" s="182">
        <f t="shared" ref="AH437" si="2004">IF(AG437="","",IF(AG437="Leve",0.2,IF(AG437="Menor",0.4,IF(AG437="Moderado",0.6,IF(AG437="Mayor",0.8,IF(AG437="Catastrófico",1,))))))</f>
        <v>1</v>
      </c>
      <c r="AI437" s="176" t="str">
        <f t="shared" ref="AI437" si="2005">IF(OR(AND(AD437="Muy Baja",AG437="Leve"),AND(AD437="Muy Baja",AG437="Menor"),AND(AD437="Baja",AG437="Leve")),"Bajo",IF(OR(AND(AD437="Muy baja",AG437="Moderado"),AND(AD437="Baja",AG437="Menor"),AND(AD437="Baja",AG437="Moderado"),AND(AD437="Media",AG437="Leve"),AND(AD437="Media",AG437="Menor"),AND(AD437="Media",AG437="Moderado"),AND(AD437="Alta",AG437="Leve"),AND(AD437="Alta",AG437="Menor")),"Moderado",IF(OR(AND(AD437="Muy Baja",AG437="Mayor"),AND(AD437="Baja",AG437="Mayor"),AND(AD437="Media",AG437="Mayor"),AND(AD437="Alta",AG437="Moderado"),AND(AD437="Alta",AG437="Mayor"),AND(AD437="Muy Alta",AG437="Leve"),AND(AD437="Muy Alta",AG437="Menor"),AND(AD437="Muy Alta",AG437="Moderado"),AND(AD437="Muy Alta",AG437="Mayor")),"Alto",IF(OR(AND(AD437="Muy Baja",AG437="Catastrófico"),AND(AD437="Baja",AG437="Catastrófico"),AND(AD437="Media",AG437="Catastrófico"),AND(AD437="Alta",AG437="Catastrófico"),AND(AD437="Muy Alta",AG437="Catastrófico")),"Extremo",""))))</f>
        <v>Extremo</v>
      </c>
      <c r="AJ437" s="183" t="str" cm="1">
        <f t="array" ref="AJ437">_xlfn.IFS(AI437="Bajo","Aceptar",AI437="Moderado","Reducir",AI437="Alto","Reducir",AI437="Extremo","Reducir")</f>
        <v>Reducir</v>
      </c>
      <c r="AK437" s="21" t="str">
        <f>CONCATENATE(J437," Control"," 1")</f>
        <v>GEFIN 71 Control 1</v>
      </c>
      <c r="AL437" s="23" t="s">
        <v>545</v>
      </c>
      <c r="AM437" s="23" t="s">
        <v>541</v>
      </c>
      <c r="AN437" s="23" t="s">
        <v>542</v>
      </c>
      <c r="AO437" s="23" t="str">
        <f t="shared" si="1759"/>
        <v>La SUBDIRECCIÓN ADMINISTRATIVA Y FINANCIERA - TESORERIA valida y consolida la programación del PAC generado por las dependencias a través de de un acto administrativo para generar la aprobación ante el Ministerio de Hacienda y al inscripción en la plataforma de SIIF-Nación</v>
      </c>
      <c r="AP437" s="21" t="s">
        <v>53</v>
      </c>
      <c r="AQ437" s="21" t="str">
        <f t="shared" ref="AQ437:AQ440" si="2006">IF(OR(AP437="Preventivo",AP437="Detectivo"),"Probabilidad",IF(AP437="Correctivo","Impacto",""))</f>
        <v>Probabilidad</v>
      </c>
      <c r="AR437" s="21" t="s">
        <v>56</v>
      </c>
      <c r="AS437" s="21" t="str">
        <f t="shared" ref="AS437:AS440" si="2007">IF(AND(AP437="Preventivo",AR437="Automático"),"50%",IF(AND(AP437="Preventivo",AR437="Manual"),"40%",IF(AND(AP437="Detectivo",AR437="Automático"),"40%",IF(AND(AP437="Detectivo",AR437="Manual"),"30%",IF(AND(AP437="Correctivo",AR437="Automático"),"35%",IF(AND(AP437="Correctivo",AR437="Manual"),"25%",""))))))</f>
        <v>40%</v>
      </c>
      <c r="AT437" s="21"/>
      <c r="AU437" s="21"/>
      <c r="AV437" s="21"/>
      <c r="AW437" s="22">
        <f>+IF(AQ437="Probabilidad",AE437-(AE437*AS437),AE437)</f>
        <v>0.24</v>
      </c>
      <c r="AX437" s="21" t="str">
        <f t="shared" ref="AX437:AX440" si="2008">IFERROR(IF(AW437="","",IF(AW437&lt;=20%,"Muy Baja",IF(AW437&lt;=40%,"Baja",IF(AW437&lt;=60%,"Media",IF(AW437&lt;=80%,"Alta","Muy Alta"))))),"")</f>
        <v>Baja</v>
      </c>
      <c r="AY437" s="22">
        <f>+IF(AQ437="Impacto",AH437-(AH437*AS437),AH437)</f>
        <v>1</v>
      </c>
      <c r="AZ437" s="21" t="str">
        <f t="shared" ref="AZ437:AZ440" si="2009">IFERROR(IF(AY437="","",IF(AY437&lt;=0.2,"Leve",IF(AY437&lt;=0.4,"Menor",IF(AY437&lt;=0.6,"Moderado",IF(AY437&lt;=0.8,"Mayor","Catastrófico"))))),"")</f>
        <v>Catastrófico</v>
      </c>
      <c r="BA437" s="165" t="str">
        <f t="shared" ref="BA437" si="2010">IF(OR(AND(AX440="Muy Baja",AZ440="Leve"),AND(AX440="Muy Baja",AZ440="Menor"),AND(AX440="Baja",AZ440="Leve")),"Bajo",IF(OR(AND(AX440="Muy baja",AZ440="Moderado"),AND(AX440="Baja",AZ440="Menor"),AND(AX440="Baja",AZ440="Moderado"),AND(AX440="Media",AZ440="Leve"),AND(AX440="Media",AZ440="Menor"),AND(AX440="Media",AZ440="Moderado"),AND(AX440="Alta",AZ440="Leve"),AND(AX440="Alta",AZ440="Menor")),"Moderado",IF(OR(AND(AX440="Muy Baja",AZ440="Mayor"),AND(AX440="Baja",AZ440="Mayor"),AND(AX440="Media",AZ440="Mayor"),AND(AX440="Alta",AZ440="Moderado"),AND(AX440="Alta",AZ440="Mayor"),AND(AX440="Muy Alta",AZ440="Leve"),AND(AX440="Muy Alta",AZ440="Menor"),AND(AX440="Muy Alta",AZ440="Moderado"),AND(AX440="Muy Alta",AZ440="Mayor")),"Alto",IF(OR(AND(AX440="Muy Baja",AZ440="Catastrófico"),AND(AX440="Baja",AZ440="Catastrófico"),AND(AX440="Media",AZ440="Catastrófico"),AND(AX440="Alta",AZ440="Catastrófico"),AND(AX440="Muy Alta",AZ440="Catastrófico")),"Extremo",""))))</f>
        <v>Alto</v>
      </c>
      <c r="BB437" s="165" t="str" cm="1">
        <f t="array" ref="BB437">_xlfn.IFS(BA437="Bajo","Aceptar",BA437="Moderado","Reducir",BA437="Alto","Reducir",BA437="Extremo","Reducir")</f>
        <v>Reducir</v>
      </c>
      <c r="BC437" s="168" t="str" cm="1">
        <f t="array" ref="BC437">_xlfn.IFS(BB437="Aceptar","No",BB437="Reducir","Si")</f>
        <v>Si</v>
      </c>
      <c r="BD437" s="21" t="str">
        <f>CONCATENATE(J437," Acción preventiva"," 1")</f>
        <v>GEFIN 71 Acción preventiva 1</v>
      </c>
      <c r="BE437" s="23" t="s">
        <v>549</v>
      </c>
      <c r="BF437" s="23" t="s">
        <v>550</v>
      </c>
      <c r="BG437" s="23" t="s">
        <v>529</v>
      </c>
      <c r="BH437" s="21">
        <f t="shared" si="1990"/>
        <v>1</v>
      </c>
      <c r="BI437" s="21"/>
      <c r="BJ437" s="21"/>
      <c r="BK437" s="21"/>
      <c r="BL437" s="21"/>
      <c r="BM437" s="21"/>
      <c r="BN437" s="21"/>
      <c r="BO437" s="21"/>
      <c r="BP437" s="21"/>
      <c r="BQ437" s="21"/>
      <c r="BR437" s="21">
        <v>1</v>
      </c>
      <c r="BS437" s="21"/>
      <c r="BT437" s="21"/>
      <c r="BU437" s="171">
        <f t="shared" ref="BU437" si="2011">+AVERAGE(CH437:CH440)/AVERAGE(BH437:BH440)</f>
        <v>0.5</v>
      </c>
      <c r="BV437" s="38">
        <v>0</v>
      </c>
      <c r="BW437" s="38">
        <v>0</v>
      </c>
      <c r="BX437" s="38">
        <v>0</v>
      </c>
      <c r="BY437" s="38">
        <v>0</v>
      </c>
      <c r="BZ437" s="38">
        <v>0</v>
      </c>
      <c r="CA437" s="38">
        <v>0</v>
      </c>
      <c r="CB437" s="38">
        <v>0</v>
      </c>
      <c r="CC437" s="38">
        <v>0</v>
      </c>
      <c r="CD437" s="38">
        <v>0</v>
      </c>
      <c r="CE437" s="38">
        <v>0</v>
      </c>
      <c r="CF437" s="38">
        <v>0</v>
      </c>
      <c r="CG437" s="38">
        <v>0</v>
      </c>
      <c r="CH437" s="38">
        <f t="shared" ref="CH437:CH440" si="2012">+SUM(BV437:CG437)</f>
        <v>0</v>
      </c>
      <c r="CI437" s="39"/>
      <c r="CJ437" s="24"/>
      <c r="CK437" s="25"/>
      <c r="CL437" s="172">
        <f t="shared" ref="CL437" si="2013">+AC437</f>
        <v>12</v>
      </c>
      <c r="CM437" s="26">
        <f t="shared" ref="CM437" si="2014">1-(CK437/CL437)</f>
        <v>1</v>
      </c>
      <c r="CN437" s="24" t="str" cm="1">
        <f t="array" ref="CN437">+_xlfn.IFS(CM437&lt;0.8,"Cambio",CM437&lt;0.9,"Revisión de control",CM437&gt;0.89,"Se mantiene")</f>
        <v>Se mantiene</v>
      </c>
      <c r="CO437" s="80"/>
      <c r="CP437" s="25"/>
      <c r="CQ437" s="25"/>
      <c r="CR437" s="25"/>
      <c r="CS437" s="26">
        <f t="shared" ref="CS437:CS440" si="2015">(_xlfn.IFS(CJ437="",1,CJ437="SI",0)+_xlfn.IFS(CO437="",1,CO437="SI",1,CO437="NO",0)+_xlfn.IFS(CP437="",1,CP437="SI",1,CP437="NO",0)+_xlfn.IFS(CQ437="",1,CQ437="SI",1,CQ437="NO",0)+_xlfn.IFS(CR437="",1,CR437="SI",1,CR437="NO",0))/5</f>
        <v>1</v>
      </c>
    </row>
    <row r="438" spans="1:97" ht="60" customHeight="1" x14ac:dyDescent="0.4">
      <c r="A438" s="7" t="s">
        <v>457</v>
      </c>
      <c r="B438" s="185"/>
      <c r="C438" s="145" t="s">
        <v>161</v>
      </c>
      <c r="D438" s="188"/>
      <c r="E438" s="191"/>
      <c r="F438" s="188"/>
      <c r="G438" s="196"/>
      <c r="H438" s="176"/>
      <c r="I438" s="182"/>
      <c r="J438" s="176"/>
      <c r="K438" s="166"/>
      <c r="L438" s="197"/>
      <c r="M438" s="199"/>
      <c r="N438" s="202"/>
      <c r="O438" s="205"/>
      <c r="P438" s="202"/>
      <c r="Q438" s="205"/>
      <c r="R438" s="205"/>
      <c r="S438" s="208"/>
      <c r="T438" s="176"/>
      <c r="U438" s="175"/>
      <c r="V438" s="175"/>
      <c r="W438" s="177"/>
      <c r="X438" s="166"/>
      <c r="Y438" s="166"/>
      <c r="Z438" s="166"/>
      <c r="AA438" s="166"/>
      <c r="AB438" s="179"/>
      <c r="AC438" s="181"/>
      <c r="AD438" s="176"/>
      <c r="AE438" s="182"/>
      <c r="AF438" s="176"/>
      <c r="AG438" s="176"/>
      <c r="AH438" s="182"/>
      <c r="AI438" s="176"/>
      <c r="AJ438" s="183"/>
      <c r="AK438" s="21" t="str">
        <f>CONCATENATE(J437," Control"," 2")</f>
        <v>GEFIN 71 Control 2</v>
      </c>
      <c r="AL438" s="23" t="s">
        <v>545</v>
      </c>
      <c r="AM438" s="23" t="s">
        <v>543</v>
      </c>
      <c r="AN438" s="23" t="s">
        <v>629</v>
      </c>
      <c r="AO438" s="23" t="str">
        <f t="shared" si="1759"/>
        <v>La SUBDIRECCIÓN ADMINISTRATIVA Y FINANCIERA - TESORERIA revisar la ejecución de PAC a cada una de las dependencias a través de de mesas de seguimiento mensual para la validación de lo programado contra lo ejecutado</v>
      </c>
      <c r="AP438" s="21" t="s">
        <v>54</v>
      </c>
      <c r="AQ438" s="21" t="str">
        <f t="shared" si="2006"/>
        <v>Probabilidad</v>
      </c>
      <c r="AR438" s="21" t="s">
        <v>56</v>
      </c>
      <c r="AS438" s="21" t="str">
        <f t="shared" si="2007"/>
        <v>30%</v>
      </c>
      <c r="AT438" s="21"/>
      <c r="AU438" s="21"/>
      <c r="AV438" s="21"/>
      <c r="AW438" s="22">
        <f>+IF(AQ438="Probabilidad",AW437-(AW437*AS438),AW437)</f>
        <v>0.16799999999999998</v>
      </c>
      <c r="AX438" s="21" t="str">
        <f t="shared" si="2008"/>
        <v>Muy Baja</v>
      </c>
      <c r="AY438" s="22">
        <f>+IF(AQ438="Impacto",AY437-(AY437*AS438),AY437)</f>
        <v>1</v>
      </c>
      <c r="AZ438" s="21" t="str">
        <f t="shared" si="2009"/>
        <v>Catastrófico</v>
      </c>
      <c r="BA438" s="166"/>
      <c r="BB438" s="166"/>
      <c r="BC438" s="169"/>
      <c r="BD438" s="21" t="str">
        <f>CONCATENATE(J437," Acción preventiva"," 2")</f>
        <v>GEFIN 71 Acción preventiva 2</v>
      </c>
      <c r="BE438" s="23" t="s">
        <v>549</v>
      </c>
      <c r="BF438" s="23" t="s">
        <v>551</v>
      </c>
      <c r="BG438" s="23" t="s">
        <v>552</v>
      </c>
      <c r="BH438" s="21">
        <f t="shared" ref="BH438:BH440" si="2016">+SUM(BI438:BT438)</f>
        <v>1</v>
      </c>
      <c r="BI438" s="21">
        <v>1</v>
      </c>
      <c r="BJ438" s="21"/>
      <c r="BK438" s="21"/>
      <c r="BL438" s="21"/>
      <c r="BM438" s="21"/>
      <c r="BN438" s="21"/>
      <c r="BO438" s="21"/>
      <c r="BP438" s="21"/>
      <c r="BQ438" s="21"/>
      <c r="BR438" s="21"/>
      <c r="BS438" s="21"/>
      <c r="BT438" s="21"/>
      <c r="BU438" s="171"/>
      <c r="BV438" s="38">
        <v>1</v>
      </c>
      <c r="BW438" s="38">
        <v>0</v>
      </c>
      <c r="BX438" s="38">
        <v>0</v>
      </c>
      <c r="BY438" s="38">
        <v>0</v>
      </c>
      <c r="BZ438" s="38">
        <v>0</v>
      </c>
      <c r="CA438" s="38">
        <v>0</v>
      </c>
      <c r="CB438" s="38">
        <v>0</v>
      </c>
      <c r="CC438" s="38">
        <v>0</v>
      </c>
      <c r="CD438" s="38">
        <v>0</v>
      </c>
      <c r="CE438" s="38">
        <v>0</v>
      </c>
      <c r="CF438" s="38">
        <v>0</v>
      </c>
      <c r="CG438" s="38">
        <v>0</v>
      </c>
      <c r="CH438" s="38">
        <f t="shared" si="2012"/>
        <v>1</v>
      </c>
      <c r="CI438" s="39"/>
      <c r="CJ438" s="24"/>
      <c r="CK438" s="25"/>
      <c r="CL438" s="173"/>
      <c r="CM438" s="26">
        <f t="shared" ref="CM438" si="2017">1-(CK438/CL437)</f>
        <v>1</v>
      </c>
      <c r="CN438" s="24" t="str" cm="1">
        <f t="array" ref="CN438">+_xlfn.IFS(CM438&lt;0.8,"Cambio",CM438&lt;0.9,"Revisión de control",CM438&gt;0.89,"Se mantiene")</f>
        <v>Se mantiene</v>
      </c>
      <c r="CO438" s="80"/>
      <c r="CP438" s="25"/>
      <c r="CQ438" s="25"/>
      <c r="CR438" s="25"/>
      <c r="CS438" s="26">
        <f t="shared" si="2015"/>
        <v>1</v>
      </c>
    </row>
    <row r="439" spans="1:97" ht="60" customHeight="1" x14ac:dyDescent="0.4">
      <c r="A439" s="7" t="s">
        <v>457</v>
      </c>
      <c r="B439" s="185"/>
      <c r="C439" s="145" t="s">
        <v>161</v>
      </c>
      <c r="D439" s="188"/>
      <c r="E439" s="191"/>
      <c r="F439" s="188"/>
      <c r="G439" s="196"/>
      <c r="H439" s="176"/>
      <c r="I439" s="182"/>
      <c r="J439" s="176"/>
      <c r="K439" s="166"/>
      <c r="L439" s="197"/>
      <c r="M439" s="199"/>
      <c r="N439" s="202"/>
      <c r="O439" s="205"/>
      <c r="P439" s="202"/>
      <c r="Q439" s="205"/>
      <c r="R439" s="205"/>
      <c r="S439" s="208"/>
      <c r="T439" s="176"/>
      <c r="U439" s="175"/>
      <c r="V439" s="175"/>
      <c r="W439" s="177"/>
      <c r="X439" s="166"/>
      <c r="Y439" s="166"/>
      <c r="Z439" s="166"/>
      <c r="AA439" s="166"/>
      <c r="AB439" s="179"/>
      <c r="AC439" s="181"/>
      <c r="AD439" s="176"/>
      <c r="AE439" s="182"/>
      <c r="AF439" s="176"/>
      <c r="AG439" s="176"/>
      <c r="AH439" s="182"/>
      <c r="AI439" s="176"/>
      <c r="AJ439" s="183"/>
      <c r="AK439" s="21" t="str">
        <f>CONCATENATE(J437," Control"," 3")</f>
        <v>GEFIN 71 Control 3</v>
      </c>
      <c r="AL439" s="23" t="s">
        <v>545</v>
      </c>
      <c r="AM439" s="23" t="s">
        <v>544</v>
      </c>
      <c r="AN439" s="23" t="s">
        <v>630</v>
      </c>
      <c r="AO439" s="23" t="str">
        <f t="shared" si="1759"/>
        <v>La SUBDIRECCIÓN ADMINISTRATIVA Y FINANCIERA - TESORERIA ajusta la programación del PAC de las dependencias a través de de un correo electrónico informando que se le realiza ajuste del PAC por novedades y conciliaciones entre ellas</v>
      </c>
      <c r="AP439" s="21" t="s">
        <v>55</v>
      </c>
      <c r="AQ439" s="21" t="str">
        <f t="shared" si="2006"/>
        <v>Impacto</v>
      </c>
      <c r="AR439" s="21" t="s">
        <v>56</v>
      </c>
      <c r="AS439" s="21" t="str">
        <f t="shared" si="2007"/>
        <v>25%</v>
      </c>
      <c r="AT439" s="21"/>
      <c r="AU439" s="21"/>
      <c r="AV439" s="21"/>
      <c r="AW439" s="22">
        <f>+IF(AQ439="Probabilidad",AW438-(AW438*AS439),AW438)</f>
        <v>0.16799999999999998</v>
      </c>
      <c r="AX439" s="21" t="str">
        <f t="shared" si="2008"/>
        <v>Muy Baja</v>
      </c>
      <c r="AY439" s="22">
        <f>+IF(AQ439="Impacto",AY438-(AY438*AS439),AY438)</f>
        <v>0.75</v>
      </c>
      <c r="AZ439" s="21" t="str">
        <f t="shared" si="2009"/>
        <v>Mayor</v>
      </c>
      <c r="BA439" s="166"/>
      <c r="BB439" s="166"/>
      <c r="BC439" s="169"/>
      <c r="BD439" s="21" t="str">
        <f>CONCATENATE(J437," Acción preventiva"," 3")</f>
        <v>GEFIN 71 Acción preventiva 3</v>
      </c>
      <c r="BE439" s="23"/>
      <c r="BF439" s="23"/>
      <c r="BG439" s="23"/>
      <c r="BH439" s="21">
        <f t="shared" si="2016"/>
        <v>0</v>
      </c>
      <c r="BI439" s="21"/>
      <c r="BJ439" s="21"/>
      <c r="BK439" s="21"/>
      <c r="BL439" s="21"/>
      <c r="BM439" s="21"/>
      <c r="BN439" s="21"/>
      <c r="BO439" s="21"/>
      <c r="BP439" s="21"/>
      <c r="BQ439" s="21"/>
      <c r="BR439" s="21"/>
      <c r="BS439" s="21"/>
      <c r="BT439" s="21"/>
      <c r="BU439" s="171"/>
      <c r="BV439" s="38">
        <v>0</v>
      </c>
      <c r="BW439" s="38">
        <v>0</v>
      </c>
      <c r="BX439" s="38">
        <v>0</v>
      </c>
      <c r="BY439" s="38">
        <v>0</v>
      </c>
      <c r="BZ439" s="38">
        <v>0</v>
      </c>
      <c r="CA439" s="38">
        <v>0</v>
      </c>
      <c r="CB439" s="38">
        <v>0</v>
      </c>
      <c r="CC439" s="38">
        <v>0</v>
      </c>
      <c r="CD439" s="38">
        <v>0</v>
      </c>
      <c r="CE439" s="38">
        <v>0</v>
      </c>
      <c r="CF439" s="38">
        <v>0</v>
      </c>
      <c r="CG439" s="38">
        <v>0</v>
      </c>
      <c r="CH439" s="38">
        <f t="shared" si="2012"/>
        <v>0</v>
      </c>
      <c r="CI439" s="39"/>
      <c r="CJ439" s="24"/>
      <c r="CK439" s="25"/>
      <c r="CL439" s="173"/>
      <c r="CM439" s="26">
        <f t="shared" ref="CM439" si="2018">1-(CK439/CL437)</f>
        <v>1</v>
      </c>
      <c r="CN439" s="24" t="str" cm="1">
        <f t="array" ref="CN439">+_xlfn.IFS(CM439&lt;0.8,"Cambio",CM439&lt;0.9,"Revisión de control",CM439&gt;0.89,"Se mantiene")</f>
        <v>Se mantiene</v>
      </c>
      <c r="CO439" s="80"/>
      <c r="CP439" s="25"/>
      <c r="CQ439" s="25"/>
      <c r="CR439" s="25"/>
      <c r="CS439" s="26">
        <f t="shared" si="2015"/>
        <v>1</v>
      </c>
    </row>
    <row r="440" spans="1:97" ht="60" customHeight="1" x14ac:dyDescent="0.4">
      <c r="A440" s="7" t="s">
        <v>457</v>
      </c>
      <c r="B440" s="186"/>
      <c r="C440" s="145" t="s">
        <v>161</v>
      </c>
      <c r="D440" s="189"/>
      <c r="E440" s="192"/>
      <c r="F440" s="189"/>
      <c r="G440" s="196"/>
      <c r="H440" s="176"/>
      <c r="I440" s="182"/>
      <c r="J440" s="176"/>
      <c r="K440" s="167"/>
      <c r="L440" s="197"/>
      <c r="M440" s="200"/>
      <c r="N440" s="203"/>
      <c r="O440" s="206"/>
      <c r="P440" s="203"/>
      <c r="Q440" s="206"/>
      <c r="R440" s="206"/>
      <c r="S440" s="209"/>
      <c r="T440" s="176"/>
      <c r="U440" s="175"/>
      <c r="V440" s="175"/>
      <c r="W440" s="177"/>
      <c r="X440" s="167"/>
      <c r="Y440" s="167"/>
      <c r="Z440" s="167"/>
      <c r="AA440" s="167"/>
      <c r="AB440" s="180"/>
      <c r="AC440" s="181"/>
      <c r="AD440" s="176"/>
      <c r="AE440" s="182"/>
      <c r="AF440" s="176"/>
      <c r="AG440" s="176"/>
      <c r="AH440" s="182"/>
      <c r="AI440" s="176"/>
      <c r="AJ440" s="183"/>
      <c r="AK440" s="21" t="str">
        <f>CONCATENATE(J437," Control"," 4")</f>
        <v>GEFIN 71 Control 4</v>
      </c>
      <c r="AL440" s="23"/>
      <c r="AM440" s="23"/>
      <c r="AN440" s="23"/>
      <c r="AO440" s="23" t="str">
        <f t="shared" si="1759"/>
        <v xml:space="preserve">  a través de </v>
      </c>
      <c r="AP440" s="21"/>
      <c r="AQ440" s="21" t="str">
        <f t="shared" si="2006"/>
        <v/>
      </c>
      <c r="AR440" s="21"/>
      <c r="AS440" s="21" t="str">
        <f t="shared" si="2007"/>
        <v/>
      </c>
      <c r="AT440" s="21"/>
      <c r="AU440" s="21"/>
      <c r="AV440" s="21"/>
      <c r="AW440" s="22">
        <f>+IF(AQ440="Probabilidad",AW439-(AW439*AS440),AW439)</f>
        <v>0.16799999999999998</v>
      </c>
      <c r="AX440" s="21" t="str">
        <f t="shared" si="2008"/>
        <v>Muy Baja</v>
      </c>
      <c r="AY440" s="22">
        <f>+IF(AQ440="Impacto",AY439-(AY439*AS440),AY439)</f>
        <v>0.75</v>
      </c>
      <c r="AZ440" s="21" t="str">
        <f t="shared" si="2009"/>
        <v>Mayor</v>
      </c>
      <c r="BA440" s="167"/>
      <c r="BB440" s="167"/>
      <c r="BC440" s="170"/>
      <c r="BD440" s="21" t="str">
        <f>CONCATENATE(J437," Acción preventiva"," 4")</f>
        <v>GEFIN 71 Acción preventiva 4</v>
      </c>
      <c r="BE440" s="23"/>
      <c r="BF440" s="23"/>
      <c r="BG440" s="23"/>
      <c r="BH440" s="21">
        <f t="shared" si="2016"/>
        <v>0</v>
      </c>
      <c r="BI440" s="21"/>
      <c r="BJ440" s="21"/>
      <c r="BK440" s="21"/>
      <c r="BL440" s="21"/>
      <c r="BM440" s="21"/>
      <c r="BN440" s="21"/>
      <c r="BO440" s="21"/>
      <c r="BP440" s="21"/>
      <c r="BQ440" s="21"/>
      <c r="BR440" s="21"/>
      <c r="BS440" s="21"/>
      <c r="BT440" s="21"/>
      <c r="BU440" s="171"/>
      <c r="BV440" s="38">
        <v>0</v>
      </c>
      <c r="BW440" s="38">
        <v>0</v>
      </c>
      <c r="BX440" s="38">
        <v>0</v>
      </c>
      <c r="BY440" s="38">
        <v>0</v>
      </c>
      <c r="BZ440" s="38">
        <v>0</v>
      </c>
      <c r="CA440" s="38">
        <v>0</v>
      </c>
      <c r="CB440" s="38">
        <v>0</v>
      </c>
      <c r="CC440" s="38">
        <v>0</v>
      </c>
      <c r="CD440" s="38">
        <v>0</v>
      </c>
      <c r="CE440" s="38">
        <v>0</v>
      </c>
      <c r="CF440" s="38">
        <v>0</v>
      </c>
      <c r="CG440" s="38">
        <v>0</v>
      </c>
      <c r="CH440" s="38">
        <f t="shared" si="2012"/>
        <v>0</v>
      </c>
      <c r="CI440" s="39"/>
      <c r="CJ440" s="24"/>
      <c r="CK440" s="25"/>
      <c r="CL440" s="174"/>
      <c r="CM440" s="26">
        <f t="shared" ref="CM440" si="2019">1-(CK440/CL437)</f>
        <v>1</v>
      </c>
      <c r="CN440" s="24" t="str" cm="1">
        <f t="array" ref="CN440">+_xlfn.IFS(CM440&lt;0.8,"Cambio",CM440&lt;0.9,"Revisión de control",CM440&gt;0.89,"Se mantiene")</f>
        <v>Se mantiene</v>
      </c>
      <c r="CO440" s="80"/>
      <c r="CP440" s="25"/>
      <c r="CQ440" s="25"/>
      <c r="CR440" s="25"/>
      <c r="CS440" s="26">
        <f t="shared" si="2015"/>
        <v>1</v>
      </c>
    </row>
    <row r="441" spans="1:97" ht="60" customHeight="1" x14ac:dyDescent="0.4">
      <c r="A441" s="7" t="s">
        <v>457</v>
      </c>
      <c r="B441" s="184" t="s">
        <v>160</v>
      </c>
      <c r="C441" s="145" t="s">
        <v>161</v>
      </c>
      <c r="D441" s="187" t="str">
        <f>VLOOKUP(B441,Datos!$B$65:$F$80,3,FALSE)</f>
        <v>Administrar los recursos e información financiera con base en las necesidades de las dependencias de la Agencia y organismos estatales requirentes, a través de mecanismos de dirección, registro, ejecución, control y seguimiento de los recursos.</v>
      </c>
      <c r="E441" s="190" t="str">
        <f>VLOOKUP(B441,Datos!$B$65:$F$80,5,FALSE)</f>
        <v>La posibilidad de incumplir con la administración de los recursos e información financiera con base en las necesidades de las dependencias</v>
      </c>
      <c r="F441" s="187" t="str">
        <f>VLOOKUP(B441,Datos!$B$65:$F$80,4,FALSE)</f>
        <v>Desde la elaboración del anteproyecto de presupuesto de la ANT, hasta la presentación de los estados financieros.</v>
      </c>
      <c r="G441" s="213" t="s">
        <v>411</v>
      </c>
      <c r="H441" s="165" t="s">
        <v>426</v>
      </c>
      <c r="I441" s="182">
        <f t="shared" si="1482"/>
        <v>1</v>
      </c>
      <c r="J441" s="165" t="str">
        <f t="shared" ref="J441" si="2020">CONCATENATE(C441," ",K441)</f>
        <v>GEFIN 72</v>
      </c>
      <c r="K441" s="165">
        <v>72</v>
      </c>
      <c r="L441" s="197">
        <v>45839</v>
      </c>
      <c r="M441" s="198">
        <f ca="1">+TODAY()-L441</f>
        <v>240</v>
      </c>
      <c r="N441" s="201" t="s">
        <v>19</v>
      </c>
      <c r="O441" s="204">
        <f>VLOOKUP(N441,Datos!$B$21:$D$25,3,FALSE)</f>
        <v>0.2</v>
      </c>
      <c r="P441" s="201" t="s">
        <v>32</v>
      </c>
      <c r="Q441" s="204">
        <f>VLOOKUP(P441,Datos!$C$20:$D$25,2,FALSE)</f>
        <v>0.8</v>
      </c>
      <c r="R441" s="204">
        <f t="shared" ref="R441" si="2021">+IF(O441="",Q441,IF(Q441="",O441,IF(O441&gt;Q441,O441,Q441)))</f>
        <v>0.8</v>
      </c>
      <c r="S441" s="207" t="s">
        <v>577</v>
      </c>
      <c r="T441" s="165" t="s">
        <v>4</v>
      </c>
      <c r="U441" s="187" t="s">
        <v>561</v>
      </c>
      <c r="V441" s="187" t="s">
        <v>631</v>
      </c>
      <c r="W441" s="178" t="str">
        <f t="shared" ref="W441" si="2022">CONCATENATE("Posibilidad de"," ",T441," ",U441," debido ",V441)</f>
        <v>Posibilidad de pérdida reputacional ante la imposición de sanciones disciplinarias y hallazgos por parte de los entes de control, lo que reduciría la confianza de las partes interesadas y podría derivar en mayores exigencias de vigilancia o restricciones administrativas debido a la inadecuada interpretación y respuesta a las solicitudes por el personal responsable al registro presupuestal</v>
      </c>
      <c r="X441" s="165" t="s">
        <v>221</v>
      </c>
      <c r="Y441" s="165" t="s">
        <v>227</v>
      </c>
      <c r="Z441" s="165" t="s">
        <v>286</v>
      </c>
      <c r="AA441" s="165" t="s">
        <v>535</v>
      </c>
      <c r="AB441" s="178" t="s">
        <v>287</v>
      </c>
      <c r="AC441" s="232">
        <v>260</v>
      </c>
      <c r="AD441" s="165" t="str">
        <f t="shared" ref="AD441" si="2023">IF(AC441&lt;=0,"",IF(AC441&lt;=2,"Muy Baja",IF(AC441&lt;=24,"Baja",IF(AC441&lt;=500,"Media",IF(AC441&lt;=5000,"Alta","Muy Alta")))))</f>
        <v>Media</v>
      </c>
      <c r="AE441" s="204">
        <f t="shared" ref="AE441" si="2024">IF(AD441="","",IF(AD441="Muy Baja",0.2,IF(AD441="Baja",0.4,IF(AD441="Media",0.6,IF(AD441="Alta",0.8,IF(AD441="Muy Alta",1,))))))</f>
        <v>0.6</v>
      </c>
      <c r="AF441" s="165" t="s">
        <v>32</v>
      </c>
      <c r="AG441" s="165" t="str">
        <f>IF(OR(AF441=Datos!$C$6,AF441=Datos!$D$6),"Leve",IF(OR(AF441=Datos!$C$7,AF441=Datos!$D$7),"Menor",IF(OR(AF441=Datos!$C$8,AF441=Datos!$D$8),"Moderado",IF(OR(AF441=Datos!$C$9,AF441=Datos!$D$9),"Mayor",IF(OR(AF441=Datos!$C$10,AF441=Datos!$D$10),"Catastrófico","")))))</f>
        <v>Mayor</v>
      </c>
      <c r="AH441" s="204">
        <f t="shared" ref="AH441" si="2025">IF(AG441="","",IF(AG441="Leve",0.2,IF(AG441="Menor",0.4,IF(AG441="Moderado",0.6,IF(AG441="Mayor",0.8,IF(AG441="Catastrófico",1,))))))</f>
        <v>0.8</v>
      </c>
      <c r="AI441" s="165" t="str">
        <f t="shared" ref="AI441" si="2026">IF(OR(AND(AD441="Muy Baja",AG441="Leve"),AND(AD441="Muy Baja",AG441="Menor"),AND(AD441="Baja",AG441="Leve")),"Bajo",IF(OR(AND(AD441="Muy baja",AG441="Moderado"),AND(AD441="Baja",AG441="Menor"),AND(AD441="Baja",AG441="Moderado"),AND(AD441="Media",AG441="Leve"),AND(AD441="Media",AG441="Menor"),AND(AD441="Media",AG441="Moderado"),AND(AD441="Alta",AG441="Leve"),AND(AD441="Alta",AG441="Menor")),"Moderado",IF(OR(AND(AD441="Muy Baja",AG441="Mayor"),AND(AD441="Baja",AG441="Mayor"),AND(AD441="Media",AG441="Mayor"),AND(AD441="Alta",AG441="Moderado"),AND(AD441="Alta",AG441="Mayor"),AND(AD441="Muy Alta",AG441="Leve"),AND(AD441="Muy Alta",AG441="Menor"),AND(AD441="Muy Alta",AG441="Moderado"),AND(AD441="Muy Alta",AG441="Mayor")),"Alto",IF(OR(AND(AD441="Muy Baja",AG441="Catastrófico"),AND(AD441="Baja",AG441="Catastrófico"),AND(AD441="Media",AG441="Catastrófico"),AND(AD441="Alta",AG441="Catastrófico"),AND(AD441="Muy Alta",AG441="Catastrófico")),"Extremo",""))))</f>
        <v>Alto</v>
      </c>
      <c r="AJ441" s="168" t="str" cm="1">
        <f t="array" ref="AJ441">_xlfn.IFS(AI441="Bajo","Aceptar",AI441="Moderado","Reducir",AI441="Alto","Reducir",AI441="Extremo","Reducir")</f>
        <v>Reducir</v>
      </c>
      <c r="AK441" s="21" t="str">
        <f>CONCATENATE(J441," Control"," 1")</f>
        <v>GEFIN 72 Control 1</v>
      </c>
      <c r="AL441" s="23" t="s">
        <v>556</v>
      </c>
      <c r="AM441" s="23" t="s">
        <v>563</v>
      </c>
      <c r="AN441" s="23" t="s">
        <v>564</v>
      </c>
      <c r="AO441" s="23" t="str">
        <f t="shared" si="1759"/>
        <v>La SUBDIRECCIÓN ADMINISTRATIVA Y FINANCIERA - PRESUPUESTO verifica el registro presupuestal elaborado a través de del reporte que se genera SIIF-Nación con base a los documentos de la solicitud de registro</v>
      </c>
      <c r="AP441" s="21" t="s">
        <v>54</v>
      </c>
      <c r="AQ441" s="21" t="str">
        <f t="shared" si="1985"/>
        <v>Probabilidad</v>
      </c>
      <c r="AR441" s="21" t="s">
        <v>56</v>
      </c>
      <c r="AS441" s="21" t="str">
        <f t="shared" si="1986"/>
        <v>30%</v>
      </c>
      <c r="AT441" s="21" t="s">
        <v>1</v>
      </c>
      <c r="AU441" s="21" t="s">
        <v>2</v>
      </c>
      <c r="AV441" s="21" t="s">
        <v>3</v>
      </c>
      <c r="AW441" s="22">
        <f>+IF(AQ441="Probabilidad",AE441-(AE441*AS441),AE441)</f>
        <v>0.42</v>
      </c>
      <c r="AX441" s="21" t="str">
        <f t="shared" si="1987"/>
        <v>Media</v>
      </c>
      <c r="AY441" s="22">
        <f>+IF(AQ441="Impacto",AH441-(AH441*AS441),AH441)</f>
        <v>0.8</v>
      </c>
      <c r="AZ441" s="21" t="str">
        <f t="shared" si="1988"/>
        <v>Mayor</v>
      </c>
      <c r="BA441" s="165" t="str">
        <f t="shared" ref="BA441" si="2027">IF(OR(AND(AX444="Muy Baja",AZ444="Leve"),AND(AX444="Muy Baja",AZ444="Menor"),AND(AX444="Baja",AZ444="Leve")),"Bajo",IF(OR(AND(AX444="Muy baja",AZ444="Moderado"),AND(AX444="Baja",AZ444="Menor"),AND(AX444="Baja",AZ444="Moderado"),AND(AX444="Media",AZ444="Leve"),AND(AX444="Media",AZ444="Menor"),AND(AX444="Media",AZ444="Moderado"),AND(AX444="Alta",AZ444="Leve"),AND(AX444="Alta",AZ444="Menor")),"Moderado",IF(OR(AND(AX444="Muy Baja",AZ444="Mayor"),AND(AX444="Baja",AZ444="Mayor"),AND(AX444="Media",AZ444="Mayor"),AND(AX444="Alta",AZ444="Moderado"),AND(AX444="Alta",AZ444="Mayor"),AND(AX444="Muy Alta",AZ444="Leve"),AND(AX444="Muy Alta",AZ444="Menor"),AND(AX444="Muy Alta",AZ444="Moderado"),AND(AX444="Muy Alta",AZ444="Mayor")),"Alto",IF(OR(AND(AX444="Muy Baja",AZ444="Catastrófico"),AND(AX444="Baja",AZ444="Catastrófico"),AND(AX444="Media",AZ444="Catastrófico"),AND(AX444="Alta",AZ444="Catastrófico"),AND(AX444="Muy Alta",AZ444="Catastrófico")),"Extremo",""))))</f>
        <v>Moderado</v>
      </c>
      <c r="BB441" s="165" t="str" cm="1">
        <f t="array" ref="BB441">_xlfn.IFS(BA441="Bajo","Aceptar",BA441="Moderado","Reducir",BA441="Alto","Reducir",BA441="Extremo","Reducir")</f>
        <v>Reducir</v>
      </c>
      <c r="BC441" s="168" t="str" cm="1">
        <f t="array" ref="BC441">_xlfn.IFS(BB441="Aceptar","No",BB441="Reducir","Si")</f>
        <v>Si</v>
      </c>
      <c r="BD441" s="21" t="str">
        <f>CONCATENATE(J441," Acción preventiva"," 1")</f>
        <v>GEFIN 72 Acción preventiva 1</v>
      </c>
      <c r="BE441" s="23" t="s">
        <v>546</v>
      </c>
      <c r="BF441" s="23" t="s">
        <v>571</v>
      </c>
      <c r="BG441" s="23" t="s">
        <v>576</v>
      </c>
      <c r="BH441" s="21">
        <f t="shared" si="1990"/>
        <v>2</v>
      </c>
      <c r="BI441" s="21"/>
      <c r="BJ441" s="21"/>
      <c r="BK441" s="21"/>
      <c r="BL441" s="21"/>
      <c r="BM441" s="21">
        <v>1</v>
      </c>
      <c r="BN441" s="21"/>
      <c r="BO441" s="21"/>
      <c r="BP441" s="21"/>
      <c r="BQ441" s="21"/>
      <c r="BR441" s="21">
        <v>1</v>
      </c>
      <c r="BS441" s="21"/>
      <c r="BT441" s="21"/>
      <c r="BU441" s="210">
        <f t="shared" ref="BU441" si="2028">+AVERAGE(CH441:CH444)/AVERAGE(BH441:BH444)</f>
        <v>1</v>
      </c>
      <c r="BV441" s="38">
        <v>0</v>
      </c>
      <c r="BW441" s="38">
        <v>0</v>
      </c>
      <c r="BX441" s="38">
        <v>0</v>
      </c>
      <c r="BY441" s="38">
        <v>0</v>
      </c>
      <c r="BZ441" s="38">
        <v>1</v>
      </c>
      <c r="CA441" s="38">
        <v>0</v>
      </c>
      <c r="CB441" s="38">
        <v>0</v>
      </c>
      <c r="CC441" s="38">
        <v>0</v>
      </c>
      <c r="CD441" s="38">
        <v>0</v>
      </c>
      <c r="CE441" s="38">
        <v>1</v>
      </c>
      <c r="CF441" s="38">
        <v>0</v>
      </c>
      <c r="CG441" s="38">
        <v>0</v>
      </c>
      <c r="CH441" s="38">
        <f t="shared" si="1992"/>
        <v>2</v>
      </c>
      <c r="CI441" s="39"/>
      <c r="CJ441" s="24"/>
      <c r="CK441" s="25"/>
      <c r="CL441" s="172">
        <f t="shared" ref="CL441" si="2029">+AC441</f>
        <v>260</v>
      </c>
      <c r="CM441" s="26">
        <f t="shared" ref="CM441" si="2030">1-(CK441/CL441)</f>
        <v>1</v>
      </c>
      <c r="CN441" s="24" t="str" cm="1">
        <f t="array" ref="CN441">+_xlfn.IFS(CM441&lt;0.8,"Cambio",CM441&lt;0.9,"Revisión de control",CM441&gt;0.89,"Se mantiene")</f>
        <v>Se mantiene</v>
      </c>
      <c r="CO441" s="80"/>
      <c r="CP441" s="25"/>
      <c r="CQ441" s="25"/>
      <c r="CR441" s="25"/>
      <c r="CS441" s="26">
        <f t="shared" si="1995"/>
        <v>1</v>
      </c>
    </row>
    <row r="442" spans="1:97" ht="60" customHeight="1" x14ac:dyDescent="0.4">
      <c r="A442" s="7" t="s">
        <v>457</v>
      </c>
      <c r="B442" s="185"/>
      <c r="C442" s="145" t="s">
        <v>161</v>
      </c>
      <c r="D442" s="188"/>
      <c r="E442" s="191"/>
      <c r="F442" s="188"/>
      <c r="G442" s="214"/>
      <c r="H442" s="166"/>
      <c r="I442" s="182"/>
      <c r="J442" s="166"/>
      <c r="K442" s="166"/>
      <c r="L442" s="197"/>
      <c r="M442" s="199"/>
      <c r="N442" s="202"/>
      <c r="O442" s="205"/>
      <c r="P442" s="202"/>
      <c r="Q442" s="205"/>
      <c r="R442" s="205"/>
      <c r="S442" s="208"/>
      <c r="T442" s="166"/>
      <c r="U442" s="188"/>
      <c r="V442" s="188"/>
      <c r="W442" s="179"/>
      <c r="X442" s="166"/>
      <c r="Y442" s="166"/>
      <c r="Z442" s="166"/>
      <c r="AA442" s="166"/>
      <c r="AB442" s="179"/>
      <c r="AC442" s="233"/>
      <c r="AD442" s="166"/>
      <c r="AE442" s="205"/>
      <c r="AF442" s="166"/>
      <c r="AG442" s="166"/>
      <c r="AH442" s="205"/>
      <c r="AI442" s="166"/>
      <c r="AJ442" s="169"/>
      <c r="AK442" s="21" t="str">
        <f>CONCATENATE(J441," Control"," 2")</f>
        <v>GEFIN 72 Control 2</v>
      </c>
      <c r="AL442" s="23" t="s">
        <v>556</v>
      </c>
      <c r="AM442" s="23" t="s">
        <v>565</v>
      </c>
      <c r="AN442" s="23" t="s">
        <v>566</v>
      </c>
      <c r="AO442" s="23" t="str">
        <f t="shared" si="1759"/>
        <v>La SUBDIRECCIÓN ADMINISTRATIVA Y FINANCIERA - PRESUPUESTO ajusta el registro presupuestal a través de del acto administrativo donde se actualiza el registro presupuestal al que debe estar asignado en el SIIF-Nación</v>
      </c>
      <c r="AP442" s="21" t="s">
        <v>55</v>
      </c>
      <c r="AQ442" s="21" t="str">
        <f t="shared" si="1985"/>
        <v>Impacto</v>
      </c>
      <c r="AR442" s="21" t="s">
        <v>56</v>
      </c>
      <c r="AS442" s="21" t="str">
        <f t="shared" si="1986"/>
        <v>25%</v>
      </c>
      <c r="AT442" s="21" t="s">
        <v>1</v>
      </c>
      <c r="AU442" s="21" t="s">
        <v>2</v>
      </c>
      <c r="AV442" s="21" t="s">
        <v>3</v>
      </c>
      <c r="AW442" s="22">
        <f>+IF(AQ442="Probabilidad",AW441-(AW441*AS442),AW441)</f>
        <v>0.42</v>
      </c>
      <c r="AX442" s="21" t="str">
        <f t="shared" si="1987"/>
        <v>Media</v>
      </c>
      <c r="AY442" s="22">
        <f>+IF(AQ442="Impacto",AY441-(AY441*AS442),AY441)</f>
        <v>0.60000000000000009</v>
      </c>
      <c r="AZ442" s="21" t="str">
        <f t="shared" si="1988"/>
        <v>Moderado</v>
      </c>
      <c r="BA442" s="166"/>
      <c r="BB442" s="166"/>
      <c r="BC442" s="169"/>
      <c r="BD442" s="21" t="str">
        <f>CONCATENATE(J441," Acción preventiva"," 2")</f>
        <v>GEFIN 72 Acción preventiva 2</v>
      </c>
      <c r="BE442" s="23"/>
      <c r="BF442" s="23"/>
      <c r="BG442" s="23"/>
      <c r="BH442" s="21">
        <f t="shared" si="1990"/>
        <v>0</v>
      </c>
      <c r="BI442" s="21"/>
      <c r="BJ442" s="21"/>
      <c r="BK442" s="21"/>
      <c r="BL442" s="21"/>
      <c r="BM442" s="21"/>
      <c r="BN442" s="21"/>
      <c r="BO442" s="21"/>
      <c r="BP442" s="21"/>
      <c r="BQ442" s="21"/>
      <c r="BR442" s="21"/>
      <c r="BS442" s="21"/>
      <c r="BT442" s="21"/>
      <c r="BU442" s="211"/>
      <c r="BV442" s="38">
        <v>0</v>
      </c>
      <c r="BW442" s="38">
        <v>0</v>
      </c>
      <c r="BX442" s="38">
        <v>0</v>
      </c>
      <c r="BY442" s="38">
        <v>0</v>
      </c>
      <c r="BZ442" s="38">
        <v>0</v>
      </c>
      <c r="CA442" s="38">
        <v>0</v>
      </c>
      <c r="CB442" s="38">
        <v>0</v>
      </c>
      <c r="CC442" s="38">
        <v>0</v>
      </c>
      <c r="CD442" s="38">
        <v>0</v>
      </c>
      <c r="CE442" s="38">
        <v>0</v>
      </c>
      <c r="CF442" s="38">
        <v>0</v>
      </c>
      <c r="CG442" s="38">
        <v>0</v>
      </c>
      <c r="CH442" s="38">
        <f t="shared" si="1992"/>
        <v>0</v>
      </c>
      <c r="CI442" s="39"/>
      <c r="CJ442" s="24"/>
      <c r="CK442" s="25"/>
      <c r="CL442" s="173"/>
      <c r="CM442" s="26">
        <f t="shared" ref="CM442" si="2031">1-(CK442/CL441)</f>
        <v>1</v>
      </c>
      <c r="CN442" s="24" t="str" cm="1">
        <f t="array" ref="CN442">+_xlfn.IFS(CM442&lt;0.8,"Cambio",CM442&lt;0.9,"Revisión de control",CM442&gt;0.89,"Se mantiene")</f>
        <v>Se mantiene</v>
      </c>
      <c r="CO442" s="80"/>
      <c r="CP442" s="25"/>
      <c r="CQ442" s="25"/>
      <c r="CR442" s="25"/>
      <c r="CS442" s="26">
        <f t="shared" si="1995"/>
        <v>1</v>
      </c>
    </row>
    <row r="443" spans="1:97" ht="60" customHeight="1" x14ac:dyDescent="0.4">
      <c r="A443" s="7" t="s">
        <v>457</v>
      </c>
      <c r="B443" s="185"/>
      <c r="C443" s="145" t="s">
        <v>161</v>
      </c>
      <c r="D443" s="188"/>
      <c r="E443" s="191"/>
      <c r="F443" s="188"/>
      <c r="G443" s="214"/>
      <c r="H443" s="166"/>
      <c r="I443" s="182"/>
      <c r="J443" s="166"/>
      <c r="K443" s="166"/>
      <c r="L443" s="197"/>
      <c r="M443" s="199"/>
      <c r="N443" s="202"/>
      <c r="O443" s="205"/>
      <c r="P443" s="202"/>
      <c r="Q443" s="205"/>
      <c r="R443" s="205"/>
      <c r="S443" s="208"/>
      <c r="T443" s="166"/>
      <c r="U443" s="188"/>
      <c r="V443" s="188"/>
      <c r="W443" s="179"/>
      <c r="X443" s="166"/>
      <c r="Y443" s="166"/>
      <c r="Z443" s="166"/>
      <c r="AA443" s="166"/>
      <c r="AB443" s="179"/>
      <c r="AC443" s="233"/>
      <c r="AD443" s="166"/>
      <c r="AE443" s="205"/>
      <c r="AF443" s="166"/>
      <c r="AG443" s="166"/>
      <c r="AH443" s="205"/>
      <c r="AI443" s="166"/>
      <c r="AJ443" s="169"/>
      <c r="AK443" s="21" t="str">
        <f>CONCATENATE(J441," Control"," 3")</f>
        <v>GEFIN 72 Control 3</v>
      </c>
      <c r="AL443" s="23"/>
      <c r="AM443" s="23"/>
      <c r="AN443" s="23"/>
      <c r="AO443" s="23" t="str">
        <f t="shared" si="1759"/>
        <v xml:space="preserve">  a través de </v>
      </c>
      <c r="AP443" s="21"/>
      <c r="AQ443" s="21" t="str">
        <f t="shared" si="1985"/>
        <v/>
      </c>
      <c r="AR443" s="21"/>
      <c r="AS443" s="21" t="str">
        <f t="shared" si="1986"/>
        <v/>
      </c>
      <c r="AT443" s="21"/>
      <c r="AU443" s="21"/>
      <c r="AV443" s="21"/>
      <c r="AW443" s="22">
        <f>+IF(AQ443="Probabilidad",AW442-(AW442*AS443),AW442)</f>
        <v>0.42</v>
      </c>
      <c r="AX443" s="21" t="str">
        <f t="shared" si="1987"/>
        <v>Media</v>
      </c>
      <c r="AY443" s="22">
        <f>+IF(AQ443="Impacto",AY442-(AY442*AS443),AY442)</f>
        <v>0.60000000000000009</v>
      </c>
      <c r="AZ443" s="21" t="str">
        <f t="shared" si="1988"/>
        <v>Moderado</v>
      </c>
      <c r="BA443" s="166"/>
      <c r="BB443" s="166"/>
      <c r="BC443" s="169"/>
      <c r="BD443" s="21" t="str">
        <f>CONCATENATE(J441," Acción preventiva"," 3")</f>
        <v>GEFIN 72 Acción preventiva 3</v>
      </c>
      <c r="BE443" s="23"/>
      <c r="BF443" s="23"/>
      <c r="BG443" s="23"/>
      <c r="BH443" s="21">
        <f t="shared" si="1990"/>
        <v>0</v>
      </c>
      <c r="BI443" s="21"/>
      <c r="BJ443" s="21"/>
      <c r="BK443" s="21"/>
      <c r="BL443" s="21"/>
      <c r="BM443" s="21"/>
      <c r="BN443" s="21"/>
      <c r="BO443" s="21"/>
      <c r="BP443" s="21"/>
      <c r="BQ443" s="21"/>
      <c r="BR443" s="21"/>
      <c r="BS443" s="21"/>
      <c r="BT443" s="21"/>
      <c r="BU443" s="211"/>
      <c r="BV443" s="38">
        <v>0</v>
      </c>
      <c r="BW443" s="38">
        <v>0</v>
      </c>
      <c r="BX443" s="38">
        <v>0</v>
      </c>
      <c r="BY443" s="38">
        <v>0</v>
      </c>
      <c r="BZ443" s="38">
        <v>0</v>
      </c>
      <c r="CA443" s="38">
        <v>0</v>
      </c>
      <c r="CB443" s="38">
        <v>0</v>
      </c>
      <c r="CC443" s="38">
        <v>0</v>
      </c>
      <c r="CD443" s="38">
        <v>0</v>
      </c>
      <c r="CE443" s="38">
        <v>0</v>
      </c>
      <c r="CF443" s="38">
        <v>0</v>
      </c>
      <c r="CG443" s="38">
        <v>0</v>
      </c>
      <c r="CH443" s="38">
        <f t="shared" si="1992"/>
        <v>0</v>
      </c>
      <c r="CI443" s="39"/>
      <c r="CJ443" s="24"/>
      <c r="CK443" s="25"/>
      <c r="CL443" s="173"/>
      <c r="CM443" s="26">
        <f t="shared" ref="CM443" si="2032">1-(CK443/CL441)</f>
        <v>1</v>
      </c>
      <c r="CN443" s="24" t="str" cm="1">
        <f t="array" ref="CN443">+_xlfn.IFS(CM443&lt;0.8,"Cambio",CM443&lt;0.9,"Revisión de control",CM443&gt;0.89,"Se mantiene")</f>
        <v>Se mantiene</v>
      </c>
      <c r="CO443" s="80"/>
      <c r="CP443" s="25"/>
      <c r="CQ443" s="25"/>
      <c r="CR443" s="25"/>
      <c r="CS443" s="26">
        <f t="shared" si="1995"/>
        <v>1</v>
      </c>
    </row>
    <row r="444" spans="1:97" ht="60" customHeight="1" x14ac:dyDescent="0.4">
      <c r="A444" s="7" t="s">
        <v>457</v>
      </c>
      <c r="B444" s="186"/>
      <c r="C444" s="145" t="s">
        <v>161</v>
      </c>
      <c r="D444" s="189"/>
      <c r="E444" s="192"/>
      <c r="F444" s="189"/>
      <c r="G444" s="215"/>
      <c r="H444" s="167"/>
      <c r="I444" s="182"/>
      <c r="J444" s="167"/>
      <c r="K444" s="167"/>
      <c r="L444" s="197"/>
      <c r="M444" s="200"/>
      <c r="N444" s="203"/>
      <c r="O444" s="206"/>
      <c r="P444" s="203"/>
      <c r="Q444" s="206"/>
      <c r="R444" s="206"/>
      <c r="S444" s="209"/>
      <c r="T444" s="167"/>
      <c r="U444" s="189"/>
      <c r="V444" s="189"/>
      <c r="W444" s="180"/>
      <c r="X444" s="167"/>
      <c r="Y444" s="167"/>
      <c r="Z444" s="167"/>
      <c r="AA444" s="167"/>
      <c r="AB444" s="180"/>
      <c r="AC444" s="234"/>
      <c r="AD444" s="167"/>
      <c r="AE444" s="206"/>
      <c r="AF444" s="167"/>
      <c r="AG444" s="167"/>
      <c r="AH444" s="206"/>
      <c r="AI444" s="167"/>
      <c r="AJ444" s="170"/>
      <c r="AK444" s="21" t="str">
        <f>CONCATENATE(J441," Control"," 4")</f>
        <v>GEFIN 72 Control 4</v>
      </c>
      <c r="AL444" s="23"/>
      <c r="AM444" s="23"/>
      <c r="AN444" s="23"/>
      <c r="AO444" s="23" t="str">
        <f t="shared" si="1759"/>
        <v xml:space="preserve">  a través de </v>
      </c>
      <c r="AP444" s="21"/>
      <c r="AQ444" s="21" t="str">
        <f t="shared" si="1985"/>
        <v/>
      </c>
      <c r="AR444" s="21"/>
      <c r="AS444" s="21" t="str">
        <f t="shared" si="1986"/>
        <v/>
      </c>
      <c r="AT444" s="21"/>
      <c r="AU444" s="21"/>
      <c r="AV444" s="21"/>
      <c r="AW444" s="22">
        <f>+IF(AQ444="Probabilidad",AW443-(AW443*AS444),AW443)</f>
        <v>0.42</v>
      </c>
      <c r="AX444" s="21" t="str">
        <f t="shared" si="1987"/>
        <v>Media</v>
      </c>
      <c r="AY444" s="22">
        <f>+IF(AQ444="Impacto",AY443-(AY443*AS444),AY443)</f>
        <v>0.60000000000000009</v>
      </c>
      <c r="AZ444" s="21" t="str">
        <f t="shared" si="1988"/>
        <v>Moderado</v>
      </c>
      <c r="BA444" s="167"/>
      <c r="BB444" s="167"/>
      <c r="BC444" s="170"/>
      <c r="BD444" s="21" t="str">
        <f>CONCATENATE(J441," Acción preventiva"," 4")</f>
        <v>GEFIN 72 Acción preventiva 4</v>
      </c>
      <c r="BE444" s="23"/>
      <c r="BF444" s="23"/>
      <c r="BG444" s="23"/>
      <c r="BH444" s="21">
        <f t="shared" si="1990"/>
        <v>0</v>
      </c>
      <c r="BI444" s="21"/>
      <c r="BJ444" s="21"/>
      <c r="BK444" s="21"/>
      <c r="BL444" s="21"/>
      <c r="BM444" s="21"/>
      <c r="BN444" s="21"/>
      <c r="BO444" s="21"/>
      <c r="BP444" s="21"/>
      <c r="BQ444" s="21"/>
      <c r="BR444" s="21"/>
      <c r="BS444" s="21"/>
      <c r="BT444" s="21"/>
      <c r="BU444" s="212"/>
      <c r="BV444" s="38">
        <v>0</v>
      </c>
      <c r="BW444" s="38">
        <v>0</v>
      </c>
      <c r="BX444" s="38">
        <v>0</v>
      </c>
      <c r="BY444" s="38">
        <v>0</v>
      </c>
      <c r="BZ444" s="38">
        <v>0</v>
      </c>
      <c r="CA444" s="38">
        <v>0</v>
      </c>
      <c r="CB444" s="38">
        <v>0</v>
      </c>
      <c r="CC444" s="38">
        <v>0</v>
      </c>
      <c r="CD444" s="38">
        <v>0</v>
      </c>
      <c r="CE444" s="38">
        <v>0</v>
      </c>
      <c r="CF444" s="38">
        <v>0</v>
      </c>
      <c r="CG444" s="38">
        <v>0</v>
      </c>
      <c r="CH444" s="38">
        <f t="shared" si="1992"/>
        <v>0</v>
      </c>
      <c r="CI444" s="39"/>
      <c r="CJ444" s="24"/>
      <c r="CK444" s="25"/>
      <c r="CL444" s="174"/>
      <c r="CM444" s="26">
        <f t="shared" ref="CM444" si="2033">1-(CK444/CL441)</f>
        <v>1</v>
      </c>
      <c r="CN444" s="24" t="str" cm="1">
        <f t="array" ref="CN444">+_xlfn.IFS(CM444&lt;0.8,"Cambio",CM444&lt;0.9,"Revisión de control",CM444&gt;0.89,"Se mantiene")</f>
        <v>Se mantiene</v>
      </c>
      <c r="CO444" s="80"/>
      <c r="CP444" s="25"/>
      <c r="CQ444" s="25"/>
      <c r="CR444" s="25"/>
      <c r="CS444" s="26">
        <f t="shared" si="1995"/>
        <v>1</v>
      </c>
    </row>
    <row r="445" spans="1:97" ht="60" customHeight="1" x14ac:dyDescent="0.4">
      <c r="A445" s="7" t="s">
        <v>457</v>
      </c>
      <c r="B445" s="184" t="s">
        <v>160</v>
      </c>
      <c r="C445" s="145" t="s">
        <v>161</v>
      </c>
      <c r="D445" s="187" t="str">
        <f>VLOOKUP(B445,Datos!$B$65:$F$80,3,FALSE)</f>
        <v>Administrar los recursos e información financiera con base en las necesidades de las dependencias de la Agencia y organismos estatales requirentes, a través de mecanismos de dirección, registro, ejecución, control y seguimiento de los recursos.</v>
      </c>
      <c r="E445" s="190" t="str">
        <f>VLOOKUP(B445,Datos!$B$65:$F$80,5,FALSE)</f>
        <v>La posibilidad de incumplir con la administración de los recursos e información financiera con base en las necesidades de las dependencias</v>
      </c>
      <c r="F445" s="187" t="str">
        <f>VLOOKUP(B445,Datos!$B$65:$F$80,4,FALSE)</f>
        <v>Desde la elaboración del anteproyecto de presupuesto de la ANT, hasta la presentación de los estados financieros.</v>
      </c>
      <c r="G445" s="213" t="s">
        <v>411</v>
      </c>
      <c r="H445" s="165" t="s">
        <v>426</v>
      </c>
      <c r="I445" s="182">
        <f t="shared" ref="I445:I481" si="2034">IF(K445="",0,1)</f>
        <v>1</v>
      </c>
      <c r="J445" s="165" t="str">
        <f t="shared" ref="J445" si="2035">CONCATENATE(C445," ",K445)</f>
        <v>GEFIN 73</v>
      </c>
      <c r="K445" s="165">
        <v>73</v>
      </c>
      <c r="L445" s="197">
        <v>45839</v>
      </c>
      <c r="M445" s="198">
        <f ca="1">+TODAY()-L445</f>
        <v>240</v>
      </c>
      <c r="N445" s="201" t="s">
        <v>34</v>
      </c>
      <c r="O445" s="204">
        <f>VLOOKUP(N445,Datos!$B$21:$D$25,3,FALSE)</f>
        <v>1</v>
      </c>
      <c r="P445" s="201" t="s">
        <v>32</v>
      </c>
      <c r="Q445" s="204">
        <f>VLOOKUP(P445,Datos!$C$20:$D$25,2,FALSE)</f>
        <v>0.8</v>
      </c>
      <c r="R445" s="204">
        <f t="shared" ref="R445" si="2036">+IF(O445="",Q445,IF(Q445="",O445,IF(O445&gt;Q445,O445,Q445)))</f>
        <v>1</v>
      </c>
      <c r="S445" s="207" t="s">
        <v>651</v>
      </c>
      <c r="T445" s="165" t="s">
        <v>0</v>
      </c>
      <c r="U445" s="187" t="s">
        <v>653</v>
      </c>
      <c r="V445" s="187" t="s">
        <v>652</v>
      </c>
      <c r="W445" s="178" t="str">
        <f t="shared" ref="W445" si="2037">CONCATENATE("Posibilidad de"," ",T445," ",U445," debido ",V445)</f>
        <v>Posibilidad de afectación económica o presupuestal en la reducción de la apropiación al presupuesto aprobado de la vigencia en la que se realiza el pago de la vigencia expirada debido al incumplimiento de la programación para ejecutar las reservas presupuestales constituidas por los supervisores de contrato, gerentes de proyecto - misionales y/u ordenadores del gasto -</v>
      </c>
      <c r="X445" s="165" t="s">
        <v>222</v>
      </c>
      <c r="Y445" s="165" t="s">
        <v>227</v>
      </c>
      <c r="Z445" s="165" t="s">
        <v>286</v>
      </c>
      <c r="AA445" s="165" t="s">
        <v>412</v>
      </c>
      <c r="AB445" s="178" t="s">
        <v>287</v>
      </c>
      <c r="AC445" s="232">
        <v>10850</v>
      </c>
      <c r="AD445" s="165" t="str">
        <f t="shared" ref="AD445" si="2038">IF(AC445&lt;=0,"",IF(AC445&lt;=2,"Muy Baja",IF(AC445&lt;=24,"Baja",IF(AC445&lt;=500,"Media",IF(AC445&lt;=5000,"Alta","Muy Alta")))))</f>
        <v>Muy Alta</v>
      </c>
      <c r="AE445" s="204">
        <f t="shared" ref="AE445" si="2039">IF(AD445="","",IF(AD445="Muy Baja",0.2,IF(AD445="Baja",0.4,IF(AD445="Media",0.6,IF(AD445="Alta",0.8,IF(AD445="Muy Alta",1,))))))</f>
        <v>1</v>
      </c>
      <c r="AF445" s="165" t="s">
        <v>34</v>
      </c>
      <c r="AG445" s="165" t="str">
        <f>IF(OR(AF445=Datos!$C$6,AF445=Datos!$D$6),"Leve",IF(OR(AF445=Datos!$C$7,AF445=Datos!$D$7),"Menor",IF(OR(AF445=Datos!$C$8,AF445=Datos!$D$8),"Moderado",IF(OR(AF445=Datos!$C$9,AF445=Datos!$D$9),"Mayor",IF(OR(AF445=Datos!$C$10,AF445=Datos!$D$10),"Catastrófico","")))))</f>
        <v>Catastrófico</v>
      </c>
      <c r="AH445" s="204">
        <f t="shared" ref="AH445" si="2040">IF(AG445="","",IF(AG445="Leve",0.2,IF(AG445="Menor",0.4,IF(AG445="Moderado",0.6,IF(AG445="Mayor",0.8,IF(AG445="Catastrófico",1,))))))</f>
        <v>1</v>
      </c>
      <c r="AI445" s="165" t="str">
        <f t="shared" ref="AI445" si="2041">IF(OR(AND(AD445="Muy Baja",AG445="Leve"),AND(AD445="Muy Baja",AG445="Menor"),AND(AD445="Baja",AG445="Leve")),"Bajo",IF(OR(AND(AD445="Muy baja",AG445="Moderado"),AND(AD445="Baja",AG445="Menor"),AND(AD445="Baja",AG445="Moderado"),AND(AD445="Media",AG445="Leve"),AND(AD445="Media",AG445="Menor"),AND(AD445="Media",AG445="Moderado"),AND(AD445="Alta",AG445="Leve"),AND(AD445="Alta",AG445="Menor")),"Moderado",IF(OR(AND(AD445="Muy Baja",AG445="Mayor"),AND(AD445="Baja",AG445="Mayor"),AND(AD445="Media",AG445="Mayor"),AND(AD445="Alta",AG445="Moderado"),AND(AD445="Alta",AG445="Mayor"),AND(AD445="Muy Alta",AG445="Leve"),AND(AD445="Muy Alta",AG445="Menor"),AND(AD445="Muy Alta",AG445="Moderado"),AND(AD445="Muy Alta",AG445="Mayor")),"Alto",IF(OR(AND(AD445="Muy Baja",AG445="Catastrófico"),AND(AD445="Baja",AG445="Catastrófico"),AND(AD445="Media",AG445="Catastrófico"),AND(AD445="Alta",AG445="Catastrófico"),AND(AD445="Muy Alta",AG445="Catastrófico")),"Extremo",""))))</f>
        <v>Extremo</v>
      </c>
      <c r="AJ445" s="168" t="str" cm="1">
        <f t="array" ref="AJ445">_xlfn.IFS(AI445="Bajo","Aceptar",AI445="Moderado","Reducir",AI445="Alto","Reducir",AI445="Extremo","Reducir")</f>
        <v>Reducir</v>
      </c>
      <c r="AK445" s="21" t="str">
        <f>CONCATENATE(J445," Control"," 1")</f>
        <v>GEFIN 73 Control 1</v>
      </c>
      <c r="AL445" s="23" t="s">
        <v>655</v>
      </c>
      <c r="AM445" s="23" t="s">
        <v>654</v>
      </c>
      <c r="AN445" s="23" t="s">
        <v>656</v>
      </c>
      <c r="AO445" s="23" t="str">
        <f>CONCATENATE(AL445," ",AM445," a través del ",AN445)</f>
        <v>El SUPERVISOR DE CONTRATO verifica el estado de gestión de la reserva presupuestal derivada del contrato a través del informe de ejecución del contrato respectivo con la periocidad que se indique de este. 
En caso de detectar alguna novedad en la ejecución, se realiza tramite oportuno ante la oficina jurídica o el grupo de Contratación la liquidación, otrosí de modificación del contrato, o acto administrativo correspondiente</v>
      </c>
      <c r="AP445" s="21" t="s">
        <v>54</v>
      </c>
      <c r="AQ445" s="21" t="str">
        <f t="shared" ref="AQ445:AQ448" si="2042">IF(OR(AP445="Preventivo",AP445="Detectivo"),"Probabilidad",IF(AP445="Correctivo","Impacto",""))</f>
        <v>Probabilidad</v>
      </c>
      <c r="AR445" s="21" t="s">
        <v>56</v>
      </c>
      <c r="AS445" s="21" t="str">
        <f t="shared" ref="AS445:AS448" si="2043">IF(AND(AP445="Preventivo",AR445="Automático"),"50%",IF(AND(AP445="Preventivo",AR445="Manual"),"40%",IF(AND(AP445="Detectivo",AR445="Automático"),"40%",IF(AND(AP445="Detectivo",AR445="Manual"),"30%",IF(AND(AP445="Correctivo",AR445="Automático"),"35%",IF(AND(AP445="Correctivo",AR445="Manual"),"25%",""))))))</f>
        <v>30%</v>
      </c>
      <c r="AT445" s="21" t="s">
        <v>1</v>
      </c>
      <c r="AU445" s="21" t="s">
        <v>2</v>
      </c>
      <c r="AV445" s="21" t="s">
        <v>3</v>
      </c>
      <c r="AW445" s="22">
        <f>+IF(AQ445="Probabilidad",AE445-(AE445*AS445),AE445)</f>
        <v>0.7</v>
      </c>
      <c r="AX445" s="21" t="str">
        <f t="shared" ref="AX445:AX448" si="2044">IFERROR(IF(AW445="","",IF(AW445&lt;=20%,"Muy Baja",IF(AW445&lt;=40%,"Baja",IF(AW445&lt;=60%,"Media",IF(AW445&lt;=80%,"Alta","Muy Alta"))))),"")</f>
        <v>Alta</v>
      </c>
      <c r="AY445" s="22">
        <f>+IF(AQ445="Impacto",AH445-(AH445*AS445),AH445)</f>
        <v>1</v>
      </c>
      <c r="AZ445" s="21" t="str">
        <f t="shared" ref="AZ445:AZ448" si="2045">IFERROR(IF(AY445="","",IF(AY445&lt;=0.2,"Leve",IF(AY445&lt;=0.4,"Menor",IF(AY445&lt;=0.6,"Moderado",IF(AY445&lt;=0.8,"Mayor","Catastrófico"))))),"")</f>
        <v>Catastrófico</v>
      </c>
      <c r="BA445" s="165" t="str">
        <f t="shared" ref="BA445" si="2046">IF(OR(AND(AX448="Muy Baja",AZ448="Leve"),AND(AX448="Muy Baja",AZ448="Menor"),AND(AX448="Baja",AZ448="Leve")),"Bajo",IF(OR(AND(AX448="Muy baja",AZ448="Moderado"),AND(AX448="Baja",AZ448="Menor"),AND(AX448="Baja",AZ448="Moderado"),AND(AX448="Media",AZ448="Leve"),AND(AX448="Media",AZ448="Menor"),AND(AX448="Media",AZ448="Moderado"),AND(AX448="Alta",AZ448="Leve"),AND(AX448="Alta",AZ448="Menor")),"Moderado",IF(OR(AND(AX448="Muy Baja",AZ448="Mayor"),AND(AX448="Baja",AZ448="Mayor"),AND(AX448="Media",AZ448="Mayor"),AND(AX448="Alta",AZ448="Moderado"),AND(AX448="Alta",AZ448="Mayor"),AND(AX448="Muy Alta",AZ448="Leve"),AND(AX448="Muy Alta",AZ448="Menor"),AND(AX448="Muy Alta",AZ448="Moderado"),AND(AX448="Muy Alta",AZ448="Mayor")),"Alto",IF(OR(AND(AX448="Muy Baja",AZ448="Catastrófico"),AND(AX448="Baja",AZ448="Catastrófico"),AND(AX448="Media",AZ448="Catastrófico"),AND(AX448="Alta",AZ448="Catastrófico"),AND(AX448="Muy Alta",AZ448="Catastrófico")),"Extremo",""))))</f>
        <v>Alto</v>
      </c>
      <c r="BB445" s="165" t="str" cm="1">
        <f t="array" ref="BB445">_xlfn.IFS(BA445="Bajo","Aceptar",BA445="Moderado","Reducir",BA445="Alto","Reducir",BA445="Extremo","Reducir")</f>
        <v>Reducir</v>
      </c>
      <c r="BC445" s="168" t="str" cm="1">
        <f t="array" ref="BC445">_xlfn.IFS(BB445="Aceptar","No",BB445="Reducir","Si")</f>
        <v>Si</v>
      </c>
      <c r="BD445" s="21" t="str">
        <f>CONCATENATE(J445," Acción preventiva"," 1")</f>
        <v>GEFIN 73 Acción preventiva 1</v>
      </c>
      <c r="BE445" s="23" t="s">
        <v>482</v>
      </c>
      <c r="BF445" s="23" t="s">
        <v>662</v>
      </c>
      <c r="BG445" s="23" t="s">
        <v>663</v>
      </c>
      <c r="BH445" s="21">
        <f t="shared" ref="BH445:BH448" si="2047">+SUM(BI445:BT445)</f>
        <v>1</v>
      </c>
      <c r="BI445" s="21"/>
      <c r="BJ445" s="21"/>
      <c r="BK445" s="21"/>
      <c r="BL445" s="21"/>
      <c r="BM445" s="21"/>
      <c r="BN445" s="21"/>
      <c r="BO445" s="21">
        <v>1</v>
      </c>
      <c r="BP445" s="21"/>
      <c r="BQ445" s="21"/>
      <c r="BR445" s="21"/>
      <c r="BS445" s="21"/>
      <c r="BT445" s="21"/>
      <c r="BU445" s="171">
        <f t="shared" ref="BU445" si="2048">+AVERAGE(CH445:CH448)/AVERAGE(BH445:BH448)</f>
        <v>1</v>
      </c>
      <c r="BV445" s="38">
        <v>0</v>
      </c>
      <c r="BW445" s="38">
        <v>0</v>
      </c>
      <c r="BX445" s="38">
        <v>0</v>
      </c>
      <c r="BY445" s="38">
        <v>0</v>
      </c>
      <c r="BZ445" s="38">
        <v>0</v>
      </c>
      <c r="CA445" s="38">
        <v>0</v>
      </c>
      <c r="CB445" s="38">
        <v>1</v>
      </c>
      <c r="CC445" s="38">
        <v>0</v>
      </c>
      <c r="CD445" s="38">
        <v>0</v>
      </c>
      <c r="CE445" s="38">
        <v>0</v>
      </c>
      <c r="CF445" s="38">
        <v>0</v>
      </c>
      <c r="CG445" s="38">
        <v>0</v>
      </c>
      <c r="CH445" s="38">
        <f t="shared" ref="CH445:CH448" si="2049">+SUM(BV445:CG445)</f>
        <v>1</v>
      </c>
      <c r="CI445" s="39"/>
      <c r="CJ445" s="24"/>
      <c r="CK445" s="25"/>
      <c r="CL445" s="172">
        <f t="shared" ref="CL445" si="2050">+AC445</f>
        <v>10850</v>
      </c>
      <c r="CM445" s="26">
        <f t="shared" ref="CM445" si="2051">1-(CK445/CL445)</f>
        <v>1</v>
      </c>
      <c r="CN445" s="24" t="str" cm="1">
        <f t="array" ref="CN445">+_xlfn.IFS(CM445&lt;0.8,"Cambio",CM445&lt;0.9,"Revisión de control",CM445&gt;0.89,"Se mantiene")</f>
        <v>Se mantiene</v>
      </c>
      <c r="CO445" s="80"/>
      <c r="CP445" s="25"/>
      <c r="CQ445" s="25"/>
      <c r="CR445" s="25"/>
      <c r="CS445" s="26">
        <f t="shared" ref="CS445:CS448" si="2052">(_xlfn.IFS(CJ445="",1,CJ445="SI",0)+_xlfn.IFS(CO445="",1,CO445="SI",1,CO445="NO",0)+_xlfn.IFS(CP445="",1,CP445="SI",1,CP445="NO",0)+_xlfn.IFS(CQ445="",1,CQ445="SI",1,CQ445="NO",0)+_xlfn.IFS(CR445="",1,CR445="SI",1,CR445="NO",0))/5</f>
        <v>1</v>
      </c>
    </row>
    <row r="446" spans="1:97" ht="60" customHeight="1" x14ac:dyDescent="0.4">
      <c r="A446" s="7" t="s">
        <v>457</v>
      </c>
      <c r="B446" s="185"/>
      <c r="C446" s="145" t="s">
        <v>161</v>
      </c>
      <c r="D446" s="188"/>
      <c r="E446" s="191"/>
      <c r="F446" s="188"/>
      <c r="G446" s="214"/>
      <c r="H446" s="166"/>
      <c r="I446" s="182"/>
      <c r="J446" s="166"/>
      <c r="K446" s="166"/>
      <c r="L446" s="197"/>
      <c r="M446" s="199"/>
      <c r="N446" s="202"/>
      <c r="O446" s="205"/>
      <c r="P446" s="202"/>
      <c r="Q446" s="205"/>
      <c r="R446" s="205"/>
      <c r="S446" s="208"/>
      <c r="T446" s="166"/>
      <c r="U446" s="188"/>
      <c r="V446" s="188"/>
      <c r="W446" s="179"/>
      <c r="X446" s="166"/>
      <c r="Y446" s="166"/>
      <c r="Z446" s="166"/>
      <c r="AA446" s="166"/>
      <c r="AB446" s="179"/>
      <c r="AC446" s="233"/>
      <c r="AD446" s="166"/>
      <c r="AE446" s="205"/>
      <c r="AF446" s="166"/>
      <c r="AG446" s="166"/>
      <c r="AH446" s="205"/>
      <c r="AI446" s="166"/>
      <c r="AJ446" s="169"/>
      <c r="AK446" s="21" t="str">
        <f>CONCATENATE(J445," Control"," 2")</f>
        <v>GEFIN 73 Control 2</v>
      </c>
      <c r="AL446" s="23" t="s">
        <v>649</v>
      </c>
      <c r="AM446" s="23" t="s">
        <v>661</v>
      </c>
      <c r="AN446" s="23" t="s">
        <v>657</v>
      </c>
      <c r="AO446" s="23" t="str">
        <f t="shared" ref="AO446:AO448" si="2053">CONCATENATE(AL446," ",AM446," a través de ",AN446)</f>
        <v>La SUBDIRECCIÓN ADMINISTRATIVA Y FINANCIERA analiza el estado de ejecución de las reservas presupuestales y evidencia la situación atual con alertas a incumplimiento a través de las mesas de seguimiento mensual de la ejecución presupuestal tanto de la reserva como de la vigencia, asi como de las cuentas pendientes de cobro de los contratistas con las Direcciones Misionales, Subdirección de Sistemas de Información de Tierras, Oficina de Planeación y Secretaría General</v>
      </c>
      <c r="AP446" s="21" t="s">
        <v>54</v>
      </c>
      <c r="AQ446" s="21" t="str">
        <f t="shared" ref="AQ446" si="2054">IF(OR(AP446="Preventivo",AP446="Detectivo"),"Probabilidad",IF(AP446="Correctivo","Impacto",""))</f>
        <v>Probabilidad</v>
      </c>
      <c r="AR446" s="21" t="s">
        <v>56</v>
      </c>
      <c r="AS446" s="21" t="str">
        <f t="shared" ref="AS446" si="2055">IF(AND(AP446="Preventivo",AR446="Automático"),"50%",IF(AND(AP446="Preventivo",AR446="Manual"),"40%",IF(AND(AP446="Detectivo",AR446="Automático"),"40%",IF(AND(AP446="Detectivo",AR446="Manual"),"30%",IF(AND(AP446="Correctivo",AR446="Automático"),"35%",IF(AND(AP446="Correctivo",AR446="Manual"),"25%",""))))))</f>
        <v>30%</v>
      </c>
      <c r="AT446" s="21" t="s">
        <v>5</v>
      </c>
      <c r="AU446" s="21" t="s">
        <v>2</v>
      </c>
      <c r="AV446" s="21" t="s">
        <v>3</v>
      </c>
      <c r="AW446" s="22">
        <f>+IF(AQ446="Probabilidad",AW445-(AW445*AS446),AW445)</f>
        <v>0.49</v>
      </c>
      <c r="AX446" s="21" t="str">
        <f t="shared" si="2044"/>
        <v>Media</v>
      </c>
      <c r="AY446" s="22">
        <f>+IF(AQ446="Impacto",AY445-(AY445*AS446),AY445)</f>
        <v>1</v>
      </c>
      <c r="AZ446" s="21" t="str">
        <f t="shared" si="2045"/>
        <v>Catastrófico</v>
      </c>
      <c r="BA446" s="166"/>
      <c r="BB446" s="166"/>
      <c r="BC446" s="169"/>
      <c r="BD446" s="21" t="str">
        <f>CONCATENATE(J445," Acción preventiva"," 2")</f>
        <v>GEFIN 73 Acción preventiva 2</v>
      </c>
      <c r="BE446" s="23" t="s">
        <v>414</v>
      </c>
      <c r="BF446" s="23" t="s">
        <v>664</v>
      </c>
      <c r="BG446" s="23" t="s">
        <v>665</v>
      </c>
      <c r="BH446" s="21">
        <f t="shared" si="2047"/>
        <v>12</v>
      </c>
      <c r="BI446" s="21">
        <v>1</v>
      </c>
      <c r="BJ446" s="21">
        <v>1</v>
      </c>
      <c r="BK446" s="21">
        <v>1</v>
      </c>
      <c r="BL446" s="21">
        <v>1</v>
      </c>
      <c r="BM446" s="21">
        <v>1</v>
      </c>
      <c r="BN446" s="21">
        <v>1</v>
      </c>
      <c r="BO446" s="21">
        <v>1</v>
      </c>
      <c r="BP446" s="21">
        <v>1</v>
      </c>
      <c r="BQ446" s="21">
        <v>1</v>
      </c>
      <c r="BR446" s="21">
        <v>1</v>
      </c>
      <c r="BS446" s="21">
        <v>1</v>
      </c>
      <c r="BT446" s="21">
        <v>1</v>
      </c>
      <c r="BU446" s="171"/>
      <c r="BV446" s="38">
        <v>1</v>
      </c>
      <c r="BW446" s="38">
        <v>1</v>
      </c>
      <c r="BX446" s="38">
        <v>1</v>
      </c>
      <c r="BY446" s="38">
        <v>1</v>
      </c>
      <c r="BZ446" s="38">
        <v>1</v>
      </c>
      <c r="CA446" s="38">
        <v>1</v>
      </c>
      <c r="CB446" s="38">
        <v>1</v>
      </c>
      <c r="CC446" s="38">
        <v>1</v>
      </c>
      <c r="CD446" s="38">
        <v>1</v>
      </c>
      <c r="CE446" s="38">
        <v>1</v>
      </c>
      <c r="CF446" s="38">
        <v>1</v>
      </c>
      <c r="CG446" s="38">
        <v>1</v>
      </c>
      <c r="CH446" s="38">
        <f t="shared" si="2049"/>
        <v>12</v>
      </c>
      <c r="CI446" s="39"/>
      <c r="CJ446" s="24"/>
      <c r="CK446" s="25"/>
      <c r="CL446" s="173"/>
      <c r="CM446" s="26">
        <f t="shared" ref="CM446" si="2056">1-(CK446/CL445)</f>
        <v>1</v>
      </c>
      <c r="CN446" s="24" t="str" cm="1">
        <f t="array" ref="CN446">+_xlfn.IFS(CM446&lt;0.8,"Cambio",CM446&lt;0.9,"Revisión de control",CM446&gt;0.89,"Se mantiene")</f>
        <v>Se mantiene</v>
      </c>
      <c r="CO446" s="80"/>
      <c r="CP446" s="25"/>
      <c r="CQ446" s="25"/>
      <c r="CR446" s="25"/>
      <c r="CS446" s="26">
        <f t="shared" si="2052"/>
        <v>1</v>
      </c>
    </row>
    <row r="447" spans="1:97" ht="60" customHeight="1" x14ac:dyDescent="0.4">
      <c r="A447" s="7" t="s">
        <v>457</v>
      </c>
      <c r="B447" s="185"/>
      <c r="C447" s="145" t="s">
        <v>161</v>
      </c>
      <c r="D447" s="188"/>
      <c r="E447" s="191"/>
      <c r="F447" s="188"/>
      <c r="G447" s="214"/>
      <c r="H447" s="166"/>
      <c r="I447" s="182"/>
      <c r="J447" s="166"/>
      <c r="K447" s="166"/>
      <c r="L447" s="197"/>
      <c r="M447" s="199"/>
      <c r="N447" s="202"/>
      <c r="O447" s="205"/>
      <c r="P447" s="202"/>
      <c r="Q447" s="205"/>
      <c r="R447" s="205"/>
      <c r="S447" s="208"/>
      <c r="T447" s="166"/>
      <c r="U447" s="188"/>
      <c r="V447" s="188"/>
      <c r="W447" s="179"/>
      <c r="X447" s="166"/>
      <c r="Y447" s="166"/>
      <c r="Z447" s="166"/>
      <c r="AA447" s="166"/>
      <c r="AB447" s="179"/>
      <c r="AC447" s="233"/>
      <c r="AD447" s="166"/>
      <c r="AE447" s="205"/>
      <c r="AF447" s="166"/>
      <c r="AG447" s="166"/>
      <c r="AH447" s="205"/>
      <c r="AI447" s="166"/>
      <c r="AJ447" s="169"/>
      <c r="AK447" s="21" t="str">
        <f>CONCATENATE(J445," Control"," 3")</f>
        <v>GEFIN 73 Control 3</v>
      </c>
      <c r="AL447" s="23" t="s">
        <v>660</v>
      </c>
      <c r="AM447" s="23" t="s">
        <v>659</v>
      </c>
      <c r="AN447" s="23" t="s">
        <v>658</v>
      </c>
      <c r="AO447" s="23" t="str">
        <f>CONCATENATE(AL447," ",AM447," a través del ",AN447)</f>
        <v>La SUBDIRECCIÓN ADMINISTRATIVA Y FINANCIERA y SUPERVISOR DEL CONTRATO activa las tareas para la gestión de pago a vigencias expiradas de reservas presupuestales no ejecutadas a través del procedimiento GEFIN-P-012 TRÁMITE DE VIGENCIAS EXPIRADAS PARA LA AGENCIA NACIONAL DE TIERRAS</v>
      </c>
      <c r="AP447" s="21" t="s">
        <v>55</v>
      </c>
      <c r="AQ447" s="21" t="str">
        <f t="shared" si="2042"/>
        <v>Impacto</v>
      </c>
      <c r="AR447" s="21" t="s">
        <v>56</v>
      </c>
      <c r="AS447" s="21" t="str">
        <f t="shared" si="2043"/>
        <v>25%</v>
      </c>
      <c r="AT447" s="21" t="s">
        <v>1</v>
      </c>
      <c r="AU447" s="21" t="s">
        <v>2</v>
      </c>
      <c r="AV447" s="21" t="s">
        <v>3</v>
      </c>
      <c r="AW447" s="22">
        <f>+IF(AQ447="Probabilidad",AW446-(AW446*AS447),AW446)</f>
        <v>0.49</v>
      </c>
      <c r="AX447" s="21" t="str">
        <f t="shared" si="2044"/>
        <v>Media</v>
      </c>
      <c r="AY447" s="22">
        <f>+IF(AQ447="Impacto",AY446-(AY446*AS447),AY446)</f>
        <v>0.75</v>
      </c>
      <c r="AZ447" s="21" t="str">
        <f t="shared" si="2045"/>
        <v>Mayor</v>
      </c>
      <c r="BA447" s="166"/>
      <c r="BB447" s="166"/>
      <c r="BC447" s="169"/>
      <c r="BD447" s="21" t="str">
        <f>CONCATENATE(J445," Acción preventiva"," 3")</f>
        <v>GEFIN 73 Acción preventiva 3</v>
      </c>
      <c r="BE447" s="23"/>
      <c r="BF447" s="23"/>
      <c r="BG447" s="23"/>
      <c r="BH447" s="21">
        <f t="shared" si="2047"/>
        <v>0</v>
      </c>
      <c r="BI447" s="21"/>
      <c r="BJ447" s="21"/>
      <c r="BK447" s="21"/>
      <c r="BL447" s="21"/>
      <c r="BM447" s="21"/>
      <c r="BN447" s="21"/>
      <c r="BO447" s="21"/>
      <c r="BP447" s="21"/>
      <c r="BQ447" s="21"/>
      <c r="BR447" s="21"/>
      <c r="BS447" s="21"/>
      <c r="BT447" s="21"/>
      <c r="BU447" s="171"/>
      <c r="BV447" s="38">
        <v>0</v>
      </c>
      <c r="BW447" s="38">
        <v>0</v>
      </c>
      <c r="BX447" s="38">
        <v>0</v>
      </c>
      <c r="BY447" s="38">
        <v>0</v>
      </c>
      <c r="BZ447" s="38">
        <v>0</v>
      </c>
      <c r="CA447" s="38">
        <v>0</v>
      </c>
      <c r="CB447" s="38">
        <v>0</v>
      </c>
      <c r="CC447" s="38">
        <v>0</v>
      </c>
      <c r="CD447" s="38">
        <v>0</v>
      </c>
      <c r="CE447" s="38">
        <v>0</v>
      </c>
      <c r="CF447" s="38">
        <v>0</v>
      </c>
      <c r="CG447" s="38">
        <v>0</v>
      </c>
      <c r="CH447" s="38">
        <f t="shared" si="2049"/>
        <v>0</v>
      </c>
      <c r="CI447" s="39"/>
      <c r="CJ447" s="24"/>
      <c r="CK447" s="25"/>
      <c r="CL447" s="173"/>
      <c r="CM447" s="26">
        <f t="shared" ref="CM447" si="2057">1-(CK447/CL445)</f>
        <v>1</v>
      </c>
      <c r="CN447" s="24" t="str" cm="1">
        <f t="array" ref="CN447">+_xlfn.IFS(CM447&lt;0.8,"Cambio",CM447&lt;0.9,"Revisión de control",CM447&gt;0.89,"Se mantiene")</f>
        <v>Se mantiene</v>
      </c>
      <c r="CO447" s="80"/>
      <c r="CP447" s="25"/>
      <c r="CQ447" s="25"/>
      <c r="CR447" s="25"/>
      <c r="CS447" s="26">
        <f t="shared" si="2052"/>
        <v>1</v>
      </c>
    </row>
    <row r="448" spans="1:97" ht="60" customHeight="1" x14ac:dyDescent="0.4">
      <c r="A448" s="7" t="s">
        <v>457</v>
      </c>
      <c r="B448" s="186"/>
      <c r="C448" s="145" t="s">
        <v>161</v>
      </c>
      <c r="D448" s="189"/>
      <c r="E448" s="192"/>
      <c r="F448" s="189"/>
      <c r="G448" s="215"/>
      <c r="H448" s="167"/>
      <c r="I448" s="182"/>
      <c r="J448" s="167"/>
      <c r="K448" s="167"/>
      <c r="L448" s="197"/>
      <c r="M448" s="200"/>
      <c r="N448" s="203"/>
      <c r="O448" s="206"/>
      <c r="P448" s="203"/>
      <c r="Q448" s="206"/>
      <c r="R448" s="206"/>
      <c r="S448" s="209"/>
      <c r="T448" s="167"/>
      <c r="U448" s="189"/>
      <c r="V448" s="189"/>
      <c r="W448" s="180"/>
      <c r="X448" s="167"/>
      <c r="Y448" s="167"/>
      <c r="Z448" s="167"/>
      <c r="AA448" s="167"/>
      <c r="AB448" s="180"/>
      <c r="AC448" s="234"/>
      <c r="AD448" s="167"/>
      <c r="AE448" s="206"/>
      <c r="AF448" s="167"/>
      <c r="AG448" s="167"/>
      <c r="AH448" s="206"/>
      <c r="AI448" s="167"/>
      <c r="AJ448" s="170"/>
      <c r="AK448" s="21" t="str">
        <f>CONCATENATE(J445," Control"," 4")</f>
        <v>GEFIN 73 Control 4</v>
      </c>
      <c r="AL448" s="23"/>
      <c r="AM448" s="23"/>
      <c r="AN448" s="23"/>
      <c r="AO448" s="23" t="str">
        <f t="shared" si="2053"/>
        <v xml:space="preserve">  a través de </v>
      </c>
      <c r="AP448" s="21"/>
      <c r="AQ448" s="21" t="str">
        <f t="shared" si="2042"/>
        <v/>
      </c>
      <c r="AR448" s="21"/>
      <c r="AS448" s="21" t="str">
        <f t="shared" si="2043"/>
        <v/>
      </c>
      <c r="AT448" s="21"/>
      <c r="AU448" s="21"/>
      <c r="AV448" s="21"/>
      <c r="AW448" s="22">
        <f>+IF(AQ448="Probabilidad",AW447-(AW447*AS448),AW447)</f>
        <v>0.49</v>
      </c>
      <c r="AX448" s="21" t="str">
        <f t="shared" si="2044"/>
        <v>Media</v>
      </c>
      <c r="AY448" s="22">
        <f>+IF(AQ448="Impacto",AY447-(AY447*AS448),AY447)</f>
        <v>0.75</v>
      </c>
      <c r="AZ448" s="21" t="str">
        <f t="shared" si="2045"/>
        <v>Mayor</v>
      </c>
      <c r="BA448" s="167"/>
      <c r="BB448" s="167"/>
      <c r="BC448" s="170"/>
      <c r="BD448" s="21" t="str">
        <f>CONCATENATE(J445," Acción preventiva"," 4")</f>
        <v>GEFIN 73 Acción preventiva 4</v>
      </c>
      <c r="BE448" s="23"/>
      <c r="BF448" s="23"/>
      <c r="BG448" s="23"/>
      <c r="BH448" s="21">
        <f t="shared" si="2047"/>
        <v>0</v>
      </c>
      <c r="BI448" s="21"/>
      <c r="BJ448" s="21"/>
      <c r="BK448" s="21"/>
      <c r="BL448" s="21"/>
      <c r="BM448" s="21"/>
      <c r="BN448" s="21"/>
      <c r="BO448" s="21"/>
      <c r="BP448" s="21"/>
      <c r="BQ448" s="21"/>
      <c r="BR448" s="21"/>
      <c r="BS448" s="21"/>
      <c r="BT448" s="21"/>
      <c r="BU448" s="171"/>
      <c r="BV448" s="38">
        <v>0</v>
      </c>
      <c r="BW448" s="38">
        <v>0</v>
      </c>
      <c r="BX448" s="38">
        <v>0</v>
      </c>
      <c r="BY448" s="38">
        <v>0</v>
      </c>
      <c r="BZ448" s="38">
        <v>0</v>
      </c>
      <c r="CA448" s="38">
        <v>0</v>
      </c>
      <c r="CB448" s="38">
        <v>0</v>
      </c>
      <c r="CC448" s="38">
        <v>0</v>
      </c>
      <c r="CD448" s="38">
        <v>0</v>
      </c>
      <c r="CE448" s="38">
        <v>0</v>
      </c>
      <c r="CF448" s="38">
        <v>0</v>
      </c>
      <c r="CG448" s="38">
        <v>0</v>
      </c>
      <c r="CH448" s="38">
        <f t="shared" si="2049"/>
        <v>0</v>
      </c>
      <c r="CI448" s="39"/>
      <c r="CJ448" s="24"/>
      <c r="CK448" s="25"/>
      <c r="CL448" s="174"/>
      <c r="CM448" s="26">
        <f t="shared" ref="CM448" si="2058">1-(CK448/CL445)</f>
        <v>1</v>
      </c>
      <c r="CN448" s="24" t="str" cm="1">
        <f t="array" ref="CN448">+_xlfn.IFS(CM448&lt;0.8,"Cambio",CM448&lt;0.9,"Revisión de control",CM448&gt;0.89,"Se mantiene")</f>
        <v>Se mantiene</v>
      </c>
      <c r="CO448" s="80"/>
      <c r="CP448" s="25"/>
      <c r="CQ448" s="25"/>
      <c r="CR448" s="25"/>
      <c r="CS448" s="26">
        <f t="shared" si="2052"/>
        <v>1</v>
      </c>
    </row>
    <row r="449" spans="1:97" ht="60" customHeight="1" x14ac:dyDescent="0.4">
      <c r="A449" s="7" t="s">
        <v>457</v>
      </c>
      <c r="B449" s="184" t="s">
        <v>160</v>
      </c>
      <c r="C449" s="145" t="s">
        <v>161</v>
      </c>
      <c r="D449" s="187" t="str">
        <f>VLOOKUP(B449,Datos!$B$65:$F$80,3,FALSE)</f>
        <v>Administrar los recursos e información financiera con base en las necesidades de las dependencias de la Agencia y organismos estatales requirentes, a través de mecanismos de dirección, registro, ejecución, control y seguimiento de los recursos.</v>
      </c>
      <c r="E449" s="190" t="str">
        <f>VLOOKUP(B449,Datos!$B$65:$F$80,5,FALSE)</f>
        <v>La posibilidad de incumplir con la administración de los recursos e información financiera con base en las necesidades de las dependencias</v>
      </c>
      <c r="F449" s="187" t="str">
        <f>VLOOKUP(B449,Datos!$B$65:$F$80,4,FALSE)</f>
        <v>Desde la elaboración del anteproyecto de presupuesto de la ANT, hasta la presentación de los estados financieros.</v>
      </c>
      <c r="G449" s="213" t="s">
        <v>411</v>
      </c>
      <c r="H449" s="176" t="s">
        <v>426</v>
      </c>
      <c r="I449" s="182">
        <f t="shared" si="2034"/>
        <v>1</v>
      </c>
      <c r="J449" s="176" t="str">
        <f t="shared" ref="J449" si="2059">CONCATENATE(C449," ",K449)</f>
        <v>GEFIN 74</v>
      </c>
      <c r="K449" s="165">
        <v>74</v>
      </c>
      <c r="L449" s="197">
        <v>45839</v>
      </c>
      <c r="M449" s="198">
        <f ca="1">+TODAY()-L449</f>
        <v>240</v>
      </c>
      <c r="N449" s="201" t="s">
        <v>34</v>
      </c>
      <c r="O449" s="204">
        <f>VLOOKUP(N449,Datos!$B$21:$D$25,3,FALSE)</f>
        <v>1</v>
      </c>
      <c r="P449" s="201" t="s">
        <v>32</v>
      </c>
      <c r="Q449" s="204">
        <f>VLOOKUP(P449,Datos!$C$20:$D$25,2,FALSE)</f>
        <v>0.8</v>
      </c>
      <c r="R449" s="204">
        <f t="shared" ref="R449" si="2060">+IF(O449="",Q449,IF(Q449="",O449,IF(O449&gt;Q449,O449,Q449)))</f>
        <v>1</v>
      </c>
      <c r="S449" s="207" t="s">
        <v>579</v>
      </c>
      <c r="T449" s="176" t="s">
        <v>0</v>
      </c>
      <c r="U449" s="175" t="s">
        <v>562</v>
      </c>
      <c r="V449" s="175" t="s">
        <v>578</v>
      </c>
      <c r="W449" s="177" t="str">
        <f t="shared" ref="W449" si="2061">CONCATENATE("Posibilidad de"," ",T449," ",U449," debido ",V449)</f>
        <v>Posibilidad de afectación económica o presupuestal por sanciones penales, disciplinarias, fiscales y administrativa debido a la falta de verificación en los requisitos de los supervisores y/o área técnica que solicita el trámite y/o deficiencia en la planeación para la ejecución de pagos frente a los tiempos requeridos en el trámite financiero por parte de las áreas ejecutoras</v>
      </c>
      <c r="X449" s="165" t="s">
        <v>222</v>
      </c>
      <c r="Y449" s="165" t="s">
        <v>227</v>
      </c>
      <c r="Z449" s="165" t="s">
        <v>489</v>
      </c>
      <c r="AA449" s="165" t="s">
        <v>535</v>
      </c>
      <c r="AB449" s="178" t="s">
        <v>287</v>
      </c>
      <c r="AC449" s="181">
        <v>260</v>
      </c>
      <c r="AD449" s="176" t="str">
        <f t="shared" ref="AD449" si="2062">IF(AC449&lt;=0,"",IF(AC449&lt;=2,"Muy Baja",IF(AC449&lt;=24,"Baja",IF(AC449&lt;=500,"Media",IF(AC449&lt;=5000,"Alta","Muy Alta")))))</f>
        <v>Media</v>
      </c>
      <c r="AE449" s="182">
        <f t="shared" ref="AE449" si="2063">IF(AD449="","",IF(AD449="Muy Baja",0.2,IF(AD449="Baja",0.4,IF(AD449="Media",0.6,IF(AD449="Alta",0.8,IF(AD449="Muy Alta",1,))))))</f>
        <v>0.6</v>
      </c>
      <c r="AF449" s="176" t="s">
        <v>34</v>
      </c>
      <c r="AG449" s="176" t="str">
        <f>IF(OR(AF449=Datos!$C$6,AF449=Datos!$D$6),"Leve",IF(OR(AF449=Datos!$C$7,AF449=Datos!$D$7),"Menor",IF(OR(AF449=Datos!$C$8,AF449=Datos!$D$8),"Moderado",IF(OR(AF449=Datos!$C$9,AF449=Datos!$D$9),"Mayor",IF(OR(AF449=Datos!$C$10,AF449=Datos!$D$10),"Catastrófico","")))))</f>
        <v>Catastrófico</v>
      </c>
      <c r="AH449" s="182">
        <f t="shared" ref="AH449" si="2064">IF(AG449="","",IF(AG449="Leve",0.2,IF(AG449="Menor",0.4,IF(AG449="Moderado",0.6,IF(AG449="Mayor",0.8,IF(AG449="Catastrófico",1,))))))</f>
        <v>1</v>
      </c>
      <c r="AI449" s="176" t="str">
        <f t="shared" ref="AI449" si="2065">IF(OR(AND(AD449="Muy Baja",AG449="Leve"),AND(AD449="Muy Baja",AG449="Menor"),AND(AD449="Baja",AG449="Leve")),"Bajo",IF(OR(AND(AD449="Muy baja",AG449="Moderado"),AND(AD449="Baja",AG449="Menor"),AND(AD449="Baja",AG449="Moderado"),AND(AD449="Media",AG449="Leve"),AND(AD449="Media",AG449="Menor"),AND(AD449="Media",AG449="Moderado"),AND(AD449="Alta",AG449="Leve"),AND(AD449="Alta",AG449="Menor")),"Moderado",IF(OR(AND(AD449="Muy Baja",AG449="Mayor"),AND(AD449="Baja",AG449="Mayor"),AND(AD449="Media",AG449="Mayor"),AND(AD449="Alta",AG449="Moderado"),AND(AD449="Alta",AG449="Mayor"),AND(AD449="Muy Alta",AG449="Leve"),AND(AD449="Muy Alta",AG449="Menor"),AND(AD449="Muy Alta",AG449="Moderado"),AND(AD449="Muy Alta",AG449="Mayor")),"Alto",IF(OR(AND(AD449="Muy Baja",AG449="Catastrófico"),AND(AD449="Baja",AG449="Catastrófico"),AND(AD449="Media",AG449="Catastrófico"),AND(AD449="Alta",AG449="Catastrófico"),AND(AD449="Muy Alta",AG449="Catastrófico")),"Extremo",""))))</f>
        <v>Extremo</v>
      </c>
      <c r="AJ449" s="183" t="str" cm="1">
        <f t="array" ref="AJ449">_xlfn.IFS(AI449="Bajo","Aceptar",AI449="Moderado","Reducir",AI449="Alto","Reducir",AI449="Extremo","Reducir")</f>
        <v>Reducir</v>
      </c>
      <c r="AK449" s="21" t="str">
        <f>CONCATENATE(J449," Control"," 1")</f>
        <v>GEFIN 74 Control 1</v>
      </c>
      <c r="AL449" s="23" t="s">
        <v>545</v>
      </c>
      <c r="AM449" s="23" t="s">
        <v>567</v>
      </c>
      <c r="AN449" s="23" t="s">
        <v>568</v>
      </c>
      <c r="AO449" s="23" t="str">
        <f t="shared" si="1759"/>
        <v>La SUBDIRECCIÓN ADMINISTRATIVA Y FINANCIERA - TESORERIA verifica el cumplimiento de requisitos para el pago a través de de las listas de chequeo del formato GFIN-F-005 actualizadas y publicadas en la Intranet donde valida la información para registrar el gasto y generar los pagos en la plataforma de SIIF-Nación</v>
      </c>
      <c r="AP449" s="21" t="s">
        <v>54</v>
      </c>
      <c r="AQ449" s="21" t="str">
        <f t="shared" si="1985"/>
        <v>Probabilidad</v>
      </c>
      <c r="AR449" s="21" t="s">
        <v>56</v>
      </c>
      <c r="AS449" s="21" t="str">
        <f t="shared" si="1986"/>
        <v>30%</v>
      </c>
      <c r="AT449" s="21" t="s">
        <v>1</v>
      </c>
      <c r="AU449" s="21" t="s">
        <v>2</v>
      </c>
      <c r="AV449" s="21" t="s">
        <v>3</v>
      </c>
      <c r="AW449" s="22">
        <f>+IF(AQ449="Probabilidad",AE449-(AE449*AS449),AE449)</f>
        <v>0.42</v>
      </c>
      <c r="AX449" s="21" t="str">
        <f t="shared" si="1987"/>
        <v>Media</v>
      </c>
      <c r="AY449" s="22">
        <f>+IF(AQ449="Impacto",AH449-(AH449*AS449),AH449)</f>
        <v>1</v>
      </c>
      <c r="AZ449" s="21" t="str">
        <f t="shared" si="1988"/>
        <v>Catastrófico</v>
      </c>
      <c r="BA449" s="165" t="str">
        <f t="shared" ref="BA449" si="2066">IF(OR(AND(AX452="Muy Baja",AZ452="Leve"),AND(AX452="Muy Baja",AZ452="Menor"),AND(AX452="Baja",AZ452="Leve")),"Bajo",IF(OR(AND(AX452="Muy baja",AZ452="Moderado"),AND(AX452="Baja",AZ452="Menor"),AND(AX452="Baja",AZ452="Moderado"),AND(AX452="Media",AZ452="Leve"),AND(AX452="Media",AZ452="Menor"),AND(AX452="Media",AZ452="Moderado"),AND(AX452="Alta",AZ452="Leve"),AND(AX452="Alta",AZ452="Menor")),"Moderado",IF(OR(AND(AX452="Muy Baja",AZ452="Mayor"),AND(AX452="Baja",AZ452="Mayor"),AND(AX452="Media",AZ452="Mayor"),AND(AX452="Alta",AZ452="Moderado"),AND(AX452="Alta",AZ452="Mayor"),AND(AX452="Muy Alta",AZ452="Leve"),AND(AX452="Muy Alta",AZ452="Menor"),AND(AX452="Muy Alta",AZ452="Moderado"),AND(AX452="Muy Alta",AZ452="Mayor")),"Alto",IF(OR(AND(AX452="Muy Baja",AZ452="Catastrófico"),AND(AX452="Baja",AZ452="Catastrófico"),AND(AX452="Media",AZ452="Catastrófico"),AND(AX452="Alta",AZ452="Catastrófico"),AND(AX452="Muy Alta",AZ452="Catastrófico")),"Extremo",""))))</f>
        <v>Alto</v>
      </c>
      <c r="BB449" s="165" t="str" cm="1">
        <f t="array" ref="BB449">_xlfn.IFS(BA449="Bajo","Aceptar",BA449="Moderado","Reducir",BA449="Alto","Reducir",BA449="Extremo","Reducir")</f>
        <v>Reducir</v>
      </c>
      <c r="BC449" s="168" t="str" cm="1">
        <f t="array" ref="BC449">_xlfn.IFS(BB449="Aceptar","No",BB449="Reducir","Si")</f>
        <v>Si</v>
      </c>
      <c r="BD449" s="21" t="str">
        <f>CONCATENATE(J449," Acción preventiva"," 1")</f>
        <v>GEFIN 74 Acción preventiva 1</v>
      </c>
      <c r="BE449" s="23" t="s">
        <v>572</v>
      </c>
      <c r="BF449" s="23" t="s">
        <v>573</v>
      </c>
      <c r="BG449" s="23" t="s">
        <v>574</v>
      </c>
      <c r="BH449" s="21">
        <f t="shared" si="1990"/>
        <v>4</v>
      </c>
      <c r="BI449" s="21"/>
      <c r="BJ449" s="21">
        <v>1</v>
      </c>
      <c r="BK449" s="21"/>
      <c r="BL449" s="21"/>
      <c r="BM449" s="21">
        <v>1</v>
      </c>
      <c r="BN449" s="21"/>
      <c r="BO449" s="21"/>
      <c r="BP449" s="21">
        <v>1</v>
      </c>
      <c r="BQ449" s="21"/>
      <c r="BR449" s="21"/>
      <c r="BS449" s="21">
        <v>1</v>
      </c>
      <c r="BT449" s="21"/>
      <c r="BU449" s="171">
        <f t="shared" ref="BU449" si="2067">+AVERAGE(CH449:CH452)/AVERAGE(BH449:BH452)</f>
        <v>0.8</v>
      </c>
      <c r="BV449" s="38">
        <v>0</v>
      </c>
      <c r="BW449" s="38">
        <v>0</v>
      </c>
      <c r="BX449" s="38">
        <v>1</v>
      </c>
      <c r="BY449" s="38">
        <v>0</v>
      </c>
      <c r="BZ449" s="38">
        <v>0</v>
      </c>
      <c r="CA449" s="38">
        <v>1</v>
      </c>
      <c r="CB449" s="38">
        <v>0</v>
      </c>
      <c r="CC449" s="38">
        <v>0</v>
      </c>
      <c r="CD449" s="38">
        <v>1</v>
      </c>
      <c r="CE449" s="38">
        <v>0</v>
      </c>
      <c r="CF449" s="38">
        <v>0</v>
      </c>
      <c r="CG449" s="38">
        <v>0</v>
      </c>
      <c r="CH449" s="38">
        <f t="shared" si="1992"/>
        <v>3</v>
      </c>
      <c r="CI449" s="39"/>
      <c r="CJ449" s="24"/>
      <c r="CK449" s="25"/>
      <c r="CL449" s="172">
        <f t="shared" ref="CL449" si="2068">+AC449</f>
        <v>260</v>
      </c>
      <c r="CM449" s="26">
        <f t="shared" ref="CM449" si="2069">1-(CK449/CL449)</f>
        <v>1</v>
      </c>
      <c r="CN449" s="24" t="str" cm="1">
        <f t="array" ref="CN449">+_xlfn.IFS(CM449&lt;0.8,"Cambio",CM449&lt;0.9,"Revisión de control",CM449&gt;0.89,"Se mantiene")</f>
        <v>Se mantiene</v>
      </c>
      <c r="CO449" s="80"/>
      <c r="CP449" s="25"/>
      <c r="CQ449" s="25"/>
      <c r="CR449" s="25"/>
      <c r="CS449" s="26">
        <f t="shared" si="1995"/>
        <v>1</v>
      </c>
    </row>
    <row r="450" spans="1:97" ht="60" customHeight="1" x14ac:dyDescent="0.4">
      <c r="A450" s="7" t="s">
        <v>457</v>
      </c>
      <c r="B450" s="185"/>
      <c r="C450" s="145" t="s">
        <v>161</v>
      </c>
      <c r="D450" s="188"/>
      <c r="E450" s="191"/>
      <c r="F450" s="188"/>
      <c r="G450" s="214"/>
      <c r="H450" s="176"/>
      <c r="I450" s="182"/>
      <c r="J450" s="176"/>
      <c r="K450" s="166"/>
      <c r="L450" s="197"/>
      <c r="M450" s="199"/>
      <c r="N450" s="202"/>
      <c r="O450" s="205"/>
      <c r="P450" s="202"/>
      <c r="Q450" s="205"/>
      <c r="R450" s="205"/>
      <c r="S450" s="208"/>
      <c r="T450" s="176"/>
      <c r="U450" s="175"/>
      <c r="V450" s="175"/>
      <c r="W450" s="177"/>
      <c r="X450" s="166"/>
      <c r="Y450" s="166"/>
      <c r="Z450" s="166"/>
      <c r="AA450" s="166"/>
      <c r="AB450" s="179"/>
      <c r="AC450" s="181"/>
      <c r="AD450" s="176"/>
      <c r="AE450" s="182"/>
      <c r="AF450" s="176"/>
      <c r="AG450" s="176"/>
      <c r="AH450" s="182"/>
      <c r="AI450" s="176"/>
      <c r="AJ450" s="183"/>
      <c r="AK450" s="21" t="str">
        <f>CONCATENATE(J449," Control"," 2")</f>
        <v>GEFIN 74 Control 2</v>
      </c>
      <c r="AL450" s="23" t="s">
        <v>545</v>
      </c>
      <c r="AM450" s="23" t="s">
        <v>632</v>
      </c>
      <c r="AN450" s="23" t="s">
        <v>633</v>
      </c>
      <c r="AO450" s="23" t="str">
        <f t="shared" si="1759"/>
        <v>La SUBDIRECCIÓN ADMINISTRATIVA Y FINANCIERA - TESORERIA valida el cumplimiento de las listas de chequeo para realizar el pago a través de de un correo electrónico a la dependencia que presenta la novedad donde se explica el porque de la observación y el rechazo para el pago</v>
      </c>
      <c r="AP450" s="21" t="s">
        <v>54</v>
      </c>
      <c r="AQ450" s="21" t="str">
        <f t="shared" si="1985"/>
        <v>Probabilidad</v>
      </c>
      <c r="AR450" s="21" t="s">
        <v>56</v>
      </c>
      <c r="AS450" s="21" t="str">
        <f t="shared" si="1986"/>
        <v>30%</v>
      </c>
      <c r="AT450" s="21" t="s">
        <v>1</v>
      </c>
      <c r="AU450" s="21" t="s">
        <v>2</v>
      </c>
      <c r="AV450" s="21" t="s">
        <v>3</v>
      </c>
      <c r="AW450" s="22">
        <f>+IF(AQ450="Probabilidad",AW449-(AW449*AS450),AW449)</f>
        <v>0.29399999999999998</v>
      </c>
      <c r="AX450" s="21" t="str">
        <f t="shared" si="1987"/>
        <v>Baja</v>
      </c>
      <c r="AY450" s="22">
        <f>+IF(AQ450="Impacto",AY449-(AY449*AS450),AY449)</f>
        <v>1</v>
      </c>
      <c r="AZ450" s="21" t="str">
        <f t="shared" si="1988"/>
        <v>Catastrófico</v>
      </c>
      <c r="BA450" s="166"/>
      <c r="BB450" s="166"/>
      <c r="BC450" s="169"/>
      <c r="BD450" s="21" t="str">
        <f>CONCATENATE(J449," Acción preventiva"," 2")</f>
        <v>GEFIN 74 Acción preventiva 2</v>
      </c>
      <c r="BE450" s="23" t="s">
        <v>549</v>
      </c>
      <c r="BF450" s="23" t="s">
        <v>575</v>
      </c>
      <c r="BG450" s="23" t="s">
        <v>576</v>
      </c>
      <c r="BH450" s="21">
        <f t="shared" si="1990"/>
        <v>1</v>
      </c>
      <c r="BI450" s="21"/>
      <c r="BJ450" s="21"/>
      <c r="BK450" s="21"/>
      <c r="BL450" s="21"/>
      <c r="BM450" s="21"/>
      <c r="BN450" s="21"/>
      <c r="BO450" s="21"/>
      <c r="BP450" s="21"/>
      <c r="BQ450" s="21">
        <v>1</v>
      </c>
      <c r="BR450" s="21"/>
      <c r="BS450" s="21"/>
      <c r="BT450" s="21"/>
      <c r="BU450" s="171"/>
      <c r="BV450" s="38">
        <v>0</v>
      </c>
      <c r="BW450" s="38">
        <v>0</v>
      </c>
      <c r="BX450" s="38">
        <v>0</v>
      </c>
      <c r="BY450" s="38">
        <v>0</v>
      </c>
      <c r="BZ450" s="38">
        <v>0</v>
      </c>
      <c r="CA450" s="38">
        <v>0</v>
      </c>
      <c r="CB450" s="38">
        <v>0</v>
      </c>
      <c r="CC450" s="38">
        <v>0</v>
      </c>
      <c r="CD450" s="38">
        <v>1</v>
      </c>
      <c r="CE450" s="38">
        <v>0</v>
      </c>
      <c r="CF450" s="38">
        <v>0</v>
      </c>
      <c r="CG450" s="38">
        <v>0</v>
      </c>
      <c r="CH450" s="38">
        <f t="shared" si="1992"/>
        <v>1</v>
      </c>
      <c r="CI450" s="39"/>
      <c r="CJ450" s="24"/>
      <c r="CK450" s="25"/>
      <c r="CL450" s="173"/>
      <c r="CM450" s="26">
        <f t="shared" ref="CM450" si="2070">1-(CK450/CL449)</f>
        <v>1</v>
      </c>
      <c r="CN450" s="24" t="str" cm="1">
        <f t="array" ref="CN450">+_xlfn.IFS(CM450&lt;0.8,"Cambio",CM450&lt;0.9,"Revisión de control",CM450&gt;0.89,"Se mantiene")</f>
        <v>Se mantiene</v>
      </c>
      <c r="CO450" s="80"/>
      <c r="CP450" s="25"/>
      <c r="CQ450" s="25"/>
      <c r="CR450" s="25"/>
      <c r="CS450" s="26">
        <f t="shared" si="1995"/>
        <v>1</v>
      </c>
    </row>
    <row r="451" spans="1:97" ht="60" customHeight="1" x14ac:dyDescent="0.4">
      <c r="A451" s="7" t="s">
        <v>457</v>
      </c>
      <c r="B451" s="185"/>
      <c r="C451" s="145" t="s">
        <v>161</v>
      </c>
      <c r="D451" s="188"/>
      <c r="E451" s="191"/>
      <c r="F451" s="188"/>
      <c r="G451" s="214"/>
      <c r="H451" s="176"/>
      <c r="I451" s="182"/>
      <c r="J451" s="176"/>
      <c r="K451" s="166"/>
      <c r="L451" s="197"/>
      <c r="M451" s="199"/>
      <c r="N451" s="202"/>
      <c r="O451" s="205"/>
      <c r="P451" s="202"/>
      <c r="Q451" s="205"/>
      <c r="R451" s="205"/>
      <c r="S451" s="208"/>
      <c r="T451" s="176"/>
      <c r="U451" s="175"/>
      <c r="V451" s="175"/>
      <c r="W451" s="177"/>
      <c r="X451" s="166"/>
      <c r="Y451" s="166"/>
      <c r="Z451" s="166"/>
      <c r="AA451" s="166"/>
      <c r="AB451" s="179"/>
      <c r="AC451" s="181"/>
      <c r="AD451" s="176"/>
      <c r="AE451" s="182"/>
      <c r="AF451" s="176"/>
      <c r="AG451" s="176"/>
      <c r="AH451" s="182"/>
      <c r="AI451" s="176"/>
      <c r="AJ451" s="183"/>
      <c r="AK451" s="21" t="str">
        <f>CONCATENATE(J449," Control"," 3")</f>
        <v>GEFIN 74 Control 3</v>
      </c>
      <c r="AL451" s="23" t="s">
        <v>545</v>
      </c>
      <c r="AM451" s="23" t="s">
        <v>569</v>
      </c>
      <c r="AN451" s="23" t="s">
        <v>570</v>
      </c>
      <c r="AO451" s="23" t="str">
        <f t="shared" si="1759"/>
        <v>La SUBDIRECCIÓN ADMINISTRATIVA Y FINANCIERA - TESORERIA devuelve el registro del pago a través de de un correo electrónico a la dependencia que presenta la novedad donde se explica el porque de la observación y el rechazo de la plataforma de SIIF-Nación</v>
      </c>
      <c r="AP451" s="21" t="s">
        <v>55</v>
      </c>
      <c r="AQ451" s="21" t="str">
        <f t="shared" si="1985"/>
        <v>Impacto</v>
      </c>
      <c r="AR451" s="21" t="s">
        <v>56</v>
      </c>
      <c r="AS451" s="21" t="str">
        <f t="shared" si="1986"/>
        <v>25%</v>
      </c>
      <c r="AT451" s="21" t="s">
        <v>1</v>
      </c>
      <c r="AU451" s="21" t="s">
        <v>2</v>
      </c>
      <c r="AV451" s="21" t="s">
        <v>3</v>
      </c>
      <c r="AW451" s="22">
        <f>+IF(AQ451="Probabilidad",AW450-(AW450*AS451),AW450)</f>
        <v>0.29399999999999998</v>
      </c>
      <c r="AX451" s="21" t="str">
        <f t="shared" si="1987"/>
        <v>Baja</v>
      </c>
      <c r="AY451" s="22">
        <f>+IF(AQ451="Impacto",AY450-(AY450*AS451),AY450)</f>
        <v>0.75</v>
      </c>
      <c r="AZ451" s="21" t="str">
        <f t="shared" si="1988"/>
        <v>Mayor</v>
      </c>
      <c r="BA451" s="166"/>
      <c r="BB451" s="166"/>
      <c r="BC451" s="169"/>
      <c r="BD451" s="21" t="str">
        <f>CONCATENATE(J449," Acción preventiva"," 3")</f>
        <v>GEFIN 74 Acción preventiva 3</v>
      </c>
      <c r="BE451" s="23"/>
      <c r="BF451" s="23"/>
      <c r="BG451" s="23"/>
      <c r="BH451" s="21">
        <f t="shared" si="1990"/>
        <v>0</v>
      </c>
      <c r="BI451" s="21"/>
      <c r="BJ451" s="21"/>
      <c r="BK451" s="21"/>
      <c r="BL451" s="21"/>
      <c r="BM451" s="21"/>
      <c r="BN451" s="21"/>
      <c r="BO451" s="21"/>
      <c r="BP451" s="21"/>
      <c r="BQ451" s="21"/>
      <c r="BR451" s="21"/>
      <c r="BS451" s="21"/>
      <c r="BT451" s="21"/>
      <c r="BU451" s="171"/>
      <c r="BV451" s="38">
        <v>0</v>
      </c>
      <c r="BW451" s="38">
        <v>0</v>
      </c>
      <c r="BX451" s="38">
        <v>0</v>
      </c>
      <c r="BY451" s="38">
        <v>0</v>
      </c>
      <c r="BZ451" s="38">
        <v>0</v>
      </c>
      <c r="CA451" s="38">
        <v>0</v>
      </c>
      <c r="CB451" s="38">
        <v>0</v>
      </c>
      <c r="CC451" s="38">
        <v>0</v>
      </c>
      <c r="CD451" s="38">
        <v>0</v>
      </c>
      <c r="CE451" s="38">
        <v>0</v>
      </c>
      <c r="CF451" s="38">
        <v>0</v>
      </c>
      <c r="CG451" s="38">
        <v>0</v>
      </c>
      <c r="CH451" s="38">
        <f t="shared" si="1992"/>
        <v>0</v>
      </c>
      <c r="CI451" s="39"/>
      <c r="CJ451" s="24"/>
      <c r="CK451" s="25"/>
      <c r="CL451" s="173"/>
      <c r="CM451" s="26">
        <f t="shared" ref="CM451" si="2071">1-(CK451/CL449)</f>
        <v>1</v>
      </c>
      <c r="CN451" s="24" t="str" cm="1">
        <f t="array" ref="CN451">+_xlfn.IFS(CM451&lt;0.8,"Cambio",CM451&lt;0.9,"Revisión de control",CM451&gt;0.89,"Se mantiene")</f>
        <v>Se mantiene</v>
      </c>
      <c r="CO451" s="80"/>
      <c r="CP451" s="25"/>
      <c r="CQ451" s="25"/>
      <c r="CR451" s="25"/>
      <c r="CS451" s="26">
        <f t="shared" si="1995"/>
        <v>1</v>
      </c>
    </row>
    <row r="452" spans="1:97" ht="60" customHeight="1" x14ac:dyDescent="0.4">
      <c r="A452" s="7" t="s">
        <v>457</v>
      </c>
      <c r="B452" s="186"/>
      <c r="C452" s="145" t="s">
        <v>161</v>
      </c>
      <c r="D452" s="189"/>
      <c r="E452" s="192"/>
      <c r="F452" s="189"/>
      <c r="G452" s="215"/>
      <c r="H452" s="176"/>
      <c r="I452" s="182"/>
      <c r="J452" s="176"/>
      <c r="K452" s="167"/>
      <c r="L452" s="197"/>
      <c r="M452" s="200"/>
      <c r="N452" s="203"/>
      <c r="O452" s="206"/>
      <c r="P452" s="203"/>
      <c r="Q452" s="206"/>
      <c r="R452" s="206"/>
      <c r="S452" s="209"/>
      <c r="T452" s="176"/>
      <c r="U452" s="175"/>
      <c r="V452" s="175"/>
      <c r="W452" s="177"/>
      <c r="X452" s="167"/>
      <c r="Y452" s="167"/>
      <c r="Z452" s="167"/>
      <c r="AA452" s="167"/>
      <c r="AB452" s="180"/>
      <c r="AC452" s="181"/>
      <c r="AD452" s="176"/>
      <c r="AE452" s="182"/>
      <c r="AF452" s="176"/>
      <c r="AG452" s="176"/>
      <c r="AH452" s="182"/>
      <c r="AI452" s="176"/>
      <c r="AJ452" s="183"/>
      <c r="AK452" s="21" t="str">
        <f>CONCATENATE(J449," Control"," 4")</f>
        <v>GEFIN 74 Control 4</v>
      </c>
      <c r="AL452" s="23"/>
      <c r="AM452" s="23"/>
      <c r="AN452" s="23"/>
      <c r="AO452" s="23" t="str">
        <f t="shared" si="1759"/>
        <v xml:space="preserve">  a través de </v>
      </c>
      <c r="AP452" s="21"/>
      <c r="AQ452" s="21" t="str">
        <f t="shared" si="1985"/>
        <v/>
      </c>
      <c r="AR452" s="21"/>
      <c r="AS452" s="21" t="str">
        <f t="shared" si="1986"/>
        <v/>
      </c>
      <c r="AT452" s="21"/>
      <c r="AU452" s="21"/>
      <c r="AV452" s="21"/>
      <c r="AW452" s="22">
        <f>+IF(AQ452="Probabilidad",AW451-(AW451*AS452),AW451)</f>
        <v>0.29399999999999998</v>
      </c>
      <c r="AX452" s="21" t="str">
        <f t="shared" si="1987"/>
        <v>Baja</v>
      </c>
      <c r="AY452" s="22">
        <f>+IF(AQ452="Impacto",AY451-(AY451*AS452),AY451)</f>
        <v>0.75</v>
      </c>
      <c r="AZ452" s="21" t="str">
        <f t="shared" si="1988"/>
        <v>Mayor</v>
      </c>
      <c r="BA452" s="167"/>
      <c r="BB452" s="167"/>
      <c r="BC452" s="170"/>
      <c r="BD452" s="21" t="str">
        <f>CONCATENATE(J449," Acción preventiva"," 4")</f>
        <v>GEFIN 74 Acción preventiva 4</v>
      </c>
      <c r="BE452" s="23"/>
      <c r="BF452" s="23"/>
      <c r="BG452" s="23"/>
      <c r="BH452" s="21">
        <f t="shared" si="1990"/>
        <v>0</v>
      </c>
      <c r="BI452" s="21"/>
      <c r="BJ452" s="21"/>
      <c r="BK452" s="21"/>
      <c r="BL452" s="21"/>
      <c r="BM452" s="21"/>
      <c r="BN452" s="21"/>
      <c r="BO452" s="21"/>
      <c r="BP452" s="21"/>
      <c r="BQ452" s="21"/>
      <c r="BR452" s="21"/>
      <c r="BS452" s="21"/>
      <c r="BT452" s="21"/>
      <c r="BU452" s="171"/>
      <c r="BV452" s="38">
        <v>0</v>
      </c>
      <c r="BW452" s="38">
        <v>0</v>
      </c>
      <c r="BX452" s="38">
        <v>0</v>
      </c>
      <c r="BY452" s="38">
        <v>0</v>
      </c>
      <c r="BZ452" s="38">
        <v>0</v>
      </c>
      <c r="CA452" s="38">
        <v>0</v>
      </c>
      <c r="CB452" s="38">
        <v>0</v>
      </c>
      <c r="CC452" s="38">
        <v>0</v>
      </c>
      <c r="CD452" s="38">
        <v>0</v>
      </c>
      <c r="CE452" s="38">
        <v>0</v>
      </c>
      <c r="CF452" s="38">
        <v>0</v>
      </c>
      <c r="CG452" s="38">
        <v>0</v>
      </c>
      <c r="CH452" s="38">
        <f t="shared" si="1992"/>
        <v>0</v>
      </c>
      <c r="CI452" s="39"/>
      <c r="CJ452" s="24"/>
      <c r="CK452" s="25"/>
      <c r="CL452" s="174"/>
      <c r="CM452" s="26">
        <f t="shared" ref="CM452" si="2072">1-(CK452/CL449)</f>
        <v>1</v>
      </c>
      <c r="CN452" s="24" t="str" cm="1">
        <f t="array" ref="CN452">+_xlfn.IFS(CM452&lt;0.8,"Cambio",CM452&lt;0.9,"Revisión de control",CM452&gt;0.89,"Se mantiene")</f>
        <v>Se mantiene</v>
      </c>
      <c r="CO452" s="80"/>
      <c r="CP452" s="25"/>
      <c r="CQ452" s="25"/>
      <c r="CR452" s="25"/>
      <c r="CS452" s="26">
        <f t="shared" si="1995"/>
        <v>1</v>
      </c>
    </row>
    <row r="453" spans="1:97" ht="60" customHeight="1" x14ac:dyDescent="0.4">
      <c r="A453" s="7" t="s">
        <v>457</v>
      </c>
      <c r="B453" s="184" t="s">
        <v>160</v>
      </c>
      <c r="C453" s="145" t="s">
        <v>161</v>
      </c>
      <c r="D453" s="187" t="str">
        <f>VLOOKUP(B453,Datos!$B$65:$F$80,3,FALSE)</f>
        <v>Administrar los recursos e información financiera con base en las necesidades de las dependencias de la Agencia y organismos estatales requirentes, a través de mecanismos de dirección, registro, ejecución, control y seguimiento de los recursos.</v>
      </c>
      <c r="E453" s="190" t="str">
        <f>VLOOKUP(B453,Datos!$B$65:$F$80,5,FALSE)</f>
        <v>La posibilidad de incumplir con la administración de los recursos e información financiera con base en las necesidades de las dependencias</v>
      </c>
      <c r="F453" s="187" t="str">
        <f>VLOOKUP(B453,Datos!$B$65:$F$80,4,FALSE)</f>
        <v>Desde la elaboración del anteproyecto de presupuesto de la ANT, hasta la presentación de los estados financieros.</v>
      </c>
      <c r="G453" s="196" t="s">
        <v>429</v>
      </c>
      <c r="H453" s="176" t="s">
        <v>426</v>
      </c>
      <c r="I453" s="182">
        <f t="shared" si="2034"/>
        <v>1</v>
      </c>
      <c r="J453" s="176" t="str">
        <f t="shared" ref="J453" si="2073">CONCATENATE(C453," ",K453)</f>
        <v>GEFIN 75</v>
      </c>
      <c r="K453" s="165">
        <v>75</v>
      </c>
      <c r="L453" s="197">
        <v>45839</v>
      </c>
      <c r="M453" s="198">
        <f ca="1">+TODAY()-L453</f>
        <v>240</v>
      </c>
      <c r="N453" s="201" t="s">
        <v>19</v>
      </c>
      <c r="O453" s="204">
        <f>VLOOKUP(N453,Datos!$B$21:$D$25,3,FALSE)</f>
        <v>0.2</v>
      </c>
      <c r="P453" s="201" t="s">
        <v>32</v>
      </c>
      <c r="Q453" s="204">
        <f>VLOOKUP(P453,Datos!$C$20:$D$25,2,FALSE)</f>
        <v>0.8</v>
      </c>
      <c r="R453" s="204">
        <f t="shared" ref="R453" si="2074">+IF(O453="",Q453,IF(Q453="",O453,IF(O453&gt;Q453,O453,Q453)))</f>
        <v>0.8</v>
      </c>
      <c r="S453" s="207" t="s">
        <v>634</v>
      </c>
      <c r="T453" s="176" t="s">
        <v>4</v>
      </c>
      <c r="U453" s="175" t="s">
        <v>553</v>
      </c>
      <c r="V453" s="175" t="s">
        <v>635</v>
      </c>
      <c r="W453" s="177" t="str">
        <f t="shared" ref="W453" si="2075">CONCATENATE("Posibilidad de"," ",T453," ",U453," debido ",V453)</f>
        <v>Posibilidad de pérdida reputacional por investigaciones disciplinarias y/o fiscales debido al resultado de las auditorias financieras realizadas por los entes de control, por la afectación en las características de la información de cartera</v>
      </c>
      <c r="X453" s="165" t="s">
        <v>224</v>
      </c>
      <c r="Y453" s="165" t="s">
        <v>227</v>
      </c>
      <c r="Z453" s="178" t="s">
        <v>286</v>
      </c>
      <c r="AA453" s="178" t="s">
        <v>535</v>
      </c>
      <c r="AB453" s="178" t="s">
        <v>287</v>
      </c>
      <c r="AC453" s="181">
        <v>12</v>
      </c>
      <c r="AD453" s="176" t="str">
        <f t="shared" ref="AD453" si="2076">IF(AC453&lt;=0,"",IF(AC453&lt;=2,"Muy Baja",IF(AC453&lt;=24,"Baja",IF(AC453&lt;=500,"Media",IF(AC453&lt;=5000,"Alta","Muy Alta")))))</f>
        <v>Baja</v>
      </c>
      <c r="AE453" s="182">
        <f t="shared" ref="AE453" si="2077">IF(AD453="","",IF(AD453="Muy Baja",0.2,IF(AD453="Baja",0.4,IF(AD453="Media",0.6,IF(AD453="Alta",0.8,IF(AD453="Muy Alta",1,))))))</f>
        <v>0.4</v>
      </c>
      <c r="AF453" s="176" t="s">
        <v>32</v>
      </c>
      <c r="AG453" s="176" t="str">
        <f>IF(OR(AF453=Datos!$C$6,AF453=Datos!$D$6),"Leve",IF(OR(AF453=Datos!$C$7,AF453=Datos!$D$7),"Menor",IF(OR(AF453=Datos!$C$8,AF453=Datos!$D$8),"Moderado",IF(OR(AF453=Datos!$C$9,AF453=Datos!$D$9),"Mayor",IF(OR(AF453=Datos!$C$10,AF453=Datos!$D$10),"Catastrófico","")))))</f>
        <v>Mayor</v>
      </c>
      <c r="AH453" s="182">
        <f t="shared" ref="AH453" si="2078">IF(AG453="","",IF(AG453="Leve",0.2,IF(AG453="Menor",0.4,IF(AG453="Moderado",0.6,IF(AG453="Mayor",0.8,IF(AG453="Catastrófico",1,))))))</f>
        <v>0.8</v>
      </c>
      <c r="AI453" s="176" t="str">
        <f t="shared" ref="AI453" si="2079">IF(OR(AND(AD453="Muy Baja",AG453="Leve"),AND(AD453="Muy Baja",AG453="Menor"),AND(AD453="Baja",AG453="Leve")),"Bajo",IF(OR(AND(AD453="Muy baja",AG453="Moderado"),AND(AD453="Baja",AG453="Menor"),AND(AD453="Baja",AG453="Moderado"),AND(AD453="Media",AG453="Leve"),AND(AD453="Media",AG453="Menor"),AND(AD453="Media",AG453="Moderado"),AND(AD453="Alta",AG453="Leve"),AND(AD453="Alta",AG453="Menor")),"Moderado",IF(OR(AND(AD453="Muy Baja",AG453="Mayor"),AND(AD453="Baja",AG453="Mayor"),AND(AD453="Media",AG453="Mayor"),AND(AD453="Alta",AG453="Moderado"),AND(AD453="Alta",AG453="Mayor"),AND(AD453="Muy Alta",AG453="Leve"),AND(AD453="Muy Alta",AG453="Menor"),AND(AD453="Muy Alta",AG453="Moderado"),AND(AD453="Muy Alta",AG453="Mayor")),"Alto",IF(OR(AND(AD453="Muy Baja",AG453="Catastrófico"),AND(AD453="Baja",AG453="Catastrófico"),AND(AD453="Media",AG453="Catastrófico"),AND(AD453="Alta",AG453="Catastrófico"),AND(AD453="Muy Alta",AG453="Catastrófico")),"Extremo",""))))</f>
        <v>Alto</v>
      </c>
      <c r="AJ453" s="183" t="str" cm="1">
        <f t="array" ref="AJ453">_xlfn.IFS(AI453="Bajo","Aceptar",AI453="Moderado","Reducir",AI453="Alto","Reducir",AI453="Extremo","Reducir")</f>
        <v>Reducir</v>
      </c>
      <c r="AK453" s="21" t="str">
        <f>CONCATENATE(J453," Control"," 1")</f>
        <v>GEFIN 75 Control 1</v>
      </c>
      <c r="AL453" s="23" t="s">
        <v>557</v>
      </c>
      <c r="AM453" s="23" t="s">
        <v>650</v>
      </c>
      <c r="AN453" s="23" t="s">
        <v>554</v>
      </c>
      <c r="AO453" s="23" t="str">
        <f t="shared" si="1759"/>
        <v>La SUBDIRECCIÓN ADMINISTRATIVA Y FINANCIERA - CONTABILIDAD verifica las cifras para la generación de documento de conciliación a través de actas de conciliación mensual donde se valida los saldos que existen en cartera</v>
      </c>
      <c r="AP453" s="21" t="s">
        <v>54</v>
      </c>
      <c r="AQ453" s="21" t="str">
        <f t="shared" si="1745"/>
        <v>Probabilidad</v>
      </c>
      <c r="AR453" s="21" t="s">
        <v>56</v>
      </c>
      <c r="AS453" s="21" t="str">
        <f t="shared" si="1746"/>
        <v>30%</v>
      </c>
      <c r="AT453" s="21" t="s">
        <v>1</v>
      </c>
      <c r="AU453" s="21" t="s">
        <v>2</v>
      </c>
      <c r="AV453" s="21" t="s">
        <v>3</v>
      </c>
      <c r="AW453" s="22">
        <f>+IF(AQ453="Probabilidad",AE453-(AE453*AS453),AE453)</f>
        <v>0.28000000000000003</v>
      </c>
      <c r="AX453" s="21" t="str">
        <f t="shared" si="1747"/>
        <v>Baja</v>
      </c>
      <c r="AY453" s="22">
        <f>+IF(AQ453="Impacto",AH453-(AH453*AS453),AH453)</f>
        <v>0.8</v>
      </c>
      <c r="AZ453" s="21" t="str">
        <f t="shared" si="1748"/>
        <v>Mayor</v>
      </c>
      <c r="BA453" s="165" t="str">
        <f t="shared" ref="BA453" si="2080">IF(OR(AND(AX456="Muy Baja",AZ456="Leve"),AND(AX456="Muy Baja",AZ456="Menor"),AND(AX456="Baja",AZ456="Leve")),"Bajo",IF(OR(AND(AX456="Muy baja",AZ456="Moderado"),AND(AX456="Baja",AZ456="Menor"),AND(AX456="Baja",AZ456="Moderado"),AND(AX456="Media",AZ456="Leve"),AND(AX456="Media",AZ456="Menor"),AND(AX456="Media",AZ456="Moderado"),AND(AX456="Alta",AZ456="Leve"),AND(AX456="Alta",AZ456="Menor")),"Moderado",IF(OR(AND(AX456="Muy Baja",AZ456="Mayor"),AND(AX456="Baja",AZ456="Mayor"),AND(AX456="Media",AZ456="Mayor"),AND(AX456="Alta",AZ456="Moderado"),AND(AX456="Alta",AZ456="Mayor"),AND(AX456="Muy Alta",AZ456="Leve"),AND(AX456="Muy Alta",AZ456="Menor"),AND(AX456="Muy Alta",AZ456="Moderado"),AND(AX456="Muy Alta",AZ456="Mayor")),"Alto",IF(OR(AND(AX456="Muy Baja",AZ456="Catastrófico"),AND(AX456="Baja",AZ456="Catastrófico"),AND(AX456="Media",AZ456="Catastrófico"),AND(AX456="Alta",AZ456="Catastrófico"),AND(AX456="Muy Alta",AZ456="Catastrófico")),"Extremo",""))))</f>
        <v>Moderado</v>
      </c>
      <c r="BB453" s="165" t="str" cm="1">
        <f t="array" ref="BB453">_xlfn.IFS(BA453="Bajo","Aceptar",BA453="Moderado","Reducir",BA453="Alto","Reducir",BA453="Extremo","Reducir")</f>
        <v>Reducir</v>
      </c>
      <c r="BC453" s="168" t="str" cm="1">
        <f t="array" ref="BC453">_xlfn.IFS(BB453="Aceptar","No",BB453="Reducir","Si")</f>
        <v>Si</v>
      </c>
      <c r="BD453" s="21" t="str">
        <f>CONCATENATE(J453," Acción preventiva"," 1")</f>
        <v>GEFIN 75 Acción preventiva 1</v>
      </c>
      <c r="BE453" s="23" t="s">
        <v>558</v>
      </c>
      <c r="BF453" s="23" t="s">
        <v>560</v>
      </c>
      <c r="BG453" s="23" t="s">
        <v>559</v>
      </c>
      <c r="BH453" s="21">
        <f t="shared" si="1756"/>
        <v>4</v>
      </c>
      <c r="BI453" s="21"/>
      <c r="BJ453" s="21"/>
      <c r="BK453" s="21"/>
      <c r="BL453" s="21"/>
      <c r="BM453" s="21"/>
      <c r="BN453" s="21">
        <v>1</v>
      </c>
      <c r="BO453" s="21"/>
      <c r="BP453" s="21">
        <v>1</v>
      </c>
      <c r="BQ453" s="21"/>
      <c r="BR453" s="21">
        <v>1</v>
      </c>
      <c r="BS453" s="21"/>
      <c r="BT453" s="21">
        <v>1</v>
      </c>
      <c r="BU453" s="171">
        <f t="shared" ref="BU453" si="2081">+AVERAGE(CH453:CH456)/AVERAGE(BH453:BH456)</f>
        <v>0.25</v>
      </c>
      <c r="BV453" s="38">
        <v>0</v>
      </c>
      <c r="BW453" s="38">
        <v>0</v>
      </c>
      <c r="BX453" s="38">
        <v>0</v>
      </c>
      <c r="BY453" s="38">
        <v>0</v>
      </c>
      <c r="BZ453" s="38">
        <v>0</v>
      </c>
      <c r="CA453" s="38">
        <v>0</v>
      </c>
      <c r="CB453" s="38">
        <v>0</v>
      </c>
      <c r="CC453" s="38">
        <v>0</v>
      </c>
      <c r="CD453" s="38">
        <v>0</v>
      </c>
      <c r="CE453" s="38">
        <v>1</v>
      </c>
      <c r="CF453" s="38">
        <v>0</v>
      </c>
      <c r="CG453" s="38">
        <v>0</v>
      </c>
      <c r="CH453" s="38">
        <f t="shared" si="1752"/>
        <v>1</v>
      </c>
      <c r="CI453" s="39"/>
      <c r="CJ453" s="24"/>
      <c r="CK453" s="25"/>
      <c r="CL453" s="172">
        <f t="shared" ref="CL453" si="2082">+AC453</f>
        <v>12</v>
      </c>
      <c r="CM453" s="26">
        <f t="shared" ref="CM453" si="2083">1-(CK453/CL453)</f>
        <v>1</v>
      </c>
      <c r="CN453" s="24" t="str" cm="1">
        <f t="array" ref="CN453">+_xlfn.IFS(CM453&lt;0.8,"Cambio",CM453&lt;0.9,"Revisión de control",CM453&gt;0.89,"Se mantiene")</f>
        <v>Se mantiene</v>
      </c>
      <c r="CO453" s="80"/>
      <c r="CP453" s="25"/>
      <c r="CQ453" s="25"/>
      <c r="CR453" s="25"/>
      <c r="CS453" s="26">
        <f t="shared" si="1755"/>
        <v>1</v>
      </c>
    </row>
    <row r="454" spans="1:97" ht="60" customHeight="1" x14ac:dyDescent="0.4">
      <c r="A454" s="7" t="s">
        <v>457</v>
      </c>
      <c r="B454" s="185"/>
      <c r="C454" s="145" t="s">
        <v>161</v>
      </c>
      <c r="D454" s="188"/>
      <c r="E454" s="191"/>
      <c r="F454" s="188"/>
      <c r="G454" s="196"/>
      <c r="H454" s="176"/>
      <c r="I454" s="182"/>
      <c r="J454" s="176"/>
      <c r="K454" s="166"/>
      <c r="L454" s="197"/>
      <c r="M454" s="199"/>
      <c r="N454" s="202"/>
      <c r="O454" s="205"/>
      <c r="P454" s="202"/>
      <c r="Q454" s="205"/>
      <c r="R454" s="205"/>
      <c r="S454" s="208"/>
      <c r="T454" s="176"/>
      <c r="U454" s="175"/>
      <c r="V454" s="175"/>
      <c r="W454" s="177"/>
      <c r="X454" s="166"/>
      <c r="Y454" s="166"/>
      <c r="Z454" s="179"/>
      <c r="AA454" s="179"/>
      <c r="AB454" s="179"/>
      <c r="AC454" s="181"/>
      <c r="AD454" s="176"/>
      <c r="AE454" s="182"/>
      <c r="AF454" s="176"/>
      <c r="AG454" s="176"/>
      <c r="AH454" s="182"/>
      <c r="AI454" s="176"/>
      <c r="AJ454" s="183"/>
      <c r="AK454" s="21" t="str">
        <f>CONCATENATE(J453," Control"," 2")</f>
        <v>GEFIN 75 Control 2</v>
      </c>
      <c r="AL454" s="23" t="s">
        <v>557</v>
      </c>
      <c r="AM454" s="23" t="s">
        <v>636</v>
      </c>
      <c r="AN454" s="23" t="s">
        <v>555</v>
      </c>
      <c r="AO454" s="23" t="str">
        <f t="shared" si="1759"/>
        <v>La SUBDIRECCIÓN ADMINISTRATIVA Y FINANCIERA - CONTABILIDAD modifica la información reportada a Cartera a través de de la forma GEFIN-F-009 FORMA DETALLADA DE INGRESOS donde se actualiza los datos con base los reportes con novedades</v>
      </c>
      <c r="AP454" s="21" t="s">
        <v>55</v>
      </c>
      <c r="AQ454" s="21" t="str">
        <f t="shared" si="1745"/>
        <v>Impacto</v>
      </c>
      <c r="AR454" s="21" t="s">
        <v>56</v>
      </c>
      <c r="AS454" s="21" t="str">
        <f t="shared" si="1746"/>
        <v>25%</v>
      </c>
      <c r="AT454" s="21" t="s">
        <v>1</v>
      </c>
      <c r="AU454" s="21" t="s">
        <v>2</v>
      </c>
      <c r="AV454" s="21" t="s">
        <v>3</v>
      </c>
      <c r="AW454" s="22">
        <f>+IF(AQ454="Probabilidad",AW453-(AW453*AS454),AW453)</f>
        <v>0.28000000000000003</v>
      </c>
      <c r="AX454" s="21" t="str">
        <f t="shared" si="1747"/>
        <v>Baja</v>
      </c>
      <c r="AY454" s="22">
        <f>+IF(AQ454="Impacto",AY453-(AY453*AS454),AY453)</f>
        <v>0.60000000000000009</v>
      </c>
      <c r="AZ454" s="21" t="str">
        <f t="shared" si="1748"/>
        <v>Moderado</v>
      </c>
      <c r="BA454" s="166"/>
      <c r="BB454" s="166"/>
      <c r="BC454" s="169"/>
      <c r="BD454" s="21" t="str">
        <f>CONCATENATE(J453," Acción preventiva"," 2")</f>
        <v>GEFIN 75 Acción preventiva 2</v>
      </c>
      <c r="BE454" s="23"/>
      <c r="BF454" s="23"/>
      <c r="BG454" s="23"/>
      <c r="BH454" s="21">
        <f t="shared" si="1756"/>
        <v>0</v>
      </c>
      <c r="BI454" s="21"/>
      <c r="BJ454" s="21"/>
      <c r="BK454" s="21"/>
      <c r="BL454" s="21"/>
      <c r="BM454" s="21"/>
      <c r="BN454" s="21"/>
      <c r="BO454" s="21"/>
      <c r="BP454" s="21"/>
      <c r="BQ454" s="21"/>
      <c r="BR454" s="21"/>
      <c r="BS454" s="21"/>
      <c r="BT454" s="21"/>
      <c r="BU454" s="171"/>
      <c r="BV454" s="38">
        <v>0</v>
      </c>
      <c r="BW454" s="38">
        <v>0</v>
      </c>
      <c r="BX454" s="38">
        <v>0</v>
      </c>
      <c r="BY454" s="38">
        <v>0</v>
      </c>
      <c r="BZ454" s="38">
        <v>0</v>
      </c>
      <c r="CA454" s="38">
        <v>0</v>
      </c>
      <c r="CB454" s="38">
        <v>0</v>
      </c>
      <c r="CC454" s="38">
        <v>0</v>
      </c>
      <c r="CD454" s="38">
        <v>0</v>
      </c>
      <c r="CE454" s="38">
        <v>0</v>
      </c>
      <c r="CF454" s="38">
        <v>0</v>
      </c>
      <c r="CG454" s="38">
        <v>0</v>
      </c>
      <c r="CH454" s="38">
        <f t="shared" si="1752"/>
        <v>0</v>
      </c>
      <c r="CI454" s="39"/>
      <c r="CJ454" s="24"/>
      <c r="CK454" s="25"/>
      <c r="CL454" s="173"/>
      <c r="CM454" s="26">
        <f t="shared" ref="CM454" si="2084">1-(CK454/CL453)</f>
        <v>1</v>
      </c>
      <c r="CN454" s="24" t="str" cm="1">
        <f t="array" ref="CN454">+_xlfn.IFS(CM454&lt;0.8,"Cambio",CM454&lt;0.9,"Revisión de control",CM454&gt;0.89,"Se mantiene")</f>
        <v>Se mantiene</v>
      </c>
      <c r="CO454" s="80"/>
      <c r="CP454" s="25"/>
      <c r="CQ454" s="25"/>
      <c r="CR454" s="25"/>
      <c r="CS454" s="26">
        <f t="shared" si="1755"/>
        <v>1</v>
      </c>
    </row>
    <row r="455" spans="1:97" ht="60" customHeight="1" x14ac:dyDescent="0.4">
      <c r="A455" s="7" t="s">
        <v>457</v>
      </c>
      <c r="B455" s="185"/>
      <c r="C455" s="145" t="s">
        <v>161</v>
      </c>
      <c r="D455" s="188"/>
      <c r="E455" s="191"/>
      <c r="F455" s="188"/>
      <c r="G455" s="196"/>
      <c r="H455" s="176"/>
      <c r="I455" s="182"/>
      <c r="J455" s="176"/>
      <c r="K455" s="166"/>
      <c r="L455" s="197"/>
      <c r="M455" s="199"/>
      <c r="N455" s="202"/>
      <c r="O455" s="205"/>
      <c r="P455" s="202"/>
      <c r="Q455" s="205"/>
      <c r="R455" s="205"/>
      <c r="S455" s="208"/>
      <c r="T455" s="176"/>
      <c r="U455" s="175"/>
      <c r="V455" s="175"/>
      <c r="W455" s="177"/>
      <c r="X455" s="166"/>
      <c r="Y455" s="166"/>
      <c r="Z455" s="179"/>
      <c r="AA455" s="179"/>
      <c r="AB455" s="179"/>
      <c r="AC455" s="181"/>
      <c r="AD455" s="176"/>
      <c r="AE455" s="182"/>
      <c r="AF455" s="176"/>
      <c r="AG455" s="176"/>
      <c r="AH455" s="182"/>
      <c r="AI455" s="176"/>
      <c r="AJ455" s="183"/>
      <c r="AK455" s="21" t="str">
        <f>CONCATENATE(J453," Control"," 3")</f>
        <v>GEFIN 75 Control 3</v>
      </c>
      <c r="AL455" s="23"/>
      <c r="AM455" s="23"/>
      <c r="AN455" s="23"/>
      <c r="AO455" s="23" t="str">
        <f t="shared" si="1759"/>
        <v xml:space="preserve">  a través de </v>
      </c>
      <c r="AP455" s="21"/>
      <c r="AQ455" s="21" t="str">
        <f t="shared" si="1745"/>
        <v/>
      </c>
      <c r="AR455" s="21"/>
      <c r="AS455" s="21" t="str">
        <f t="shared" si="1746"/>
        <v/>
      </c>
      <c r="AT455" s="21"/>
      <c r="AU455" s="21"/>
      <c r="AV455" s="21"/>
      <c r="AW455" s="22">
        <f>+IF(AQ455="Probabilidad",AW454-(AW454*AS455),AW454)</f>
        <v>0.28000000000000003</v>
      </c>
      <c r="AX455" s="21" t="str">
        <f t="shared" si="1747"/>
        <v>Baja</v>
      </c>
      <c r="AY455" s="22">
        <f>+IF(AQ455="Impacto",AY454-(AY454*AS455),AY454)</f>
        <v>0.60000000000000009</v>
      </c>
      <c r="AZ455" s="21" t="str">
        <f t="shared" si="1748"/>
        <v>Moderado</v>
      </c>
      <c r="BA455" s="166"/>
      <c r="BB455" s="166"/>
      <c r="BC455" s="169"/>
      <c r="BD455" s="21" t="str">
        <f>CONCATENATE(J453," Acción preventiva"," 3")</f>
        <v>GEFIN 75 Acción preventiva 3</v>
      </c>
      <c r="BE455" s="23"/>
      <c r="BF455" s="23"/>
      <c r="BG455" s="23"/>
      <c r="BH455" s="21">
        <f t="shared" si="1756"/>
        <v>0</v>
      </c>
      <c r="BI455" s="21"/>
      <c r="BJ455" s="21"/>
      <c r="BK455" s="21"/>
      <c r="BL455" s="21"/>
      <c r="BM455" s="21"/>
      <c r="BN455" s="21"/>
      <c r="BO455" s="21"/>
      <c r="BP455" s="21"/>
      <c r="BQ455" s="21"/>
      <c r="BR455" s="21"/>
      <c r="BS455" s="21"/>
      <c r="BT455" s="21"/>
      <c r="BU455" s="171"/>
      <c r="BV455" s="38">
        <v>0</v>
      </c>
      <c r="BW455" s="38">
        <v>0</v>
      </c>
      <c r="BX455" s="38">
        <v>0</v>
      </c>
      <c r="BY455" s="38">
        <v>0</v>
      </c>
      <c r="BZ455" s="38">
        <v>0</v>
      </c>
      <c r="CA455" s="38">
        <v>0</v>
      </c>
      <c r="CB455" s="38">
        <v>0</v>
      </c>
      <c r="CC455" s="38">
        <v>0</v>
      </c>
      <c r="CD455" s="38">
        <v>0</v>
      </c>
      <c r="CE455" s="38">
        <v>0</v>
      </c>
      <c r="CF455" s="38">
        <v>0</v>
      </c>
      <c r="CG455" s="38">
        <v>0</v>
      </c>
      <c r="CH455" s="38">
        <f t="shared" si="1752"/>
        <v>0</v>
      </c>
      <c r="CI455" s="39"/>
      <c r="CJ455" s="24"/>
      <c r="CK455" s="25"/>
      <c r="CL455" s="173"/>
      <c r="CM455" s="26">
        <f t="shared" ref="CM455" si="2085">1-(CK455/CL453)</f>
        <v>1</v>
      </c>
      <c r="CN455" s="24" t="str" cm="1">
        <f t="array" ref="CN455">+_xlfn.IFS(CM455&lt;0.8,"Cambio",CM455&lt;0.9,"Revisión de control",CM455&gt;0.89,"Se mantiene")</f>
        <v>Se mantiene</v>
      </c>
      <c r="CO455" s="80"/>
      <c r="CP455" s="25"/>
      <c r="CQ455" s="25"/>
      <c r="CR455" s="25"/>
      <c r="CS455" s="26">
        <f t="shared" si="1755"/>
        <v>1</v>
      </c>
    </row>
    <row r="456" spans="1:97" ht="60" customHeight="1" x14ac:dyDescent="0.4">
      <c r="A456" s="7" t="s">
        <v>457</v>
      </c>
      <c r="B456" s="186"/>
      <c r="C456" s="145" t="s">
        <v>161</v>
      </c>
      <c r="D456" s="189"/>
      <c r="E456" s="192"/>
      <c r="F456" s="189"/>
      <c r="G456" s="196"/>
      <c r="H456" s="176"/>
      <c r="I456" s="182"/>
      <c r="J456" s="176"/>
      <c r="K456" s="167"/>
      <c r="L456" s="197"/>
      <c r="M456" s="200"/>
      <c r="N456" s="203"/>
      <c r="O456" s="206"/>
      <c r="P456" s="203"/>
      <c r="Q456" s="206"/>
      <c r="R456" s="206"/>
      <c r="S456" s="209"/>
      <c r="T456" s="176"/>
      <c r="U456" s="175"/>
      <c r="V456" s="175"/>
      <c r="W456" s="177"/>
      <c r="X456" s="167"/>
      <c r="Y456" s="167"/>
      <c r="Z456" s="180"/>
      <c r="AA456" s="180"/>
      <c r="AB456" s="180"/>
      <c r="AC456" s="181"/>
      <c r="AD456" s="176"/>
      <c r="AE456" s="182"/>
      <c r="AF456" s="176"/>
      <c r="AG456" s="176"/>
      <c r="AH456" s="182"/>
      <c r="AI456" s="176"/>
      <c r="AJ456" s="183"/>
      <c r="AK456" s="21" t="str">
        <f>CONCATENATE(J453," Control"," 4")</f>
        <v>GEFIN 75 Control 4</v>
      </c>
      <c r="AL456" s="23"/>
      <c r="AM456" s="23"/>
      <c r="AN456" s="23"/>
      <c r="AO456" s="23" t="str">
        <f t="shared" si="1759"/>
        <v xml:space="preserve">  a través de </v>
      </c>
      <c r="AP456" s="21"/>
      <c r="AQ456" s="21" t="str">
        <f t="shared" si="1745"/>
        <v/>
      </c>
      <c r="AR456" s="21"/>
      <c r="AS456" s="21" t="str">
        <f t="shared" si="1746"/>
        <v/>
      </c>
      <c r="AT456" s="21"/>
      <c r="AU456" s="21"/>
      <c r="AV456" s="21"/>
      <c r="AW456" s="22">
        <f>+IF(AQ456="Probabilidad",AW455-(AW455*AS456),AW455)</f>
        <v>0.28000000000000003</v>
      </c>
      <c r="AX456" s="21" t="str">
        <f t="shared" si="1747"/>
        <v>Baja</v>
      </c>
      <c r="AY456" s="22">
        <f>+IF(AQ456="Impacto",AY455-(AY455*AS456),AY455)</f>
        <v>0.60000000000000009</v>
      </c>
      <c r="AZ456" s="21" t="str">
        <f t="shared" si="1748"/>
        <v>Moderado</v>
      </c>
      <c r="BA456" s="167"/>
      <c r="BB456" s="167"/>
      <c r="BC456" s="170"/>
      <c r="BD456" s="21" t="str">
        <f>CONCATENATE(J453," Acción preventiva"," 4")</f>
        <v>GEFIN 75 Acción preventiva 4</v>
      </c>
      <c r="BE456" s="23"/>
      <c r="BF456" s="23"/>
      <c r="BG456" s="23"/>
      <c r="BH456" s="21">
        <f t="shared" si="1756"/>
        <v>0</v>
      </c>
      <c r="BI456" s="21"/>
      <c r="BJ456" s="21"/>
      <c r="BK456" s="21"/>
      <c r="BL456" s="21"/>
      <c r="BM456" s="21"/>
      <c r="BN456" s="21"/>
      <c r="BO456" s="21"/>
      <c r="BP456" s="21"/>
      <c r="BQ456" s="21"/>
      <c r="BR456" s="21"/>
      <c r="BS456" s="21"/>
      <c r="BT456" s="21"/>
      <c r="BU456" s="171"/>
      <c r="BV456" s="38">
        <v>0</v>
      </c>
      <c r="BW456" s="38">
        <v>0</v>
      </c>
      <c r="BX456" s="38">
        <v>0</v>
      </c>
      <c r="BY456" s="38">
        <v>0</v>
      </c>
      <c r="BZ456" s="38">
        <v>0</v>
      </c>
      <c r="CA456" s="38">
        <v>0</v>
      </c>
      <c r="CB456" s="38">
        <v>0</v>
      </c>
      <c r="CC456" s="38">
        <v>0</v>
      </c>
      <c r="CD456" s="38">
        <v>0</v>
      </c>
      <c r="CE456" s="38">
        <v>0</v>
      </c>
      <c r="CF456" s="38">
        <v>0</v>
      </c>
      <c r="CG456" s="38">
        <v>0</v>
      </c>
      <c r="CH456" s="38">
        <f t="shared" si="1752"/>
        <v>0</v>
      </c>
      <c r="CI456" s="39"/>
      <c r="CJ456" s="24"/>
      <c r="CK456" s="25"/>
      <c r="CL456" s="174"/>
      <c r="CM456" s="26">
        <f t="shared" ref="CM456" si="2086">1-(CK456/CL453)</f>
        <v>1</v>
      </c>
      <c r="CN456" s="24" t="str" cm="1">
        <f t="array" ref="CN456">+_xlfn.IFS(CM456&lt;0.8,"Cambio",CM456&lt;0.9,"Revisión de control",CM456&gt;0.89,"Se mantiene")</f>
        <v>Se mantiene</v>
      </c>
      <c r="CO456" s="80"/>
      <c r="CP456" s="25"/>
      <c r="CQ456" s="25"/>
      <c r="CR456" s="25"/>
      <c r="CS456" s="26">
        <f t="shared" si="1755"/>
        <v>1</v>
      </c>
    </row>
    <row r="457" spans="1:97" ht="60" customHeight="1" x14ac:dyDescent="0.4">
      <c r="A457" s="7" t="s">
        <v>457</v>
      </c>
      <c r="B457" s="184" t="s">
        <v>160</v>
      </c>
      <c r="C457" s="145" t="s">
        <v>161</v>
      </c>
      <c r="D457" s="187" t="str">
        <f>VLOOKUP(B457,Datos!$B$65:$F$80,3,FALSE)</f>
        <v>Administrar los recursos e información financiera con base en las necesidades de las dependencias de la Agencia y organismos estatales requirentes, a través de mecanismos de dirección, registro, ejecución, control y seguimiento de los recursos.</v>
      </c>
      <c r="E457" s="190" t="str">
        <f>VLOOKUP(B457,Datos!$B$65:$F$80,5,FALSE)</f>
        <v>La posibilidad de incumplir con la administración de los recursos e información financiera con base en las necesidades de las dependencias</v>
      </c>
      <c r="F457" s="187" t="str">
        <f>VLOOKUP(B457,Datos!$B$65:$F$80,4,FALSE)</f>
        <v>Desde la elaboración del anteproyecto de presupuesto de la ANT, hasta la presentación de los estados financieros.</v>
      </c>
      <c r="G457" s="196" t="s">
        <v>430</v>
      </c>
      <c r="H457" s="176" t="s">
        <v>422</v>
      </c>
      <c r="I457" s="182">
        <f t="shared" si="2034"/>
        <v>1</v>
      </c>
      <c r="J457" s="176" t="str">
        <f t="shared" ref="J457" si="2087">CONCATENATE(C457," ",K457)</f>
        <v>GEFIN 76</v>
      </c>
      <c r="K457" s="165">
        <v>76</v>
      </c>
      <c r="L457" s="197">
        <v>45839</v>
      </c>
      <c r="M457" s="198">
        <f ca="1">+TODAY()-L457</f>
        <v>240</v>
      </c>
      <c r="N457" s="201" t="s">
        <v>31</v>
      </c>
      <c r="O457" s="204">
        <f>VLOOKUP(N457,Datos!$B$21:$D$25,3,FALSE)</f>
        <v>0.8</v>
      </c>
      <c r="P457" s="201" t="s">
        <v>28</v>
      </c>
      <c r="Q457" s="204">
        <f>VLOOKUP(P457,Datos!$C$20:$D$25,2,FALSE)</f>
        <v>0.6</v>
      </c>
      <c r="R457" s="204">
        <f t="shared" ref="R457" si="2088">+IF(O457="",Q457,IF(Q457="",O457,IF(O457&gt;Q457,O457,Q457)))</f>
        <v>0.8</v>
      </c>
      <c r="S457" s="207" t="s">
        <v>637</v>
      </c>
      <c r="T457" s="176" t="s">
        <v>0</v>
      </c>
      <c r="U457" s="175" t="s">
        <v>553</v>
      </c>
      <c r="V457" s="175" t="s">
        <v>638</v>
      </c>
      <c r="W457" s="177" t="str">
        <f t="shared" ref="W457" si="2089">CONCATENATE("Posibilidad de"," ",T457," ",U457," debido ",V457)</f>
        <v>Posibilidad de afectación económica o presupuestal por investigaciones disciplinarias y/o fiscales debido al resultado de las auditorias financieras realizadas por entes de control externos y por la posible afectación en los estados financieros, que no reflejen fielmente la realidad económica de la entidad</v>
      </c>
      <c r="X457" s="165" t="s">
        <v>222</v>
      </c>
      <c r="Y457" s="165" t="s">
        <v>229</v>
      </c>
      <c r="Z457" s="178" t="s">
        <v>286</v>
      </c>
      <c r="AA457" s="178" t="s">
        <v>535</v>
      </c>
      <c r="AB457" s="178" t="s">
        <v>287</v>
      </c>
      <c r="AC457" s="181">
        <v>4</v>
      </c>
      <c r="AD457" s="176" t="str">
        <f t="shared" ref="AD457" si="2090">IF(AC457&lt;=0,"",IF(AC457&lt;=2,"Muy Baja",IF(AC457&lt;=24,"Baja",IF(AC457&lt;=500,"Media",IF(AC457&lt;=5000,"Alta","Muy Alta")))))</f>
        <v>Baja</v>
      </c>
      <c r="AE457" s="182">
        <f t="shared" ref="AE457" si="2091">IF(AD457="","",IF(AD457="Muy Baja",0.2,IF(AD457="Baja",0.4,IF(AD457="Media",0.6,IF(AD457="Alta",0.8,IF(AD457="Muy Alta",1,))))))</f>
        <v>0.4</v>
      </c>
      <c r="AF457" s="176" t="s">
        <v>31</v>
      </c>
      <c r="AG457" s="176" t="str">
        <f>IF(OR(AF457=Datos!$C$6,AF457=Datos!$D$6),"Leve",IF(OR(AF457=Datos!$C$7,AF457=Datos!$D$7),"Menor",IF(OR(AF457=Datos!$C$8,AF457=Datos!$D$8),"Moderado",IF(OR(AF457=Datos!$C$9,AF457=Datos!$D$9),"Mayor",IF(OR(AF457=Datos!$C$10,AF457=Datos!$D$10),"Catastrófico","")))))</f>
        <v>Mayor</v>
      </c>
      <c r="AH457" s="182">
        <f t="shared" ref="AH457" si="2092">IF(AG457="","",IF(AG457="Leve",0.2,IF(AG457="Menor",0.4,IF(AG457="Moderado",0.6,IF(AG457="Mayor",0.8,IF(AG457="Catastrófico",1,))))))</f>
        <v>0.8</v>
      </c>
      <c r="AI457" s="176" t="str">
        <f t="shared" ref="AI457" si="2093">IF(OR(AND(AD457="Muy Baja",AG457="Leve"),AND(AD457="Muy Baja",AG457="Menor"),AND(AD457="Baja",AG457="Leve")),"Bajo",IF(OR(AND(AD457="Muy baja",AG457="Moderado"),AND(AD457="Baja",AG457="Menor"),AND(AD457="Baja",AG457="Moderado"),AND(AD457="Media",AG457="Leve"),AND(AD457="Media",AG457="Menor"),AND(AD457="Media",AG457="Moderado"),AND(AD457="Alta",AG457="Leve"),AND(AD457="Alta",AG457="Menor")),"Moderado",IF(OR(AND(AD457="Muy Baja",AG457="Mayor"),AND(AD457="Baja",AG457="Mayor"),AND(AD457="Media",AG457="Mayor"),AND(AD457="Alta",AG457="Moderado"),AND(AD457="Alta",AG457="Mayor"),AND(AD457="Muy Alta",AG457="Leve"),AND(AD457="Muy Alta",AG457="Menor"),AND(AD457="Muy Alta",AG457="Moderado"),AND(AD457="Muy Alta",AG457="Mayor")),"Alto",IF(OR(AND(AD457="Muy Baja",AG457="Catastrófico"),AND(AD457="Baja",AG457="Catastrófico"),AND(AD457="Media",AG457="Catastrófico"),AND(AD457="Alta",AG457="Catastrófico"),AND(AD457="Muy Alta",AG457="Catastrófico")),"Extremo",""))))</f>
        <v>Alto</v>
      </c>
      <c r="AJ457" s="183" t="str" cm="1">
        <f t="array" ref="AJ457">_xlfn.IFS(AI457="Bajo","Aceptar",AI457="Moderado","Reducir",AI457="Alto","Reducir",AI457="Extremo","Reducir")</f>
        <v>Reducir</v>
      </c>
      <c r="AK457" s="21" t="str">
        <f>CONCATENATE(J457," Control"," 1")</f>
        <v>GEFIN 76 Control 1</v>
      </c>
      <c r="AL457" s="23" t="s">
        <v>557</v>
      </c>
      <c r="AM457" s="23" t="s">
        <v>580</v>
      </c>
      <c r="AN457" s="23" t="s">
        <v>581</v>
      </c>
      <c r="AO457" s="23" t="str">
        <f t="shared" si="1759"/>
        <v>La SUBDIRECCIÓN ADMINISTRATIVA Y FINANCIERA - CONTABILIDAD verifica los Estados Financieros a través de del documento elaborado (Estados Financieros) donde revisa la razonabilidad de la información en Estado de Situación Financiera, Estado de resultado, Nota Financieras y Cambio en el Patrimonio</v>
      </c>
      <c r="AP457" s="21" t="s">
        <v>54</v>
      </c>
      <c r="AQ457" s="21" t="str">
        <f t="shared" si="1745"/>
        <v>Probabilidad</v>
      </c>
      <c r="AR457" s="21" t="s">
        <v>56</v>
      </c>
      <c r="AS457" s="21" t="str">
        <f t="shared" si="1746"/>
        <v>30%</v>
      </c>
      <c r="AT457" s="21" t="s">
        <v>1</v>
      </c>
      <c r="AU457" s="21" t="s">
        <v>2</v>
      </c>
      <c r="AV457" s="21" t="s">
        <v>3</v>
      </c>
      <c r="AW457" s="22">
        <f>+IF(AQ457="Probabilidad",AE457-(AE457*AS457),AE457)</f>
        <v>0.28000000000000003</v>
      </c>
      <c r="AX457" s="21" t="str">
        <f t="shared" si="1747"/>
        <v>Baja</v>
      </c>
      <c r="AY457" s="22">
        <f>+IF(AQ457="Impacto",AH457-(AH457*AS457),AH457)</f>
        <v>0.8</v>
      </c>
      <c r="AZ457" s="21" t="str">
        <f t="shared" si="1748"/>
        <v>Mayor</v>
      </c>
      <c r="BA457" s="165" t="str">
        <f t="shared" ref="BA457" si="2094">IF(OR(AND(AX460="Muy Baja",AZ460="Leve"),AND(AX460="Muy Baja",AZ460="Menor"),AND(AX460="Baja",AZ460="Leve")),"Bajo",IF(OR(AND(AX460="Muy baja",AZ460="Moderado"),AND(AX460="Baja",AZ460="Menor"),AND(AX460="Baja",AZ460="Moderado"),AND(AX460="Media",AZ460="Leve"),AND(AX460="Media",AZ460="Menor"),AND(AX460="Media",AZ460="Moderado"),AND(AX460="Alta",AZ460="Leve"),AND(AX460="Alta",AZ460="Menor")),"Moderado",IF(OR(AND(AX460="Muy Baja",AZ460="Mayor"),AND(AX460="Baja",AZ460="Mayor"),AND(AX460="Media",AZ460="Mayor"),AND(AX460="Alta",AZ460="Moderado"),AND(AX460="Alta",AZ460="Mayor"),AND(AX460="Muy Alta",AZ460="Leve"),AND(AX460="Muy Alta",AZ460="Menor"),AND(AX460="Muy Alta",AZ460="Moderado"),AND(AX460="Muy Alta",AZ460="Mayor")),"Alto",IF(OR(AND(AX460="Muy Baja",AZ460="Catastrófico"),AND(AX460="Baja",AZ460="Catastrófico"),AND(AX460="Media",AZ460="Catastrófico"),AND(AX460="Alta",AZ460="Catastrófico"),AND(AX460="Muy Alta",AZ460="Catastrófico")),"Extremo",""))))</f>
        <v>Moderado</v>
      </c>
      <c r="BB457" s="165" t="str" cm="1">
        <f t="array" ref="BB457">_xlfn.IFS(BA457="Bajo","Aceptar",BA457="Moderado","Reducir",BA457="Alto","Reducir",BA457="Extremo","Reducir")</f>
        <v>Reducir</v>
      </c>
      <c r="BC457" s="168" t="str" cm="1">
        <f t="array" ref="BC457">_xlfn.IFS(BB457="Aceptar","No",BB457="Reducir","Si")</f>
        <v>Si</v>
      </c>
      <c r="BD457" s="21" t="str">
        <f>CONCATENATE(J457," Acción preventiva"," 1")</f>
        <v>GEFIN 76 Acción preventiva 1</v>
      </c>
      <c r="BE457" s="23" t="s">
        <v>584</v>
      </c>
      <c r="BF457" s="23" t="s">
        <v>585</v>
      </c>
      <c r="BG457" s="23" t="s">
        <v>586</v>
      </c>
      <c r="BH457" s="21">
        <f t="shared" si="1756"/>
        <v>2</v>
      </c>
      <c r="BI457" s="21"/>
      <c r="BJ457" s="21"/>
      <c r="BK457" s="21"/>
      <c r="BL457" s="21"/>
      <c r="BM457" s="21"/>
      <c r="BN457" s="21"/>
      <c r="BO457" s="21">
        <v>1</v>
      </c>
      <c r="BP457" s="21"/>
      <c r="BQ457" s="21"/>
      <c r="BR457" s="21">
        <v>1</v>
      </c>
      <c r="BS457" s="21"/>
      <c r="BT457" s="21"/>
      <c r="BU457" s="171">
        <f t="shared" ref="BU457" si="2095">+AVERAGE(CH457:CH460)/AVERAGE(BH457:BH460)</f>
        <v>0</v>
      </c>
      <c r="BV457" s="38">
        <v>0</v>
      </c>
      <c r="BW457" s="38">
        <v>0</v>
      </c>
      <c r="BX457" s="38">
        <v>0</v>
      </c>
      <c r="BY457" s="38">
        <v>0</v>
      </c>
      <c r="BZ457" s="38">
        <v>0</v>
      </c>
      <c r="CA457" s="38">
        <v>0</v>
      </c>
      <c r="CB457" s="38">
        <v>0</v>
      </c>
      <c r="CC457" s="38">
        <v>0</v>
      </c>
      <c r="CD457" s="38">
        <v>0</v>
      </c>
      <c r="CE457" s="38">
        <v>0</v>
      </c>
      <c r="CF457" s="38">
        <v>0</v>
      </c>
      <c r="CG457" s="38">
        <v>0</v>
      </c>
      <c r="CH457" s="38">
        <f t="shared" si="1752"/>
        <v>0</v>
      </c>
      <c r="CI457" s="39"/>
      <c r="CJ457" s="24"/>
      <c r="CK457" s="25"/>
      <c r="CL457" s="172">
        <f t="shared" ref="CL457" si="2096">+AC457</f>
        <v>4</v>
      </c>
      <c r="CM457" s="26">
        <f t="shared" ref="CM457" si="2097">1-(CK457/CL457)</f>
        <v>1</v>
      </c>
      <c r="CN457" s="24" t="str" cm="1">
        <f t="array" ref="CN457">+_xlfn.IFS(CM457&lt;0.8,"Cambio",CM457&lt;0.9,"Revisión de control",CM457&gt;0.89,"Se mantiene")</f>
        <v>Se mantiene</v>
      </c>
      <c r="CO457" s="80"/>
      <c r="CP457" s="25"/>
      <c r="CQ457" s="25"/>
      <c r="CR457" s="25"/>
      <c r="CS457" s="26">
        <f t="shared" si="1755"/>
        <v>1</v>
      </c>
    </row>
    <row r="458" spans="1:97" ht="60" customHeight="1" x14ac:dyDescent="0.4">
      <c r="A458" s="7" t="s">
        <v>457</v>
      </c>
      <c r="B458" s="185"/>
      <c r="C458" s="145" t="s">
        <v>161</v>
      </c>
      <c r="D458" s="188"/>
      <c r="E458" s="191"/>
      <c r="F458" s="188"/>
      <c r="G458" s="196"/>
      <c r="H458" s="176"/>
      <c r="I458" s="182"/>
      <c r="J458" s="176"/>
      <c r="K458" s="166"/>
      <c r="L458" s="197"/>
      <c r="M458" s="199"/>
      <c r="N458" s="202"/>
      <c r="O458" s="205"/>
      <c r="P458" s="202"/>
      <c r="Q458" s="205"/>
      <c r="R458" s="205"/>
      <c r="S458" s="208"/>
      <c r="T458" s="176"/>
      <c r="U458" s="175"/>
      <c r="V458" s="175"/>
      <c r="W458" s="177"/>
      <c r="X458" s="166"/>
      <c r="Y458" s="166"/>
      <c r="Z458" s="179"/>
      <c r="AA458" s="179"/>
      <c r="AB458" s="179"/>
      <c r="AC458" s="181"/>
      <c r="AD458" s="176"/>
      <c r="AE458" s="182"/>
      <c r="AF458" s="176"/>
      <c r="AG458" s="176"/>
      <c r="AH458" s="182"/>
      <c r="AI458" s="176"/>
      <c r="AJ458" s="183"/>
      <c r="AK458" s="21" t="str">
        <f>CONCATENATE(J457," Control"," 2")</f>
        <v>GEFIN 76 Control 2</v>
      </c>
      <c r="AL458" s="23" t="s">
        <v>557</v>
      </c>
      <c r="AM458" s="23" t="s">
        <v>582</v>
      </c>
      <c r="AN458" s="23" t="s">
        <v>583</v>
      </c>
      <c r="AO458" s="23" t="str">
        <f t="shared" si="1759"/>
        <v>La SUBDIRECCIÓN ADMINISTRATIVA Y FINANCIERA - CONTABILIDAD concilia la razonabilidad de la información contable a través de del reporte de la cuenta Consulta Saldos y Movimientos en la plataforma de SIIF-Nación donde valida que la medición y cálculos contables en el momento de elaborar los Estados Financieros (Estado de Situación Financiera, Estado de resultado, Nota Financieras y Cambio en el Patrimonio) ya no presenten novedades</v>
      </c>
      <c r="AP458" s="21" t="s">
        <v>55</v>
      </c>
      <c r="AQ458" s="21" t="str">
        <f t="shared" si="1745"/>
        <v>Impacto</v>
      </c>
      <c r="AR458" s="21" t="s">
        <v>56</v>
      </c>
      <c r="AS458" s="21" t="str">
        <f t="shared" si="1746"/>
        <v>25%</v>
      </c>
      <c r="AT458" s="21" t="s">
        <v>1</v>
      </c>
      <c r="AU458" s="21" t="s">
        <v>2</v>
      </c>
      <c r="AV458" s="21" t="s">
        <v>3</v>
      </c>
      <c r="AW458" s="22">
        <f>+IF(AQ458="Probabilidad",AW457-(AW457*AS458),AW457)</f>
        <v>0.28000000000000003</v>
      </c>
      <c r="AX458" s="21" t="str">
        <f t="shared" si="1747"/>
        <v>Baja</v>
      </c>
      <c r="AY458" s="22">
        <f>+IF(AQ458="Impacto",AY457-(AY457*AS458),AY457)</f>
        <v>0.60000000000000009</v>
      </c>
      <c r="AZ458" s="21" t="str">
        <f t="shared" si="1748"/>
        <v>Moderado</v>
      </c>
      <c r="BA458" s="166"/>
      <c r="BB458" s="166"/>
      <c r="BC458" s="169"/>
      <c r="BD458" s="21" t="str">
        <f>CONCATENATE(J457," Acción preventiva"," 2")</f>
        <v>GEFIN 76 Acción preventiva 2</v>
      </c>
      <c r="BE458" s="23" t="s">
        <v>584</v>
      </c>
      <c r="BF458" s="23" t="s">
        <v>639</v>
      </c>
      <c r="BG458" s="23" t="s">
        <v>587</v>
      </c>
      <c r="BH458" s="21">
        <f t="shared" si="1756"/>
        <v>3</v>
      </c>
      <c r="BI458" s="21"/>
      <c r="BJ458" s="21"/>
      <c r="BK458" s="21"/>
      <c r="BL458" s="21">
        <v>1</v>
      </c>
      <c r="BM458" s="21"/>
      <c r="BN458" s="21"/>
      <c r="BO458" s="21">
        <v>1</v>
      </c>
      <c r="BP458" s="21"/>
      <c r="BQ458" s="21"/>
      <c r="BR458" s="21"/>
      <c r="BS458" s="21">
        <v>1</v>
      </c>
      <c r="BT458" s="21"/>
      <c r="BU458" s="171"/>
      <c r="BV458" s="38">
        <v>0</v>
      </c>
      <c r="BW458" s="38">
        <v>0</v>
      </c>
      <c r="BX458" s="38">
        <v>0</v>
      </c>
      <c r="BY458" s="38">
        <v>0</v>
      </c>
      <c r="BZ458" s="38">
        <v>0</v>
      </c>
      <c r="CA458" s="38">
        <v>0</v>
      </c>
      <c r="CB458" s="38">
        <v>0</v>
      </c>
      <c r="CC458" s="38">
        <v>0</v>
      </c>
      <c r="CD458" s="38">
        <v>0</v>
      </c>
      <c r="CE458" s="38">
        <v>0</v>
      </c>
      <c r="CF458" s="38">
        <v>0</v>
      </c>
      <c r="CG458" s="38">
        <v>0</v>
      </c>
      <c r="CH458" s="38">
        <f t="shared" si="1752"/>
        <v>0</v>
      </c>
      <c r="CI458" s="39"/>
      <c r="CJ458" s="24"/>
      <c r="CK458" s="25"/>
      <c r="CL458" s="173"/>
      <c r="CM458" s="26">
        <f t="shared" ref="CM458" si="2098">1-(CK458/CL457)</f>
        <v>1</v>
      </c>
      <c r="CN458" s="24" t="str" cm="1">
        <f t="array" ref="CN458">+_xlfn.IFS(CM458&lt;0.8,"Cambio",CM458&lt;0.9,"Revisión de control",CM458&gt;0.89,"Se mantiene")</f>
        <v>Se mantiene</v>
      </c>
      <c r="CO458" s="80"/>
      <c r="CP458" s="25"/>
      <c r="CQ458" s="25"/>
      <c r="CR458" s="25"/>
      <c r="CS458" s="26">
        <f t="shared" si="1755"/>
        <v>1</v>
      </c>
    </row>
    <row r="459" spans="1:97" ht="60" customHeight="1" x14ac:dyDescent="0.4">
      <c r="A459" s="7" t="s">
        <v>457</v>
      </c>
      <c r="B459" s="185"/>
      <c r="C459" s="145" t="s">
        <v>161</v>
      </c>
      <c r="D459" s="188"/>
      <c r="E459" s="191"/>
      <c r="F459" s="188"/>
      <c r="G459" s="196"/>
      <c r="H459" s="176"/>
      <c r="I459" s="182"/>
      <c r="J459" s="176"/>
      <c r="K459" s="166"/>
      <c r="L459" s="197"/>
      <c r="M459" s="199"/>
      <c r="N459" s="202"/>
      <c r="O459" s="205"/>
      <c r="P459" s="202"/>
      <c r="Q459" s="205"/>
      <c r="R459" s="205"/>
      <c r="S459" s="208"/>
      <c r="T459" s="176"/>
      <c r="U459" s="175"/>
      <c r="V459" s="175"/>
      <c r="W459" s="177"/>
      <c r="X459" s="166"/>
      <c r="Y459" s="166"/>
      <c r="Z459" s="179"/>
      <c r="AA459" s="179"/>
      <c r="AB459" s="179"/>
      <c r="AC459" s="181"/>
      <c r="AD459" s="176"/>
      <c r="AE459" s="182"/>
      <c r="AF459" s="176"/>
      <c r="AG459" s="176"/>
      <c r="AH459" s="182"/>
      <c r="AI459" s="176"/>
      <c r="AJ459" s="183"/>
      <c r="AK459" s="21" t="str">
        <f>CONCATENATE(J457," Control"," 3")</f>
        <v>GEFIN 76 Control 3</v>
      </c>
      <c r="AL459" s="23"/>
      <c r="AM459" s="23"/>
      <c r="AN459" s="23"/>
      <c r="AO459" s="23" t="str">
        <f t="shared" si="1759"/>
        <v xml:space="preserve">  a través de </v>
      </c>
      <c r="AP459" s="21"/>
      <c r="AQ459" s="21" t="str">
        <f t="shared" si="1745"/>
        <v/>
      </c>
      <c r="AR459" s="21"/>
      <c r="AS459" s="21" t="str">
        <f t="shared" si="1746"/>
        <v/>
      </c>
      <c r="AT459" s="21"/>
      <c r="AU459" s="21"/>
      <c r="AV459" s="21"/>
      <c r="AW459" s="22">
        <f>+IF(AQ459="Probabilidad",AW458-(AW458*AS459),AW458)</f>
        <v>0.28000000000000003</v>
      </c>
      <c r="AX459" s="21" t="str">
        <f t="shared" si="1747"/>
        <v>Baja</v>
      </c>
      <c r="AY459" s="22">
        <f>+IF(AQ459="Impacto",AY458-(AY458*AS459),AY458)</f>
        <v>0.60000000000000009</v>
      </c>
      <c r="AZ459" s="21" t="str">
        <f t="shared" si="1748"/>
        <v>Moderado</v>
      </c>
      <c r="BA459" s="166"/>
      <c r="BB459" s="166"/>
      <c r="BC459" s="169"/>
      <c r="BD459" s="21" t="str">
        <f>CONCATENATE(J457," Acción preventiva"," 3")</f>
        <v>GEFIN 76 Acción preventiva 3</v>
      </c>
      <c r="BE459" s="23"/>
      <c r="BF459" s="23"/>
      <c r="BG459" s="23"/>
      <c r="BH459" s="21">
        <f t="shared" si="1756"/>
        <v>0</v>
      </c>
      <c r="BI459" s="21"/>
      <c r="BJ459" s="21"/>
      <c r="BK459" s="21"/>
      <c r="BL459" s="21"/>
      <c r="BM459" s="21"/>
      <c r="BN459" s="21"/>
      <c r="BO459" s="21"/>
      <c r="BP459" s="21"/>
      <c r="BQ459" s="21"/>
      <c r="BR459" s="21"/>
      <c r="BS459" s="21"/>
      <c r="BT459" s="21"/>
      <c r="BU459" s="171"/>
      <c r="BV459" s="38">
        <v>0</v>
      </c>
      <c r="BW459" s="38">
        <v>0</v>
      </c>
      <c r="BX459" s="38">
        <v>0</v>
      </c>
      <c r="BY459" s="38">
        <v>0</v>
      </c>
      <c r="BZ459" s="38">
        <v>0</v>
      </c>
      <c r="CA459" s="38">
        <v>0</v>
      </c>
      <c r="CB459" s="38">
        <v>0</v>
      </c>
      <c r="CC459" s="38">
        <v>0</v>
      </c>
      <c r="CD459" s="38">
        <v>0</v>
      </c>
      <c r="CE459" s="38">
        <v>0</v>
      </c>
      <c r="CF459" s="38">
        <v>0</v>
      </c>
      <c r="CG459" s="38">
        <v>0</v>
      </c>
      <c r="CH459" s="38">
        <f t="shared" si="1752"/>
        <v>0</v>
      </c>
      <c r="CI459" s="39"/>
      <c r="CJ459" s="24"/>
      <c r="CK459" s="25"/>
      <c r="CL459" s="173"/>
      <c r="CM459" s="26">
        <f t="shared" ref="CM459" si="2099">1-(CK459/CL457)</f>
        <v>1</v>
      </c>
      <c r="CN459" s="24" t="str" cm="1">
        <f t="array" ref="CN459">+_xlfn.IFS(CM459&lt;0.8,"Cambio",CM459&lt;0.9,"Revisión de control",CM459&gt;0.89,"Se mantiene")</f>
        <v>Se mantiene</v>
      </c>
      <c r="CO459" s="80"/>
      <c r="CP459" s="25"/>
      <c r="CQ459" s="25"/>
      <c r="CR459" s="25"/>
      <c r="CS459" s="26">
        <f t="shared" si="1755"/>
        <v>1</v>
      </c>
    </row>
    <row r="460" spans="1:97" ht="60" customHeight="1" x14ac:dyDescent="0.4">
      <c r="A460" s="7" t="s">
        <v>457</v>
      </c>
      <c r="B460" s="186"/>
      <c r="C460" s="145" t="s">
        <v>161</v>
      </c>
      <c r="D460" s="189"/>
      <c r="E460" s="192"/>
      <c r="F460" s="189"/>
      <c r="G460" s="196"/>
      <c r="H460" s="176"/>
      <c r="I460" s="182"/>
      <c r="J460" s="176"/>
      <c r="K460" s="167"/>
      <c r="L460" s="197"/>
      <c r="M460" s="200"/>
      <c r="N460" s="203"/>
      <c r="O460" s="206"/>
      <c r="P460" s="203"/>
      <c r="Q460" s="206"/>
      <c r="R460" s="206"/>
      <c r="S460" s="209"/>
      <c r="T460" s="176"/>
      <c r="U460" s="175"/>
      <c r="V460" s="175"/>
      <c r="W460" s="177"/>
      <c r="X460" s="167"/>
      <c r="Y460" s="167"/>
      <c r="Z460" s="180"/>
      <c r="AA460" s="180"/>
      <c r="AB460" s="180"/>
      <c r="AC460" s="181"/>
      <c r="AD460" s="176"/>
      <c r="AE460" s="182"/>
      <c r="AF460" s="176"/>
      <c r="AG460" s="176"/>
      <c r="AH460" s="182"/>
      <c r="AI460" s="176"/>
      <c r="AJ460" s="183"/>
      <c r="AK460" s="21" t="str">
        <f>CONCATENATE(J457," Control"," 4")</f>
        <v>GEFIN 76 Control 4</v>
      </c>
      <c r="AL460" s="23"/>
      <c r="AM460" s="23"/>
      <c r="AN460" s="23"/>
      <c r="AO460" s="23" t="str">
        <f t="shared" si="1759"/>
        <v xml:space="preserve">  a través de </v>
      </c>
      <c r="AP460" s="21"/>
      <c r="AQ460" s="21" t="str">
        <f t="shared" si="1745"/>
        <v/>
      </c>
      <c r="AR460" s="21"/>
      <c r="AS460" s="21" t="str">
        <f t="shared" si="1746"/>
        <v/>
      </c>
      <c r="AT460" s="21"/>
      <c r="AU460" s="21"/>
      <c r="AV460" s="21"/>
      <c r="AW460" s="22">
        <f>+IF(AQ460="Probabilidad",AW459-(AW459*AS460),AW459)</f>
        <v>0.28000000000000003</v>
      </c>
      <c r="AX460" s="21" t="str">
        <f t="shared" si="1747"/>
        <v>Baja</v>
      </c>
      <c r="AY460" s="22">
        <f>+IF(AQ460="Impacto",AY459-(AY459*AS460),AY459)</f>
        <v>0.60000000000000009</v>
      </c>
      <c r="AZ460" s="21" t="str">
        <f t="shared" si="1748"/>
        <v>Moderado</v>
      </c>
      <c r="BA460" s="167"/>
      <c r="BB460" s="167"/>
      <c r="BC460" s="170"/>
      <c r="BD460" s="21" t="str">
        <f>CONCATENATE(J457," Acción preventiva"," 4")</f>
        <v>GEFIN 76 Acción preventiva 4</v>
      </c>
      <c r="BE460" s="23"/>
      <c r="BF460" s="23"/>
      <c r="BG460" s="23"/>
      <c r="BH460" s="21">
        <f t="shared" si="1756"/>
        <v>0</v>
      </c>
      <c r="BI460" s="21"/>
      <c r="BJ460" s="21"/>
      <c r="BK460" s="21"/>
      <c r="BL460" s="21"/>
      <c r="BM460" s="21"/>
      <c r="BN460" s="21"/>
      <c r="BO460" s="21"/>
      <c r="BP460" s="21"/>
      <c r="BQ460" s="21"/>
      <c r="BR460" s="21"/>
      <c r="BS460" s="21"/>
      <c r="BT460" s="21"/>
      <c r="BU460" s="171"/>
      <c r="BV460" s="38">
        <v>0</v>
      </c>
      <c r="BW460" s="38">
        <v>0</v>
      </c>
      <c r="BX460" s="38">
        <v>0</v>
      </c>
      <c r="BY460" s="38">
        <v>0</v>
      </c>
      <c r="BZ460" s="38">
        <v>0</v>
      </c>
      <c r="CA460" s="38">
        <v>0</v>
      </c>
      <c r="CB460" s="38">
        <v>0</v>
      </c>
      <c r="CC460" s="38">
        <v>0</v>
      </c>
      <c r="CD460" s="38">
        <v>0</v>
      </c>
      <c r="CE460" s="38">
        <v>0</v>
      </c>
      <c r="CF460" s="38">
        <v>0</v>
      </c>
      <c r="CG460" s="38">
        <v>0</v>
      </c>
      <c r="CH460" s="38">
        <f t="shared" si="1752"/>
        <v>0</v>
      </c>
      <c r="CI460" s="39"/>
      <c r="CJ460" s="24"/>
      <c r="CK460" s="25"/>
      <c r="CL460" s="174"/>
      <c r="CM460" s="26">
        <f t="shared" ref="CM460" si="2100">1-(CK460/CL457)</f>
        <v>1</v>
      </c>
      <c r="CN460" s="24" t="str" cm="1">
        <f t="array" ref="CN460">+_xlfn.IFS(CM460&lt;0.8,"Cambio",CM460&lt;0.9,"Revisión de control",CM460&gt;0.89,"Se mantiene")</f>
        <v>Se mantiene</v>
      </c>
      <c r="CO460" s="80"/>
      <c r="CP460" s="25"/>
      <c r="CQ460" s="25"/>
      <c r="CR460" s="25"/>
      <c r="CS460" s="26">
        <f t="shared" si="1755"/>
        <v>1</v>
      </c>
    </row>
    <row r="461" spans="1:97" ht="60" customHeight="1" x14ac:dyDescent="0.4">
      <c r="A461" s="7" t="s">
        <v>457</v>
      </c>
      <c r="B461" s="184" t="s">
        <v>160</v>
      </c>
      <c r="C461" s="145" t="s">
        <v>161</v>
      </c>
      <c r="D461" s="187" t="str">
        <f>VLOOKUP(B461,Datos!$B$65:$F$80,3,FALSE)</f>
        <v>Administrar los recursos e información financiera con base en las necesidades de las dependencias de la Agencia y organismos estatales requirentes, a través de mecanismos de dirección, registro, ejecución, control y seguimiento de los recursos.</v>
      </c>
      <c r="E461" s="190" t="str">
        <f>VLOOKUP(B461,Datos!$B$65:$F$80,5,FALSE)</f>
        <v>La posibilidad de incumplir con la administración de los recursos e información financiera con base en las necesidades de las dependencias</v>
      </c>
      <c r="F461" s="187" t="str">
        <f>VLOOKUP(B461,Datos!$B$65:$F$80,4,FALSE)</f>
        <v>Desde la elaboración del anteproyecto de presupuesto de la ANT, hasta la presentación de los estados financieros.</v>
      </c>
      <c r="G461" s="196" t="s">
        <v>430</v>
      </c>
      <c r="H461" s="176" t="s">
        <v>426</v>
      </c>
      <c r="I461" s="182">
        <f t="shared" si="2034"/>
        <v>1</v>
      </c>
      <c r="J461" s="176" t="str">
        <f t="shared" ref="J461" si="2101">CONCATENATE(C461," ",K461)</f>
        <v>GEFIN 77</v>
      </c>
      <c r="K461" s="165">
        <v>77</v>
      </c>
      <c r="L461" s="197">
        <v>45839</v>
      </c>
      <c r="M461" s="198">
        <f ca="1">+TODAY()-L461</f>
        <v>240</v>
      </c>
      <c r="N461" s="201" t="s">
        <v>34</v>
      </c>
      <c r="O461" s="204">
        <f>VLOOKUP(N461,Datos!$B$21:$D$25,3,FALSE)</f>
        <v>1</v>
      </c>
      <c r="P461" s="201" t="s">
        <v>32</v>
      </c>
      <c r="Q461" s="204">
        <f>VLOOKUP(P461,Datos!$C$20:$D$25,2,FALSE)</f>
        <v>0.8</v>
      </c>
      <c r="R461" s="204">
        <f t="shared" ref="R461" si="2102">+IF(O461="",Q461,IF(Q461="",O461,IF(O461&gt;Q461,O461,Q461)))</f>
        <v>1</v>
      </c>
      <c r="S461" s="207" t="s">
        <v>668</v>
      </c>
      <c r="T461" s="176" t="s">
        <v>0</v>
      </c>
      <c r="U461" s="175" t="s">
        <v>666</v>
      </c>
      <c r="V461" s="175" t="s">
        <v>667</v>
      </c>
      <c r="W461" s="177" t="str">
        <f t="shared" ref="W461" si="2103">CONCATENATE("Posibilidad de"," ",T461," ",U461," debido ",V461)</f>
        <v>Posibilidad de afectación económica o presupuestal por sanción de las unidades Administradoras de impuestos Nacionales, Municipales y Distritales debido a la presentación extemporanea de las declaraciones tributarias</v>
      </c>
      <c r="X461" s="165" t="s">
        <v>222</v>
      </c>
      <c r="Y461" s="165" t="s">
        <v>227</v>
      </c>
      <c r="Z461" s="178" t="s">
        <v>286</v>
      </c>
      <c r="AA461" s="178" t="s">
        <v>535</v>
      </c>
      <c r="AB461" s="178" t="s">
        <v>287</v>
      </c>
      <c r="AC461" s="181">
        <v>12</v>
      </c>
      <c r="AD461" s="176" t="str">
        <f t="shared" ref="AD461" si="2104">IF(AC461&lt;=0,"",IF(AC461&lt;=2,"Muy Baja",IF(AC461&lt;=24,"Baja",IF(AC461&lt;=500,"Media",IF(AC461&lt;=5000,"Alta","Muy Alta")))))</f>
        <v>Baja</v>
      </c>
      <c r="AE461" s="182">
        <f t="shared" ref="AE461" si="2105">IF(AD461="","",IF(AD461="Muy Baja",0.2,IF(AD461="Baja",0.4,IF(AD461="Media",0.6,IF(AD461="Alta",0.8,IF(AD461="Muy Alta",1,))))))</f>
        <v>0.4</v>
      </c>
      <c r="AF461" s="176" t="s">
        <v>34</v>
      </c>
      <c r="AG461" s="176" t="str">
        <f>IF(OR(AF461=Datos!$C$6,AF461=Datos!$D$6),"Leve",IF(OR(AF461=Datos!$C$7,AF461=Datos!$D$7),"Menor",IF(OR(AF461=Datos!$C$8,AF461=Datos!$D$8),"Moderado",IF(OR(AF461=Datos!$C$9,AF461=Datos!$D$9),"Mayor",IF(OR(AF461=Datos!$C$10,AF461=Datos!$D$10),"Catastrófico","")))))</f>
        <v>Catastrófico</v>
      </c>
      <c r="AH461" s="182">
        <f t="shared" ref="AH461" si="2106">IF(AG461="","",IF(AG461="Leve",0.2,IF(AG461="Menor",0.4,IF(AG461="Moderado",0.6,IF(AG461="Mayor",0.8,IF(AG461="Catastrófico",1,))))))</f>
        <v>1</v>
      </c>
      <c r="AI461" s="176" t="str">
        <f t="shared" ref="AI461" si="2107">IF(OR(AND(AD461="Muy Baja",AG461="Leve"),AND(AD461="Muy Baja",AG461="Menor"),AND(AD461="Baja",AG461="Leve")),"Bajo",IF(OR(AND(AD461="Muy baja",AG461="Moderado"),AND(AD461="Baja",AG461="Menor"),AND(AD461="Baja",AG461="Moderado"),AND(AD461="Media",AG461="Leve"),AND(AD461="Media",AG461="Menor"),AND(AD461="Media",AG461="Moderado"),AND(AD461="Alta",AG461="Leve"),AND(AD461="Alta",AG461="Menor")),"Moderado",IF(OR(AND(AD461="Muy Baja",AG461="Mayor"),AND(AD461="Baja",AG461="Mayor"),AND(AD461="Media",AG461="Mayor"),AND(AD461="Alta",AG461="Moderado"),AND(AD461="Alta",AG461="Mayor"),AND(AD461="Muy Alta",AG461="Leve"),AND(AD461="Muy Alta",AG461="Menor"),AND(AD461="Muy Alta",AG461="Moderado"),AND(AD461="Muy Alta",AG461="Mayor")),"Alto",IF(OR(AND(AD461="Muy Baja",AG461="Catastrófico"),AND(AD461="Baja",AG461="Catastrófico"),AND(AD461="Media",AG461="Catastrófico"),AND(AD461="Alta",AG461="Catastrófico"),AND(AD461="Muy Alta",AG461="Catastrófico")),"Extremo",""))))</f>
        <v>Extremo</v>
      </c>
      <c r="AJ461" s="183" t="str" cm="1">
        <f t="array" ref="AJ461">_xlfn.IFS(AI461="Bajo","Aceptar",AI461="Moderado","Reducir",AI461="Alto","Reducir",AI461="Extremo","Reducir")</f>
        <v>Reducir</v>
      </c>
      <c r="AK461" s="21" t="str">
        <f>CONCATENATE(J461," Control"," 1")</f>
        <v>GEFIN 77 Control 1</v>
      </c>
      <c r="AL461" s="23" t="s">
        <v>557</v>
      </c>
      <c r="AM461" s="23" t="s">
        <v>669</v>
      </c>
      <c r="AN461" s="23" t="s">
        <v>670</v>
      </c>
      <c r="AO461" s="23" t="str">
        <f t="shared" si="1759"/>
        <v>La SUBDIRECCIÓN ADMINISTRATIVA Y FINANCIERA - CONTABILIDAD previo a las fechas de presentación de las declaraciones tributarias, se determinaran las Unidades Administradoras de Impuestos Nacionales, Municipales y/o Distritales, a las cuales se deben presentar las respectivas declaraciones a través de de la validación de las deducciones  aplicadas, en las obligaciones registradas en el Sistema Integrado  de Información Financiera SIIF-NACIÓN II</v>
      </c>
      <c r="AP461" s="21" t="s">
        <v>53</v>
      </c>
      <c r="AQ461" s="21" t="str">
        <f t="shared" si="1745"/>
        <v>Probabilidad</v>
      </c>
      <c r="AR461" s="21" t="s">
        <v>56</v>
      </c>
      <c r="AS461" s="21" t="str">
        <f t="shared" si="1746"/>
        <v>40%</v>
      </c>
      <c r="AT461" s="21" t="s">
        <v>5</v>
      </c>
      <c r="AU461" s="21" t="s">
        <v>2</v>
      </c>
      <c r="AV461" s="21" t="s">
        <v>3</v>
      </c>
      <c r="AW461" s="22">
        <f>+IF(AQ461="Probabilidad",AE461-(AE461*AS461),AE461)</f>
        <v>0.24</v>
      </c>
      <c r="AX461" s="21" t="str">
        <f t="shared" si="1747"/>
        <v>Baja</v>
      </c>
      <c r="AY461" s="22">
        <f>+IF(AQ461="Impacto",AH461-(AH461*AS461),AH461)</f>
        <v>1</v>
      </c>
      <c r="AZ461" s="21" t="str">
        <f t="shared" si="1748"/>
        <v>Catastrófico</v>
      </c>
      <c r="BA461" s="165" t="str">
        <f t="shared" ref="BA461" si="2108">IF(OR(AND(AX464="Muy Baja",AZ464="Leve"),AND(AX464="Muy Baja",AZ464="Menor"),AND(AX464="Baja",AZ464="Leve")),"Bajo",IF(OR(AND(AX464="Muy baja",AZ464="Moderado"),AND(AX464="Baja",AZ464="Menor"),AND(AX464="Baja",AZ464="Moderado"),AND(AX464="Media",AZ464="Leve"),AND(AX464="Media",AZ464="Menor"),AND(AX464="Media",AZ464="Moderado"),AND(AX464="Alta",AZ464="Leve"),AND(AX464="Alta",AZ464="Menor")),"Moderado",IF(OR(AND(AX464="Muy Baja",AZ464="Mayor"),AND(AX464="Baja",AZ464="Mayor"),AND(AX464="Media",AZ464="Mayor"),AND(AX464="Alta",AZ464="Moderado"),AND(AX464="Alta",AZ464="Mayor"),AND(AX464="Muy Alta",AZ464="Leve"),AND(AX464="Muy Alta",AZ464="Menor"),AND(AX464="Muy Alta",AZ464="Moderado"),AND(AX464="Muy Alta",AZ464="Mayor")),"Alto",IF(OR(AND(AX464="Muy Baja",AZ464="Catastrófico"),AND(AX464="Baja",AZ464="Catastrófico"),AND(AX464="Media",AZ464="Catastrófico"),AND(AX464="Alta",AZ464="Catastrófico"),AND(AX464="Muy Alta",AZ464="Catastrófico")),"Extremo",""))))</f>
        <v>Alto</v>
      </c>
      <c r="BB461" s="165" t="str" cm="1">
        <f t="array" ref="BB461">_xlfn.IFS(BA461="Bajo","Aceptar",BA461="Moderado","Reducir",BA461="Alto","Reducir",BA461="Extremo","Reducir")</f>
        <v>Reducir</v>
      </c>
      <c r="BC461" s="168" t="str" cm="1">
        <f t="array" ref="BC461">_xlfn.IFS(BB461="Aceptar","No",BB461="Reducir","Si")</f>
        <v>Si</v>
      </c>
      <c r="BD461" s="21" t="str">
        <f>CONCATENATE(J461," Acción preventiva"," 1")</f>
        <v>GEFIN 77 Acción preventiva 1</v>
      </c>
      <c r="BE461" s="23" t="s">
        <v>584</v>
      </c>
      <c r="BF461" s="23" t="s">
        <v>671</v>
      </c>
      <c r="BG461" s="23" t="s">
        <v>672</v>
      </c>
      <c r="BH461" s="21">
        <f t="shared" si="1756"/>
        <v>3</v>
      </c>
      <c r="BI461" s="21"/>
      <c r="BJ461" s="21"/>
      <c r="BK461" s="21"/>
      <c r="BL461" s="21"/>
      <c r="BM461" s="21"/>
      <c r="BN461" s="21">
        <v>1</v>
      </c>
      <c r="BO461" s="21"/>
      <c r="BP461" s="21">
        <v>1</v>
      </c>
      <c r="BQ461" s="21"/>
      <c r="BR461" s="21">
        <v>1</v>
      </c>
      <c r="BS461" s="21"/>
      <c r="BT461" s="21"/>
      <c r="BU461" s="171"/>
      <c r="BV461" s="38">
        <v>0</v>
      </c>
      <c r="BW461" s="38">
        <v>0</v>
      </c>
      <c r="BX461" s="38">
        <v>0</v>
      </c>
      <c r="BY461" s="38">
        <v>0</v>
      </c>
      <c r="BZ461" s="38">
        <v>0</v>
      </c>
      <c r="CA461" s="38">
        <v>1</v>
      </c>
      <c r="CB461" s="38">
        <v>0</v>
      </c>
      <c r="CC461" s="38">
        <v>1</v>
      </c>
      <c r="CD461" s="38">
        <v>0</v>
      </c>
      <c r="CE461" s="38">
        <v>1</v>
      </c>
      <c r="CF461" s="38">
        <v>0</v>
      </c>
      <c r="CG461" s="38">
        <v>0</v>
      </c>
      <c r="CH461" s="38">
        <f t="shared" si="1752"/>
        <v>3</v>
      </c>
      <c r="CI461" s="39"/>
      <c r="CJ461" s="24"/>
      <c r="CK461" s="25"/>
      <c r="CL461" s="172">
        <f t="shared" ref="CL461" si="2109">+AC461</f>
        <v>12</v>
      </c>
      <c r="CM461" s="26">
        <f t="shared" ref="CM461" si="2110">1-(CK461/CL461)</f>
        <v>1</v>
      </c>
      <c r="CN461" s="24" t="str" cm="1">
        <f t="array" ref="CN461">+_xlfn.IFS(CM461&lt;0.8,"Cambio",CM461&lt;0.9,"Revisión de control",CM461&gt;0.89,"Se mantiene")</f>
        <v>Se mantiene</v>
      </c>
      <c r="CO461" s="80"/>
      <c r="CP461" s="25"/>
      <c r="CQ461" s="25"/>
      <c r="CR461" s="25"/>
      <c r="CS461" s="26">
        <f t="shared" si="1755"/>
        <v>1</v>
      </c>
    </row>
    <row r="462" spans="1:97" ht="60" customHeight="1" x14ac:dyDescent="0.4">
      <c r="A462" s="7" t="s">
        <v>457</v>
      </c>
      <c r="B462" s="185"/>
      <c r="C462" s="145" t="s">
        <v>161</v>
      </c>
      <c r="D462" s="188"/>
      <c r="E462" s="191"/>
      <c r="F462" s="188"/>
      <c r="G462" s="196"/>
      <c r="H462" s="176"/>
      <c r="I462" s="182"/>
      <c r="J462" s="176"/>
      <c r="K462" s="166"/>
      <c r="L462" s="197"/>
      <c r="M462" s="199"/>
      <c r="N462" s="202"/>
      <c r="O462" s="205"/>
      <c r="P462" s="202"/>
      <c r="Q462" s="205"/>
      <c r="R462" s="205"/>
      <c r="S462" s="208"/>
      <c r="T462" s="176"/>
      <c r="U462" s="175"/>
      <c r="V462" s="175"/>
      <c r="W462" s="177"/>
      <c r="X462" s="166"/>
      <c r="Y462" s="166"/>
      <c r="Z462" s="179"/>
      <c r="AA462" s="179"/>
      <c r="AB462" s="179"/>
      <c r="AC462" s="181"/>
      <c r="AD462" s="176"/>
      <c r="AE462" s="182"/>
      <c r="AF462" s="176"/>
      <c r="AG462" s="176"/>
      <c r="AH462" s="182"/>
      <c r="AI462" s="176"/>
      <c r="AJ462" s="183"/>
      <c r="AK462" s="21" t="str">
        <f>CONCATENATE(J461," Control"," 2")</f>
        <v>GEFIN 77 Control 2</v>
      </c>
      <c r="AL462" s="23" t="s">
        <v>557</v>
      </c>
      <c r="AM462" s="23" t="s">
        <v>673</v>
      </c>
      <c r="AN462" s="23" t="s">
        <v>674</v>
      </c>
      <c r="AO462" s="23" t="str">
        <f t="shared" si="1759"/>
        <v>La SUBDIRECCIÓN ADMINISTRATIVA Y FINANCIERA - CONTABILIDAD consolida la información y simultaneamente identifica posibles faltantes en declaraciones que por volumen no se hayan presentado a través de la verificacion de bases de datos con tabla de conciliaciones con el equipo de Tesoreria</v>
      </c>
      <c r="AP462" s="21" t="s">
        <v>55</v>
      </c>
      <c r="AQ462" s="21" t="str">
        <f t="shared" si="1745"/>
        <v>Impacto</v>
      </c>
      <c r="AR462" s="21" t="s">
        <v>56</v>
      </c>
      <c r="AS462" s="21" t="str">
        <f t="shared" si="1746"/>
        <v>25%</v>
      </c>
      <c r="AT462" s="21" t="s">
        <v>5</v>
      </c>
      <c r="AU462" s="21" t="s">
        <v>2</v>
      </c>
      <c r="AV462" s="21" t="s">
        <v>3</v>
      </c>
      <c r="AW462" s="22">
        <f>+IF(AQ462="Probabilidad",AW461-(AW461*AS462),AW461)</f>
        <v>0.24</v>
      </c>
      <c r="AX462" s="21" t="str">
        <f t="shared" si="1747"/>
        <v>Baja</v>
      </c>
      <c r="AY462" s="22">
        <f>+IF(AQ462="Impacto",AY461-(AY461*AS462),AY461)</f>
        <v>0.75</v>
      </c>
      <c r="AZ462" s="21" t="str">
        <f t="shared" si="1748"/>
        <v>Mayor</v>
      </c>
      <c r="BA462" s="166"/>
      <c r="BB462" s="166"/>
      <c r="BC462" s="169"/>
      <c r="BD462" s="21" t="str">
        <f>CONCATENATE(J461," Acción preventiva"," 2")</f>
        <v>GEFIN 77 Acción preventiva 2</v>
      </c>
      <c r="BE462" s="23"/>
      <c r="BF462" s="23"/>
      <c r="BG462" s="23"/>
      <c r="BH462" s="21">
        <f t="shared" si="1756"/>
        <v>0</v>
      </c>
      <c r="BI462" s="21"/>
      <c r="BJ462" s="21"/>
      <c r="BK462" s="21"/>
      <c r="BL462" s="21"/>
      <c r="BM462" s="21"/>
      <c r="BN462" s="21"/>
      <c r="BO462" s="21"/>
      <c r="BP462" s="21"/>
      <c r="BQ462" s="21"/>
      <c r="BR462" s="21"/>
      <c r="BS462" s="21"/>
      <c r="BT462" s="21"/>
      <c r="BU462" s="171"/>
      <c r="BV462" s="38">
        <v>0</v>
      </c>
      <c r="BW462" s="38">
        <v>0</v>
      </c>
      <c r="BX462" s="38">
        <v>0</v>
      </c>
      <c r="BY462" s="38">
        <v>0</v>
      </c>
      <c r="BZ462" s="38">
        <v>0</v>
      </c>
      <c r="CA462" s="38">
        <v>0</v>
      </c>
      <c r="CB462" s="38">
        <v>0</v>
      </c>
      <c r="CC462" s="38">
        <v>0</v>
      </c>
      <c r="CD462" s="38">
        <v>0</v>
      </c>
      <c r="CE462" s="38">
        <v>0</v>
      </c>
      <c r="CF462" s="38">
        <v>0</v>
      </c>
      <c r="CG462" s="38">
        <v>0</v>
      </c>
      <c r="CH462" s="38">
        <f t="shared" si="1752"/>
        <v>0</v>
      </c>
      <c r="CI462" s="39"/>
      <c r="CJ462" s="24"/>
      <c r="CK462" s="25"/>
      <c r="CL462" s="173"/>
      <c r="CM462" s="26">
        <f t="shared" ref="CM462" si="2111">1-(CK462/CL461)</f>
        <v>1</v>
      </c>
      <c r="CN462" s="24" t="str" cm="1">
        <f t="array" ref="CN462">+_xlfn.IFS(CM462&lt;0.8,"Cambio",CM462&lt;0.9,"Revisión de control",CM462&gt;0.89,"Se mantiene")</f>
        <v>Se mantiene</v>
      </c>
      <c r="CO462" s="80"/>
      <c r="CP462" s="25"/>
      <c r="CQ462" s="25"/>
      <c r="CR462" s="25"/>
      <c r="CS462" s="26">
        <f t="shared" si="1755"/>
        <v>1</v>
      </c>
    </row>
    <row r="463" spans="1:97" ht="60" customHeight="1" x14ac:dyDescent="0.4">
      <c r="A463" s="7" t="s">
        <v>457</v>
      </c>
      <c r="B463" s="185"/>
      <c r="C463" s="145" t="s">
        <v>161</v>
      </c>
      <c r="D463" s="188"/>
      <c r="E463" s="191"/>
      <c r="F463" s="188"/>
      <c r="G463" s="196"/>
      <c r="H463" s="176"/>
      <c r="I463" s="182"/>
      <c r="J463" s="176"/>
      <c r="K463" s="166"/>
      <c r="L463" s="197"/>
      <c r="M463" s="199"/>
      <c r="N463" s="202"/>
      <c r="O463" s="205"/>
      <c r="P463" s="202"/>
      <c r="Q463" s="205"/>
      <c r="R463" s="205"/>
      <c r="S463" s="208"/>
      <c r="T463" s="176"/>
      <c r="U463" s="175"/>
      <c r="V463" s="175"/>
      <c r="W463" s="177"/>
      <c r="X463" s="166"/>
      <c r="Y463" s="166"/>
      <c r="Z463" s="179"/>
      <c r="AA463" s="179"/>
      <c r="AB463" s="179"/>
      <c r="AC463" s="181"/>
      <c r="AD463" s="176"/>
      <c r="AE463" s="182"/>
      <c r="AF463" s="176"/>
      <c r="AG463" s="176"/>
      <c r="AH463" s="182"/>
      <c r="AI463" s="176"/>
      <c r="AJ463" s="183"/>
      <c r="AK463" s="21" t="str">
        <f>CONCATENATE(J461," Control"," 3")</f>
        <v>GEFIN 77 Control 3</v>
      </c>
      <c r="AL463" s="23"/>
      <c r="AM463" s="23"/>
      <c r="AN463" s="23"/>
      <c r="AO463" s="23" t="str">
        <f t="shared" si="1759"/>
        <v xml:space="preserve">  a través de </v>
      </c>
      <c r="AP463" s="21"/>
      <c r="AQ463" s="21" t="str">
        <f t="shared" si="1745"/>
        <v/>
      </c>
      <c r="AR463" s="21"/>
      <c r="AS463" s="21" t="str">
        <f t="shared" si="1746"/>
        <v/>
      </c>
      <c r="AT463" s="21"/>
      <c r="AU463" s="21"/>
      <c r="AV463" s="21"/>
      <c r="AW463" s="22">
        <f>+IF(AQ463="Probabilidad",AW462-(AW462*AS463),AW462)</f>
        <v>0.24</v>
      </c>
      <c r="AX463" s="21" t="str">
        <f t="shared" si="1747"/>
        <v>Baja</v>
      </c>
      <c r="AY463" s="22">
        <f>+IF(AQ463="Impacto",AY462-(AY462*AS463),AY462)</f>
        <v>0.75</v>
      </c>
      <c r="AZ463" s="21" t="str">
        <f t="shared" si="1748"/>
        <v>Mayor</v>
      </c>
      <c r="BA463" s="166"/>
      <c r="BB463" s="166"/>
      <c r="BC463" s="169"/>
      <c r="BD463" s="21" t="str">
        <f>CONCATENATE(J461," Acción preventiva"," 3")</f>
        <v>GEFIN 77 Acción preventiva 3</v>
      </c>
      <c r="BE463" s="23"/>
      <c r="BF463" s="23"/>
      <c r="BG463" s="23"/>
      <c r="BH463" s="21">
        <f t="shared" si="1756"/>
        <v>0</v>
      </c>
      <c r="BI463" s="21"/>
      <c r="BJ463" s="21"/>
      <c r="BK463" s="21"/>
      <c r="BL463" s="21"/>
      <c r="BM463" s="21"/>
      <c r="BN463" s="21"/>
      <c r="BO463" s="21"/>
      <c r="BP463" s="21"/>
      <c r="BQ463" s="21"/>
      <c r="BR463" s="21"/>
      <c r="BS463" s="21"/>
      <c r="BT463" s="21"/>
      <c r="BU463" s="171"/>
      <c r="BV463" s="38">
        <v>0</v>
      </c>
      <c r="BW463" s="38">
        <v>0</v>
      </c>
      <c r="BX463" s="38">
        <v>0</v>
      </c>
      <c r="BY463" s="38">
        <v>0</v>
      </c>
      <c r="BZ463" s="38">
        <v>0</v>
      </c>
      <c r="CA463" s="38">
        <v>0</v>
      </c>
      <c r="CB463" s="38">
        <v>0</v>
      </c>
      <c r="CC463" s="38">
        <v>0</v>
      </c>
      <c r="CD463" s="38">
        <v>0</v>
      </c>
      <c r="CE463" s="38">
        <v>0</v>
      </c>
      <c r="CF463" s="38">
        <v>0</v>
      </c>
      <c r="CG463" s="38">
        <v>0</v>
      </c>
      <c r="CH463" s="38">
        <f t="shared" si="1752"/>
        <v>0</v>
      </c>
      <c r="CI463" s="39"/>
      <c r="CJ463" s="24"/>
      <c r="CK463" s="25"/>
      <c r="CL463" s="173"/>
      <c r="CM463" s="26">
        <f t="shared" ref="CM463" si="2112">1-(CK463/CL461)</f>
        <v>1</v>
      </c>
      <c r="CN463" s="24" t="str" cm="1">
        <f t="array" ref="CN463">+_xlfn.IFS(CM463&lt;0.8,"Cambio",CM463&lt;0.9,"Revisión de control",CM463&gt;0.89,"Se mantiene")</f>
        <v>Se mantiene</v>
      </c>
      <c r="CO463" s="80"/>
      <c r="CP463" s="25"/>
      <c r="CQ463" s="25"/>
      <c r="CR463" s="25"/>
      <c r="CS463" s="26">
        <f t="shared" si="1755"/>
        <v>1</v>
      </c>
    </row>
    <row r="464" spans="1:97" ht="60" customHeight="1" x14ac:dyDescent="0.4">
      <c r="A464" s="7" t="s">
        <v>457</v>
      </c>
      <c r="B464" s="186"/>
      <c r="C464" s="145" t="s">
        <v>161</v>
      </c>
      <c r="D464" s="189"/>
      <c r="E464" s="192"/>
      <c r="F464" s="189"/>
      <c r="G464" s="196"/>
      <c r="H464" s="176"/>
      <c r="I464" s="182"/>
      <c r="J464" s="176"/>
      <c r="K464" s="167"/>
      <c r="L464" s="197"/>
      <c r="M464" s="200"/>
      <c r="N464" s="203"/>
      <c r="O464" s="206"/>
      <c r="P464" s="203"/>
      <c r="Q464" s="206"/>
      <c r="R464" s="206"/>
      <c r="S464" s="209"/>
      <c r="T464" s="176"/>
      <c r="U464" s="175"/>
      <c r="V464" s="175"/>
      <c r="W464" s="177"/>
      <c r="X464" s="167"/>
      <c r="Y464" s="167"/>
      <c r="Z464" s="180"/>
      <c r="AA464" s="180"/>
      <c r="AB464" s="180"/>
      <c r="AC464" s="181"/>
      <c r="AD464" s="176"/>
      <c r="AE464" s="182"/>
      <c r="AF464" s="176"/>
      <c r="AG464" s="176"/>
      <c r="AH464" s="182"/>
      <c r="AI464" s="176"/>
      <c r="AJ464" s="183"/>
      <c r="AK464" s="21" t="str">
        <f>CONCATENATE(J461," Control"," 4")</f>
        <v>GEFIN 77 Control 4</v>
      </c>
      <c r="AL464" s="23"/>
      <c r="AM464" s="23"/>
      <c r="AN464" s="23"/>
      <c r="AO464" s="23" t="str">
        <f t="shared" si="1759"/>
        <v xml:space="preserve">  a través de </v>
      </c>
      <c r="AP464" s="21"/>
      <c r="AQ464" s="21" t="str">
        <f t="shared" si="1745"/>
        <v/>
      </c>
      <c r="AR464" s="21"/>
      <c r="AS464" s="21" t="str">
        <f t="shared" si="1746"/>
        <v/>
      </c>
      <c r="AT464" s="21"/>
      <c r="AU464" s="21"/>
      <c r="AV464" s="21"/>
      <c r="AW464" s="22">
        <f>+IF(AQ464="Probabilidad",AW463-(AW463*AS464),AW463)</f>
        <v>0.24</v>
      </c>
      <c r="AX464" s="21" t="str">
        <f t="shared" si="1747"/>
        <v>Baja</v>
      </c>
      <c r="AY464" s="22">
        <f>+IF(AQ464="Impacto",AY463-(AY463*AS464),AY463)</f>
        <v>0.75</v>
      </c>
      <c r="AZ464" s="21" t="str">
        <f t="shared" si="1748"/>
        <v>Mayor</v>
      </c>
      <c r="BA464" s="167"/>
      <c r="BB464" s="167"/>
      <c r="BC464" s="170"/>
      <c r="BD464" s="21" t="str">
        <f>CONCATENATE(J461," Acción preventiva"," 4")</f>
        <v>GEFIN 77 Acción preventiva 4</v>
      </c>
      <c r="BE464" s="23"/>
      <c r="BF464" s="23"/>
      <c r="BG464" s="23"/>
      <c r="BH464" s="21">
        <f t="shared" si="1756"/>
        <v>0</v>
      </c>
      <c r="BI464" s="21"/>
      <c r="BJ464" s="21"/>
      <c r="BK464" s="21"/>
      <c r="BL464" s="21"/>
      <c r="BM464" s="21"/>
      <c r="BN464" s="21"/>
      <c r="BO464" s="21"/>
      <c r="BP464" s="21"/>
      <c r="BQ464" s="21"/>
      <c r="BR464" s="21"/>
      <c r="BS464" s="21"/>
      <c r="BT464" s="21"/>
      <c r="BU464" s="171"/>
      <c r="BV464" s="38">
        <v>0</v>
      </c>
      <c r="BW464" s="38">
        <v>0</v>
      </c>
      <c r="BX464" s="38">
        <v>0</v>
      </c>
      <c r="BY464" s="38">
        <v>0</v>
      </c>
      <c r="BZ464" s="38">
        <v>0</v>
      </c>
      <c r="CA464" s="38">
        <v>0</v>
      </c>
      <c r="CB464" s="38">
        <v>0</v>
      </c>
      <c r="CC464" s="38">
        <v>0</v>
      </c>
      <c r="CD464" s="38">
        <v>0</v>
      </c>
      <c r="CE464" s="38">
        <v>0</v>
      </c>
      <c r="CF464" s="38">
        <v>0</v>
      </c>
      <c r="CG464" s="38">
        <v>0</v>
      </c>
      <c r="CH464" s="38">
        <f t="shared" si="1752"/>
        <v>0</v>
      </c>
      <c r="CI464" s="39"/>
      <c r="CJ464" s="24"/>
      <c r="CK464" s="25"/>
      <c r="CL464" s="174"/>
      <c r="CM464" s="26">
        <f t="shared" ref="CM464" si="2113">1-(CK464/CL461)</f>
        <v>1</v>
      </c>
      <c r="CN464" s="24" t="str" cm="1">
        <f t="array" ref="CN464">+_xlfn.IFS(CM464&lt;0.8,"Cambio",CM464&lt;0.9,"Revisión de control",CM464&gt;0.89,"Se mantiene")</f>
        <v>Se mantiene</v>
      </c>
      <c r="CO464" s="80"/>
      <c r="CP464" s="25"/>
      <c r="CQ464" s="25"/>
      <c r="CR464" s="25"/>
      <c r="CS464" s="26">
        <f t="shared" si="1755"/>
        <v>1</v>
      </c>
    </row>
    <row r="465" spans="1:97" ht="60" customHeight="1" x14ac:dyDescent="0.4">
      <c r="A465" s="7" t="s">
        <v>730</v>
      </c>
      <c r="B465" s="184" t="s">
        <v>160</v>
      </c>
      <c r="C465" s="21" t="s">
        <v>161</v>
      </c>
      <c r="D465" s="187" t="str">
        <f>VLOOKUP(B465,Datos!$B$65:$F$80,3,FALSE)</f>
        <v>Administrar los recursos e información financiera con base en las necesidades de las dependencias de la Agencia y organismos estatales requirentes, a través de mecanismos de dirección, registro, ejecución, control y seguimiento de los recursos.</v>
      </c>
      <c r="E465" s="190" t="str">
        <f>VLOOKUP(B465,Datos!$B$65:$F$80,5,FALSE)</f>
        <v>La posibilidad de incumplir con la administración de los recursos e información financiera con base en las necesidades de las dependencias</v>
      </c>
      <c r="F465" s="187" t="str">
        <f>VLOOKUP(B465,Datos!$B$65:$F$80,4,FALSE)</f>
        <v>Desde la elaboración del anteproyecto de presupuesto de la ANT, hasta la presentación de los estados financieros.</v>
      </c>
      <c r="G465" s="196" t="s">
        <v>795</v>
      </c>
      <c r="H465" s="176" t="s">
        <v>414</v>
      </c>
      <c r="I465" s="182">
        <f t="shared" si="2034"/>
        <v>1</v>
      </c>
      <c r="J465" s="176" t="str">
        <f t="shared" ref="J465" si="2114">CONCATENATE(C465," ",K465)</f>
        <v>GEFIN 78</v>
      </c>
      <c r="K465" s="165">
        <v>78</v>
      </c>
      <c r="L465" s="197">
        <v>45839</v>
      </c>
      <c r="M465" s="198">
        <f ca="1">+TODAY()-L465</f>
        <v>240</v>
      </c>
      <c r="N465" s="201" t="s">
        <v>19</v>
      </c>
      <c r="O465" s="204">
        <f>VLOOKUP(N465,[1]Datos!$B$21:$D$25,3,FALSE)</f>
        <v>0.2</v>
      </c>
      <c r="P465" s="201" t="s">
        <v>32</v>
      </c>
      <c r="Q465" s="204">
        <f>VLOOKUP(P465,[1]Datos!$C$20:$D$25,2,FALSE)</f>
        <v>0.8</v>
      </c>
      <c r="R465" s="204">
        <f t="shared" ref="R465" si="2115">+IF(O465="",Q465,IF(Q465="",O465,IF(O465&gt;Q465,O465,Q465)))</f>
        <v>0.8</v>
      </c>
      <c r="S465" s="207" t="s">
        <v>796</v>
      </c>
      <c r="T465" s="176" t="s">
        <v>4</v>
      </c>
      <c r="U465" s="175" t="s">
        <v>797</v>
      </c>
      <c r="V465" s="175" t="s">
        <v>798</v>
      </c>
      <c r="W465" s="177" t="str">
        <f t="shared" ref="W465" si="2116">CONCATENATE("Posibilidad de"," ",T465," ",U465," debido ",V465)</f>
        <v>Posibilidad de pérdida reputacional en sanción disciplinaria y reprocesos para la formulación y presentación del presupuesto debido al incumplimiento de los requisitos previos para su aprobación y registro</v>
      </c>
      <c r="X465" s="165" t="s">
        <v>219</v>
      </c>
      <c r="Y465" s="165" t="s">
        <v>227</v>
      </c>
      <c r="Z465" s="178" t="s">
        <v>286</v>
      </c>
      <c r="AA465" s="178" t="s">
        <v>412</v>
      </c>
      <c r="AB465" s="178" t="s">
        <v>287</v>
      </c>
      <c r="AC465" s="181">
        <v>1</v>
      </c>
      <c r="AD465" s="176" t="str">
        <f t="shared" ref="AD465" si="2117">IF(AC465&lt;=0,"",IF(AC465&lt;=2,"Muy Baja",IF(AC465&lt;=24,"Baja",IF(AC465&lt;=500,"Media",IF(AC465&lt;=5000,"Alta","Muy Alta")))))</f>
        <v>Muy Baja</v>
      </c>
      <c r="AE465" s="182">
        <f t="shared" ref="AE465" si="2118">IF(AD465="","",IF(AD465="Muy Baja",0.2,IF(AD465="Baja",0.4,IF(AD465="Media",0.6,IF(AD465="Alta",0.8,IF(AD465="Muy Alta",1,))))))</f>
        <v>0.2</v>
      </c>
      <c r="AF465" s="176" t="s">
        <v>32</v>
      </c>
      <c r="AG465" s="176" t="str">
        <f>IF(OR(AF465=[1]Datos!$C$6,AF465=[1]Datos!$D$6),"Leve",IF(OR(AF465=[1]Datos!$C$7,AF465=[1]Datos!$D$7),"Menor",IF(OR(AF465=[1]Datos!$C$8,AF465=[1]Datos!$D$8),"Moderado",IF(OR(AF465=[1]Datos!$C$9,AF465=[1]Datos!$D$9),"Mayor",IF(OR(AF465=[1]Datos!$C$10,AF465=[1]Datos!$D$10),"Catastrófico","")))))</f>
        <v>Mayor</v>
      </c>
      <c r="AH465" s="182">
        <f t="shared" ref="AH465" si="2119">IF(AG465="","",IF(AG465="Leve",0.2,IF(AG465="Menor",0.4,IF(AG465="Moderado",0.6,IF(AG465="Mayor",0.8,IF(AG465="Catastrófico",1,))))))</f>
        <v>0.8</v>
      </c>
      <c r="AI465" s="176" t="str">
        <f t="shared" ref="AI465" si="2120">IF(OR(AND(AD465="Muy Baja",AG465="Leve"),AND(AD465="Muy Baja",AG465="Menor"),AND(AD465="Baja",AG465="Leve")),"Bajo",IF(OR(AND(AD465="Muy baja",AG465="Moderado"),AND(AD465="Baja",AG465="Menor"),AND(AD465="Baja",AG465="Moderado"),AND(AD465="Media",AG465="Leve"),AND(AD465="Media",AG465="Menor"),AND(AD465="Media",AG465="Moderado"),AND(AD465="Alta",AG465="Leve"),AND(AD465="Alta",AG465="Menor")),"Moderado",IF(OR(AND(AD465="Muy Baja",AG465="Mayor"),AND(AD465="Baja",AG465="Mayor"),AND(AD465="Media",AG465="Mayor"),AND(AD465="Alta",AG465="Moderado"),AND(AD465="Alta",AG465="Mayor"),AND(AD465="Muy Alta",AG465="Leve"),AND(AD465="Muy Alta",AG465="Menor"),AND(AD465="Muy Alta",AG465="Moderado"),AND(AD465="Muy Alta",AG465="Mayor")),"Alto",IF(OR(AND(AD465="Muy Baja",AG465="Catastrófico"),AND(AD465="Baja",AG465="Catastrófico"),AND(AD465="Media",AG465="Catastrófico"),AND(AD465="Alta",AG465="Catastrófico"),AND(AD465="Muy Alta",AG465="Catastrófico")),"Extremo",""))))</f>
        <v>Alto</v>
      </c>
      <c r="AJ465" s="183" t="str" cm="1">
        <f t="array" ref="AJ465">_xlfn.IFS(AI465="Bajo","Aceptar",AI465="Moderado","Reducir",AI465="Alto","Reducir",AI465="Extremo","Reducir")</f>
        <v>Reducir</v>
      </c>
      <c r="AK465" s="21" t="str">
        <f>CONCATENATE(J465," Control"," 1")</f>
        <v>GEFIN 78 Control 1</v>
      </c>
      <c r="AL465" s="23" t="s">
        <v>735</v>
      </c>
      <c r="AM465" s="23" t="s">
        <v>799</v>
      </c>
      <c r="AN465" s="23" t="s">
        <v>800</v>
      </c>
      <c r="AO465" s="23" t="str">
        <f>CONCATENATE(AL465," ",AM465," a través de ",AN465)</f>
        <v>La OFICINA DE PLANEACIÓN revisa y verifica la información recibida sobre el presupuesto a través de los dos formatos del Ministerio de Hacienda para esta actividad</v>
      </c>
      <c r="AP465" s="21" t="s">
        <v>54</v>
      </c>
      <c r="AQ465" s="21" t="str">
        <f>IF(OR(AP465="Preventivo",AP465="Detectivo"),"Probabilidad",IF(AP465="Correctivo","Impacto",""))</f>
        <v>Probabilidad</v>
      </c>
      <c r="AR465" s="21" t="s">
        <v>56</v>
      </c>
      <c r="AS465" s="21" t="str">
        <f>IF(AND(AP465="Preventivo",AR465="Automático"),"50%",IF(AND(AP465="Preventivo",AR465="Manual"),"40%",IF(AND(AP465="Detectivo",AR465="Automático"),"40%",IF(AND(AP465="Detectivo",AR465="Manual"),"30%",IF(AND(AP465="Correctivo",AR465="Automático"),"35%",IF(AND(AP465="Correctivo",AR465="Manual"),"25%",""))))))</f>
        <v>30%</v>
      </c>
      <c r="AT465" s="21" t="s">
        <v>1</v>
      </c>
      <c r="AU465" s="21" t="s">
        <v>2</v>
      </c>
      <c r="AV465" s="21" t="s">
        <v>3</v>
      </c>
      <c r="AW465" s="22">
        <f>+IF(AQ465="Probabilidad",AE465-(AE465*AS465),AE465)</f>
        <v>0.14000000000000001</v>
      </c>
      <c r="AX465" s="21" t="str">
        <f>IFERROR(IF(AW465="","",IF(AW465&lt;=20%,"Muy Baja",IF(AW465&lt;=40%,"Baja",IF(AW465&lt;=60%,"Media",IF(AW465&lt;=80%,"Alta","Muy Alta"))))),"")</f>
        <v>Muy Baja</v>
      </c>
      <c r="AY465" s="22">
        <f>+IF(AQ465="Impacto",AH465-(AH465*AS465),AH465)</f>
        <v>0.8</v>
      </c>
      <c r="AZ465" s="21" t="str">
        <f>IFERROR(IF(AY465="","",IF(AY465&lt;=0.2,"Leve",IF(AY465&lt;=0.4,"Menor",IF(AY465&lt;=0.6,"Moderado",IF(AY465&lt;=0.8,"Mayor","Catastrófico"))))),"")</f>
        <v>Mayor</v>
      </c>
      <c r="BA465" s="165" t="str">
        <f t="shared" ref="BA465" si="2121">IF(OR(AND(AX468="Muy Baja",AZ468="Leve"),AND(AX468="Muy Baja",AZ468="Menor"),AND(AX468="Baja",AZ468="Leve")),"Bajo",IF(OR(AND(AX468="Muy baja",AZ468="Moderado"),AND(AX468="Baja",AZ468="Menor"),AND(AX468="Baja",AZ468="Moderado"),AND(AX468="Media",AZ468="Leve"),AND(AX468="Media",AZ468="Menor"),AND(AX468="Media",AZ468="Moderado"),AND(AX468="Alta",AZ468="Leve"),AND(AX468="Alta",AZ468="Menor")),"Moderado",IF(OR(AND(AX468="Muy Baja",AZ468="Mayor"),AND(AX468="Baja",AZ468="Mayor"),AND(AX468="Media",AZ468="Mayor"),AND(AX468="Alta",AZ468="Moderado"),AND(AX468="Alta",AZ468="Mayor"),AND(AX468="Muy Alta",AZ468="Leve"),AND(AX468="Muy Alta",AZ468="Menor"),AND(AX468="Muy Alta",AZ468="Moderado"),AND(AX468="Muy Alta",AZ468="Mayor")),"Alto",IF(OR(AND(AX468="Muy Baja",AZ468="Catastrófico"),AND(AX468="Baja",AZ468="Catastrófico"),AND(AX468="Media",AZ468="Catastrófico"),AND(AX468="Alta",AZ468="Catastrófico"),AND(AX468="Muy Alta",AZ468="Catastrófico")),"Extremo",""))))</f>
        <v>Moderado</v>
      </c>
      <c r="BB465" s="165" t="str" cm="1">
        <f t="array" ref="BB465">_xlfn.IFS(BA465="Bajo","Aceptar",BA465="Moderado","Reducir",BA465="Alto","Reducir",BA465="Extremo","Reducir")</f>
        <v>Reducir</v>
      </c>
      <c r="BC465" s="168" t="str" cm="1">
        <f t="array" ref="BC465">_xlfn.IFS(BB465="Aceptar","No",BB465="Reducir","Si")</f>
        <v>Si</v>
      </c>
      <c r="BD465" s="21" t="str">
        <f>CONCATENATE(J465," Acción preventiva"," 1")</f>
        <v>GEFIN 78 Acción preventiva 1</v>
      </c>
      <c r="BE465" s="23" t="s">
        <v>414</v>
      </c>
      <c r="BF465" s="23" t="s">
        <v>801</v>
      </c>
      <c r="BG465" s="23" t="s">
        <v>802</v>
      </c>
      <c r="BH465" s="21">
        <f>+SUM(BI465:BT465)</f>
        <v>1</v>
      </c>
      <c r="BI465" s="21"/>
      <c r="BJ465" s="21"/>
      <c r="BK465" s="21">
        <v>1</v>
      </c>
      <c r="BL465" s="21"/>
      <c r="BM465" s="21"/>
      <c r="BN465" s="21"/>
      <c r="BO465" s="21"/>
      <c r="BP465" s="21"/>
      <c r="BQ465" s="21"/>
      <c r="BR465" s="21"/>
      <c r="BS465" s="21"/>
      <c r="BT465" s="21"/>
      <c r="BU465" s="171">
        <f t="shared" ref="BU465" si="2122">+AVERAGE(CH465:CH468)/AVERAGE(BH465:BH468)</f>
        <v>1</v>
      </c>
      <c r="BV465" s="38">
        <v>0</v>
      </c>
      <c r="BW465" s="38">
        <v>0</v>
      </c>
      <c r="BX465" s="38">
        <v>1</v>
      </c>
      <c r="BY465" s="38">
        <v>0</v>
      </c>
      <c r="BZ465" s="38">
        <v>0</v>
      </c>
      <c r="CA465" s="38">
        <v>0</v>
      </c>
      <c r="CB465" s="38">
        <v>0</v>
      </c>
      <c r="CC465" s="38">
        <v>0</v>
      </c>
      <c r="CD465" s="38">
        <v>0</v>
      </c>
      <c r="CE465" s="38">
        <v>0</v>
      </c>
      <c r="CF465" s="38">
        <v>0</v>
      </c>
      <c r="CG465" s="38">
        <v>0</v>
      </c>
      <c r="CH465" s="38">
        <f>+SUM(BV465:CG465)</f>
        <v>1</v>
      </c>
      <c r="CI465" s="39"/>
      <c r="CJ465" s="24"/>
      <c r="CK465" s="25"/>
      <c r="CL465" s="172">
        <f t="shared" ref="CL465" si="2123">+AC465</f>
        <v>1</v>
      </c>
      <c r="CM465" s="26">
        <f t="shared" ref="CM465" si="2124">1-(CK465/CL465)</f>
        <v>1</v>
      </c>
      <c r="CN465" s="24" t="str" cm="1">
        <f t="array" ref="CN465">+_xlfn.IFS(CM465&lt;0.8,"Cambio",CM465&lt;0.9,"Revisión de control",CM465&gt;0.89,"Se mantiene")</f>
        <v>Se mantiene</v>
      </c>
      <c r="CO465" s="80"/>
      <c r="CP465" s="25"/>
      <c r="CQ465" s="25"/>
      <c r="CR465" s="25"/>
      <c r="CS465" s="26">
        <f>(_xlfn.IFS(CJ465="",1,CJ465="SI",0)+_xlfn.IFS(CO465="",1,CO465="SI",1,CO465="NO",0)+_xlfn.IFS(CP465="",1,CP465="SI",1,CP465="NO",0)+_xlfn.IFS(CQ465="",1,CQ465="SI",1,CQ465="NO",0)+_xlfn.IFS(CR465="",1,CR465="SI",1,CR465="NO",0))/5</f>
        <v>1</v>
      </c>
    </row>
    <row r="466" spans="1:97" ht="60" customHeight="1" x14ac:dyDescent="0.4">
      <c r="A466" s="7" t="s">
        <v>730</v>
      </c>
      <c r="B466" s="185"/>
      <c r="C466" s="21" t="s">
        <v>161</v>
      </c>
      <c r="D466" s="188"/>
      <c r="E466" s="191"/>
      <c r="F466" s="188"/>
      <c r="G466" s="196"/>
      <c r="H466" s="176"/>
      <c r="I466" s="182"/>
      <c r="J466" s="176"/>
      <c r="K466" s="166"/>
      <c r="L466" s="197"/>
      <c r="M466" s="199"/>
      <c r="N466" s="202"/>
      <c r="O466" s="205"/>
      <c r="P466" s="202"/>
      <c r="Q466" s="205"/>
      <c r="R466" s="205"/>
      <c r="S466" s="208"/>
      <c r="T466" s="176"/>
      <c r="U466" s="175"/>
      <c r="V466" s="175"/>
      <c r="W466" s="177"/>
      <c r="X466" s="166"/>
      <c r="Y466" s="166"/>
      <c r="Z466" s="179"/>
      <c r="AA466" s="179"/>
      <c r="AB466" s="179"/>
      <c r="AC466" s="181"/>
      <c r="AD466" s="176"/>
      <c r="AE466" s="182"/>
      <c r="AF466" s="176"/>
      <c r="AG466" s="176"/>
      <c r="AH466" s="182"/>
      <c r="AI466" s="176"/>
      <c r="AJ466" s="183"/>
      <c r="AK466" s="21" t="str">
        <f>CONCATENATE(J465," Control"," 2")</f>
        <v>GEFIN 78 Control 2</v>
      </c>
      <c r="AL466" s="23" t="s">
        <v>735</v>
      </c>
      <c r="AM466" s="23" t="s">
        <v>803</v>
      </c>
      <c r="AN466" s="23" t="s">
        <v>804</v>
      </c>
      <c r="AO466" s="23" t="str">
        <f>CONCATENATE(AL466," ",AM466," a través de ",AN466)</f>
        <v>La OFICINA DE PLANEACIÓN prioriza el diligenciamiento  a través de los formatos que deben ser cargado en SIIF - Nación ante el Ministerio de Hacienda por incumplimiento de los términos de diligenciamiento</v>
      </c>
      <c r="AP466" s="21" t="s">
        <v>55</v>
      </c>
      <c r="AQ466" s="21" t="str">
        <f>IF(OR(AP466="Preventivo",AP466="Detectivo"),"Probabilidad",IF(AP466="Correctivo","Impacto",""))</f>
        <v>Impacto</v>
      </c>
      <c r="AR466" s="21" t="s">
        <v>56</v>
      </c>
      <c r="AS466" s="21" t="str">
        <f>IF(AND(AP466="Preventivo",AR466="Automático"),"50%",IF(AND(AP466="Preventivo",AR466="Manual"),"40%",IF(AND(AP466="Detectivo",AR466="Automático"),"40%",IF(AND(AP466="Detectivo",AR466="Manual"),"30%",IF(AND(AP466="Correctivo",AR466="Automático"),"35%",IF(AND(AP466="Correctivo",AR466="Manual"),"25%",""))))))</f>
        <v>25%</v>
      </c>
      <c r="AT466" s="21" t="s">
        <v>1</v>
      </c>
      <c r="AU466" s="21" t="s">
        <v>2</v>
      </c>
      <c r="AV466" s="21" t="s">
        <v>3</v>
      </c>
      <c r="AW466" s="22">
        <f>+IF(AQ466="Probabilidad",AW465-(AW465*AS466),AW465)</f>
        <v>0.14000000000000001</v>
      </c>
      <c r="AX466" s="21" t="str">
        <f>IFERROR(IF(AW466="","",IF(AW466&lt;=20%,"Muy Baja",IF(AW466&lt;=40%,"Baja",IF(AW466&lt;=60%,"Media",IF(AW466&lt;=80%,"Alta","Muy Alta"))))),"")</f>
        <v>Muy Baja</v>
      </c>
      <c r="AY466" s="22">
        <f>+IF(AQ466="Impacto",AY465-(AY465*AS466),AY465)</f>
        <v>0.60000000000000009</v>
      </c>
      <c r="AZ466" s="21" t="str">
        <f>IFERROR(IF(AY466="","",IF(AY466&lt;=0.2,"Leve",IF(AY466&lt;=0.4,"Menor",IF(AY466&lt;=0.6,"Moderado",IF(AY466&lt;=0.8,"Mayor","Catastrófico"))))),"")</f>
        <v>Moderado</v>
      </c>
      <c r="BA466" s="166"/>
      <c r="BB466" s="166"/>
      <c r="BC466" s="169"/>
      <c r="BD466" s="21" t="str">
        <f>CONCATENATE(J465," Acción preventiva"," 2")</f>
        <v>GEFIN 78 Acción preventiva 2</v>
      </c>
      <c r="BE466" s="23"/>
      <c r="BF466" s="23"/>
      <c r="BG466" s="23"/>
      <c r="BH466" s="21">
        <f>+SUM(BI466:BT466)</f>
        <v>0</v>
      </c>
      <c r="BI466" s="21"/>
      <c r="BJ466" s="21"/>
      <c r="BK466" s="21"/>
      <c r="BL466" s="21"/>
      <c r="BM466" s="21"/>
      <c r="BN466" s="21"/>
      <c r="BO466" s="21"/>
      <c r="BP466" s="21"/>
      <c r="BQ466" s="21"/>
      <c r="BR466" s="21"/>
      <c r="BS466" s="21"/>
      <c r="BT466" s="21"/>
      <c r="BU466" s="171"/>
      <c r="BV466" s="38">
        <v>0</v>
      </c>
      <c r="BW466" s="38">
        <v>0</v>
      </c>
      <c r="BX466" s="38">
        <v>0</v>
      </c>
      <c r="BY466" s="38">
        <v>0</v>
      </c>
      <c r="BZ466" s="38">
        <v>0</v>
      </c>
      <c r="CA466" s="38">
        <v>0</v>
      </c>
      <c r="CB466" s="38">
        <v>0</v>
      </c>
      <c r="CC466" s="38">
        <v>0</v>
      </c>
      <c r="CD466" s="38">
        <v>0</v>
      </c>
      <c r="CE466" s="38">
        <v>0</v>
      </c>
      <c r="CF466" s="38">
        <v>0</v>
      </c>
      <c r="CG466" s="38">
        <v>0</v>
      </c>
      <c r="CH466" s="38">
        <f>+SUM(BV466:CG466)</f>
        <v>0</v>
      </c>
      <c r="CI466" s="39"/>
      <c r="CJ466" s="24"/>
      <c r="CK466" s="25"/>
      <c r="CL466" s="173"/>
      <c r="CM466" s="26">
        <f t="shared" ref="CM466" si="2125">1-(CK466/CL465)</f>
        <v>1</v>
      </c>
      <c r="CN466" s="24" t="str" cm="1">
        <f t="array" ref="CN466">+_xlfn.IFS(CM466&lt;0.8,"Cambio",CM466&lt;0.9,"Revisión de control",CM466&gt;0.89,"Se mantiene")</f>
        <v>Se mantiene</v>
      </c>
      <c r="CO466" s="80"/>
      <c r="CP466" s="25"/>
      <c r="CQ466" s="25"/>
      <c r="CR466" s="25"/>
      <c r="CS466" s="26">
        <f>(_xlfn.IFS(CJ466="",1,CJ466="SI",0)+_xlfn.IFS(CO466="",1,CO466="SI",1,CO466="NO",0)+_xlfn.IFS(CP466="",1,CP466="SI",1,CP466="NO",0)+_xlfn.IFS(CQ466="",1,CQ466="SI",1,CQ466="NO",0)+_xlfn.IFS(CR466="",1,CR466="SI",1,CR466="NO",0))/5</f>
        <v>1</v>
      </c>
    </row>
    <row r="467" spans="1:97" ht="60" customHeight="1" x14ac:dyDescent="0.4">
      <c r="A467" s="7" t="s">
        <v>730</v>
      </c>
      <c r="B467" s="185"/>
      <c r="C467" s="21" t="s">
        <v>161</v>
      </c>
      <c r="D467" s="188"/>
      <c r="E467" s="191"/>
      <c r="F467" s="188"/>
      <c r="G467" s="196"/>
      <c r="H467" s="176"/>
      <c r="I467" s="182"/>
      <c r="J467" s="176"/>
      <c r="K467" s="166"/>
      <c r="L467" s="197"/>
      <c r="M467" s="199"/>
      <c r="N467" s="202"/>
      <c r="O467" s="205"/>
      <c r="P467" s="202"/>
      <c r="Q467" s="205"/>
      <c r="R467" s="205"/>
      <c r="S467" s="208"/>
      <c r="T467" s="176"/>
      <c r="U467" s="175"/>
      <c r="V467" s="175"/>
      <c r="W467" s="177"/>
      <c r="X467" s="166"/>
      <c r="Y467" s="166"/>
      <c r="Z467" s="179"/>
      <c r="AA467" s="179"/>
      <c r="AB467" s="179"/>
      <c r="AC467" s="181"/>
      <c r="AD467" s="176"/>
      <c r="AE467" s="182"/>
      <c r="AF467" s="176"/>
      <c r="AG467" s="176"/>
      <c r="AH467" s="182"/>
      <c r="AI467" s="176"/>
      <c r="AJ467" s="183"/>
      <c r="AK467" s="21" t="str">
        <f>CONCATENATE(J465," Control"," 3")</f>
        <v>GEFIN 78 Control 3</v>
      </c>
      <c r="AL467" s="23"/>
      <c r="AM467" s="23"/>
      <c r="AN467" s="23"/>
      <c r="AO467" s="23" t="str">
        <f>CONCATENATE(AL467," ",AM467," a través de ",AN467)</f>
        <v xml:space="preserve">  a través de </v>
      </c>
      <c r="AP467" s="21"/>
      <c r="AQ467" s="21" t="str">
        <f>IF(OR(AP467="Preventivo",AP467="Detectivo"),"Probabilidad",IF(AP467="Correctivo","Impacto",""))</f>
        <v/>
      </c>
      <c r="AR467" s="21"/>
      <c r="AS467" s="21" t="str">
        <f>IF(AND(AP467="Preventivo",AR467="Automático"),"50%",IF(AND(AP467="Preventivo",AR467="Manual"),"40%",IF(AND(AP467="Detectivo",AR467="Automático"),"40%",IF(AND(AP467="Detectivo",AR467="Manual"),"30%",IF(AND(AP467="Correctivo",AR467="Automático"),"35%",IF(AND(AP467="Correctivo",AR467="Manual"),"25%",""))))))</f>
        <v/>
      </c>
      <c r="AT467" s="21"/>
      <c r="AU467" s="21"/>
      <c r="AV467" s="21"/>
      <c r="AW467" s="22">
        <f>+IF(AQ467="Probabilidad",AW466-(AW466*AS467),AW466)</f>
        <v>0.14000000000000001</v>
      </c>
      <c r="AX467" s="21" t="str">
        <f>IFERROR(IF(AW467="","",IF(AW467&lt;=20%,"Muy Baja",IF(AW467&lt;=40%,"Baja",IF(AW467&lt;=60%,"Media",IF(AW467&lt;=80%,"Alta","Muy Alta"))))),"")</f>
        <v>Muy Baja</v>
      </c>
      <c r="AY467" s="22">
        <f>+IF(AQ467="Impacto",AY466-(AY466*AS467),AY466)</f>
        <v>0.60000000000000009</v>
      </c>
      <c r="AZ467" s="21" t="str">
        <f>IFERROR(IF(AY467="","",IF(AY467&lt;=0.2,"Leve",IF(AY467&lt;=0.4,"Menor",IF(AY467&lt;=0.6,"Moderado",IF(AY467&lt;=0.8,"Mayor","Catastrófico"))))),"")</f>
        <v>Moderado</v>
      </c>
      <c r="BA467" s="166"/>
      <c r="BB467" s="166"/>
      <c r="BC467" s="169"/>
      <c r="BD467" s="21" t="str">
        <f>CONCATENATE(J465," Acción preventiva"," 3")</f>
        <v>GEFIN 78 Acción preventiva 3</v>
      </c>
      <c r="BE467" s="23"/>
      <c r="BF467" s="23"/>
      <c r="BG467" s="23"/>
      <c r="BH467" s="21">
        <f>+SUM(BI467:BT467)</f>
        <v>0</v>
      </c>
      <c r="BI467" s="21"/>
      <c r="BJ467" s="21"/>
      <c r="BK467" s="21"/>
      <c r="BL467" s="21"/>
      <c r="BM467" s="21"/>
      <c r="BN467" s="21"/>
      <c r="BO467" s="21"/>
      <c r="BP467" s="21"/>
      <c r="BQ467" s="21"/>
      <c r="BR467" s="21"/>
      <c r="BS467" s="21"/>
      <c r="BT467" s="21"/>
      <c r="BU467" s="171"/>
      <c r="BV467" s="38">
        <v>0</v>
      </c>
      <c r="BW467" s="38">
        <v>0</v>
      </c>
      <c r="BX467" s="38">
        <v>0</v>
      </c>
      <c r="BY467" s="38">
        <v>0</v>
      </c>
      <c r="BZ467" s="38">
        <v>0</v>
      </c>
      <c r="CA467" s="38">
        <v>0</v>
      </c>
      <c r="CB467" s="38">
        <v>0</v>
      </c>
      <c r="CC467" s="38">
        <v>0</v>
      </c>
      <c r="CD467" s="38">
        <v>0</v>
      </c>
      <c r="CE467" s="38">
        <v>0</v>
      </c>
      <c r="CF467" s="38">
        <v>0</v>
      </c>
      <c r="CG467" s="38">
        <v>0</v>
      </c>
      <c r="CH467" s="38">
        <f>+SUM(BV467:CG467)</f>
        <v>0</v>
      </c>
      <c r="CI467" s="39"/>
      <c r="CJ467" s="24"/>
      <c r="CK467" s="25"/>
      <c r="CL467" s="173"/>
      <c r="CM467" s="26">
        <f t="shared" ref="CM467" si="2126">1-(CK467/CL465)</f>
        <v>1</v>
      </c>
      <c r="CN467" s="24" t="str" cm="1">
        <f t="array" ref="CN467">+_xlfn.IFS(CM467&lt;0.8,"Cambio",CM467&lt;0.9,"Revisión de control",CM467&gt;0.89,"Se mantiene")</f>
        <v>Se mantiene</v>
      </c>
      <c r="CO467" s="80"/>
      <c r="CP467" s="25"/>
      <c r="CQ467" s="25"/>
      <c r="CR467" s="25"/>
      <c r="CS467" s="26">
        <f>(_xlfn.IFS(CJ467="",1,CJ467="SI",0)+_xlfn.IFS(CO467="",1,CO467="SI",1,CO467="NO",0)+_xlfn.IFS(CP467="",1,CP467="SI",1,CP467="NO",0)+_xlfn.IFS(CQ467="",1,CQ467="SI",1,CQ467="NO",0)+_xlfn.IFS(CR467="",1,CR467="SI",1,CR467="NO",0))/5</f>
        <v>1</v>
      </c>
    </row>
    <row r="468" spans="1:97" ht="60" customHeight="1" x14ac:dyDescent="0.4">
      <c r="A468" s="7" t="s">
        <v>730</v>
      </c>
      <c r="B468" s="186"/>
      <c r="C468" s="21" t="s">
        <v>161</v>
      </c>
      <c r="D468" s="189"/>
      <c r="E468" s="192"/>
      <c r="F468" s="189"/>
      <c r="G468" s="196"/>
      <c r="H468" s="176"/>
      <c r="I468" s="182"/>
      <c r="J468" s="176"/>
      <c r="K468" s="167"/>
      <c r="L468" s="197"/>
      <c r="M468" s="200"/>
      <c r="N468" s="203"/>
      <c r="O468" s="206"/>
      <c r="P468" s="203"/>
      <c r="Q468" s="206"/>
      <c r="R468" s="206"/>
      <c r="S468" s="209"/>
      <c r="T468" s="176"/>
      <c r="U468" s="175"/>
      <c r="V468" s="175"/>
      <c r="W468" s="177"/>
      <c r="X468" s="167"/>
      <c r="Y468" s="167"/>
      <c r="Z468" s="180"/>
      <c r="AA468" s="180"/>
      <c r="AB468" s="180"/>
      <c r="AC468" s="181"/>
      <c r="AD468" s="176"/>
      <c r="AE468" s="182"/>
      <c r="AF468" s="176"/>
      <c r="AG468" s="176"/>
      <c r="AH468" s="182"/>
      <c r="AI468" s="176"/>
      <c r="AJ468" s="183"/>
      <c r="AK468" s="21" t="str">
        <f>CONCATENATE(J465," Control"," 4")</f>
        <v>GEFIN 78 Control 4</v>
      </c>
      <c r="AL468" s="23"/>
      <c r="AM468" s="23"/>
      <c r="AN468" s="23"/>
      <c r="AO468" s="23" t="str">
        <f>CONCATENATE(AL468," ",AM468," a través de ",AN468)</f>
        <v xml:space="preserve">  a través de </v>
      </c>
      <c r="AP468" s="21"/>
      <c r="AQ468" s="21" t="str">
        <f>IF(OR(AP468="Preventivo",AP468="Detectivo"),"Probabilidad",IF(AP468="Correctivo","Impacto",""))</f>
        <v/>
      </c>
      <c r="AR468" s="21"/>
      <c r="AS468" s="21" t="str">
        <f>IF(AND(AP468="Preventivo",AR468="Automático"),"50%",IF(AND(AP468="Preventivo",AR468="Manual"),"40%",IF(AND(AP468="Detectivo",AR468="Automático"),"40%",IF(AND(AP468="Detectivo",AR468="Manual"),"30%",IF(AND(AP468="Correctivo",AR468="Automático"),"35%",IF(AND(AP468="Correctivo",AR468="Manual"),"25%",""))))))</f>
        <v/>
      </c>
      <c r="AT468" s="21"/>
      <c r="AU468" s="21"/>
      <c r="AV468" s="21"/>
      <c r="AW468" s="22">
        <f>+IF(AQ468="Probabilidad",AW467-(AW467*AS468),AW467)</f>
        <v>0.14000000000000001</v>
      </c>
      <c r="AX468" s="21" t="str">
        <f>IFERROR(IF(AW468="","",IF(AW468&lt;=20%,"Muy Baja",IF(AW468&lt;=40%,"Baja",IF(AW468&lt;=60%,"Media",IF(AW468&lt;=80%,"Alta","Muy Alta"))))),"")</f>
        <v>Muy Baja</v>
      </c>
      <c r="AY468" s="22">
        <f>+IF(AQ468="Impacto",AY467-(AY467*AS468),AY467)</f>
        <v>0.60000000000000009</v>
      </c>
      <c r="AZ468" s="21" t="str">
        <f>IFERROR(IF(AY468="","",IF(AY468&lt;=0.2,"Leve",IF(AY468&lt;=0.4,"Menor",IF(AY468&lt;=0.6,"Moderado",IF(AY468&lt;=0.8,"Mayor","Catastrófico"))))),"")</f>
        <v>Moderado</v>
      </c>
      <c r="BA468" s="167"/>
      <c r="BB468" s="167"/>
      <c r="BC468" s="170"/>
      <c r="BD468" s="21" t="str">
        <f>CONCATENATE(J465," Acción preventiva"," 4")</f>
        <v>GEFIN 78 Acción preventiva 4</v>
      </c>
      <c r="BE468" s="23"/>
      <c r="BF468" s="23"/>
      <c r="BG468" s="23"/>
      <c r="BH468" s="21">
        <f>+SUM(BI468:BT468)</f>
        <v>0</v>
      </c>
      <c r="BI468" s="21"/>
      <c r="BJ468" s="21"/>
      <c r="BK468" s="21"/>
      <c r="BL468" s="21"/>
      <c r="BM468" s="21"/>
      <c r="BN468" s="21"/>
      <c r="BO468" s="21"/>
      <c r="BP468" s="21"/>
      <c r="BQ468" s="21"/>
      <c r="BR468" s="21"/>
      <c r="BS468" s="21"/>
      <c r="BT468" s="21"/>
      <c r="BU468" s="171"/>
      <c r="BV468" s="38">
        <v>0</v>
      </c>
      <c r="BW468" s="38">
        <v>0</v>
      </c>
      <c r="BX468" s="38">
        <v>0</v>
      </c>
      <c r="BY468" s="38">
        <v>0</v>
      </c>
      <c r="BZ468" s="38">
        <v>0</v>
      </c>
      <c r="CA468" s="38">
        <v>0</v>
      </c>
      <c r="CB468" s="38">
        <v>0</v>
      </c>
      <c r="CC468" s="38">
        <v>0</v>
      </c>
      <c r="CD468" s="38">
        <v>0</v>
      </c>
      <c r="CE468" s="38">
        <v>0</v>
      </c>
      <c r="CF468" s="38">
        <v>0</v>
      </c>
      <c r="CG468" s="38">
        <v>0</v>
      </c>
      <c r="CH468" s="38">
        <f>+SUM(BV468:CG468)</f>
        <v>0</v>
      </c>
      <c r="CI468" s="39"/>
      <c r="CJ468" s="24"/>
      <c r="CK468" s="25"/>
      <c r="CL468" s="174"/>
      <c r="CM468" s="26">
        <f t="shared" ref="CM468" si="2127">1-(CK468/CL465)</f>
        <v>1</v>
      </c>
      <c r="CN468" s="24" t="str" cm="1">
        <f t="array" ref="CN468">+_xlfn.IFS(CM468&lt;0.8,"Cambio",CM468&lt;0.9,"Revisión de control",CM468&gt;0.89,"Se mantiene")</f>
        <v>Se mantiene</v>
      </c>
      <c r="CO468" s="80"/>
      <c r="CP468" s="25"/>
      <c r="CQ468" s="25"/>
      <c r="CR468" s="25"/>
      <c r="CS468" s="26">
        <f>(_xlfn.IFS(CJ468="",1,CJ468="SI",0)+_xlfn.IFS(CO468="",1,CO468="SI",1,CO468="NO",0)+_xlfn.IFS(CP468="",1,CP468="SI",1,CP468="NO",0)+_xlfn.IFS(CQ468="",1,CQ468="SI",1,CQ468="NO",0)+_xlfn.IFS(CR468="",1,CR468="SI",1,CR468="NO",0))/5</f>
        <v>1</v>
      </c>
    </row>
    <row r="469" spans="1:97" ht="60" customHeight="1" x14ac:dyDescent="0.4">
      <c r="A469" s="7" t="s">
        <v>457</v>
      </c>
      <c r="B469" s="193" t="s">
        <v>164</v>
      </c>
      <c r="C469" s="145" t="s">
        <v>165</v>
      </c>
      <c r="D469" s="187" t="str">
        <f>VLOOKUP(B469,Datos!$B$65:$F$80,3,FALSE)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69" s="190" t="str">
        <f>VLOOKUP(B469,Datos!$B$65:$F$80,5,FALSE)</f>
        <v>La posibilidad de incumplir con las acciones que generen mejoramiento a los procesos, planes, programas y proyectos que impactan en la toma de decisiones en la entidad</v>
      </c>
      <c r="F469" s="187" t="str">
        <f>VLOOKUP(B469,Datos!$B$65:$F$80,4,FALSE)</f>
        <v>Desde el reporte y análisis de información y datos, la determinación de las causas probables de lo sin cumplimientos y tendencias negativas hasta la formulación de acciones correctivas, preventivas y de mejora.</v>
      </c>
      <c r="G469" s="196" t="s">
        <v>431</v>
      </c>
      <c r="H469" s="176" t="s">
        <v>323</v>
      </c>
      <c r="I469" s="182">
        <f t="shared" si="2034"/>
        <v>1</v>
      </c>
      <c r="J469" s="176" t="str">
        <f t="shared" ref="J469" si="2128">CONCATENATE(C469," ",K469)</f>
        <v>SEYM 79</v>
      </c>
      <c r="K469" s="165">
        <v>79</v>
      </c>
      <c r="L469" s="197">
        <v>45839</v>
      </c>
      <c r="M469" s="198">
        <f ca="1">+TODAY()-L469</f>
        <v>240</v>
      </c>
      <c r="N469" s="201" t="s">
        <v>19</v>
      </c>
      <c r="O469" s="204">
        <f>VLOOKUP(N469,Datos!$B$21:$D$25,3,FALSE)</f>
        <v>0.2</v>
      </c>
      <c r="P469" s="201" t="s">
        <v>35</v>
      </c>
      <c r="Q469" s="204">
        <f>VLOOKUP(P469,Datos!$C$20:$D$25,2,FALSE)</f>
        <v>1</v>
      </c>
      <c r="R469" s="204">
        <f t="shared" ref="R469" si="2129">+IF(O469="",Q469,IF(Q469="",O469,IF(O469&gt;Q469,O469,Q469)))</f>
        <v>1</v>
      </c>
      <c r="S469" s="207" t="s">
        <v>640</v>
      </c>
      <c r="T469" s="176" t="s">
        <v>4</v>
      </c>
      <c r="U469" s="175" t="s">
        <v>466</v>
      </c>
      <c r="V469" s="175" t="s">
        <v>510</v>
      </c>
      <c r="W469" s="177" t="str">
        <f t="shared" ref="W469" si="2130">CONCATENATE("Posibilidad de"," ",T469," ",U469," debido ",V469)</f>
        <v>Posibilidad de pérdida reputacional en la credibilidad de la imagen institucional y/o por acciones legales contra la Agencia Nacional de Tierras debido a que no se realizó el seguimiento correspondiente a las oportunidades de mejora para la gestión de las PQRSD</v>
      </c>
      <c r="X469" s="165" t="s">
        <v>224</v>
      </c>
      <c r="Y469" s="165" t="s">
        <v>227</v>
      </c>
      <c r="Z469" s="178" t="s">
        <v>286</v>
      </c>
      <c r="AA469" s="178" t="s">
        <v>467</v>
      </c>
      <c r="AB469" s="178" t="s">
        <v>287</v>
      </c>
      <c r="AC469" s="181">
        <v>31</v>
      </c>
      <c r="AD469" s="176" t="str">
        <f t="shared" ref="AD469" si="2131">IF(AC469&lt;=0,"",IF(AC469&lt;=2,"Muy Baja",IF(AC469&lt;=24,"Baja",IF(AC469&lt;=500,"Media",IF(AC469&lt;=5000,"Alta","Muy Alta")))))</f>
        <v>Media</v>
      </c>
      <c r="AE469" s="182">
        <f t="shared" ref="AE469" si="2132">IF(AD469="","",IF(AD469="Muy Baja",0.2,IF(AD469="Baja",0.4,IF(AD469="Media",0.6,IF(AD469="Alta",0.8,IF(AD469="Muy Alta",1,))))))</f>
        <v>0.6</v>
      </c>
      <c r="AF469" s="176" t="s">
        <v>35</v>
      </c>
      <c r="AG469" s="176" t="str">
        <f>IF(OR(AF469=Datos!$C$6,AF469=Datos!$D$6),"Leve",IF(OR(AF469=Datos!$C$7,AF469=Datos!$D$7),"Menor",IF(OR(AF469=Datos!$C$8,AF469=Datos!$D$8),"Moderado",IF(OR(AF469=Datos!$C$9,AF469=Datos!$D$9),"Mayor",IF(OR(AF469=Datos!$C$10,AF469=Datos!$D$10),"Catastrófico","")))))</f>
        <v>Catastrófico</v>
      </c>
      <c r="AH469" s="182">
        <f t="shared" ref="AH469" si="2133">IF(AG469="","",IF(AG469="Leve",0.2,IF(AG469="Menor",0.4,IF(AG469="Moderado",0.6,IF(AG469="Mayor",0.8,IF(AG469="Catastrófico",1,))))))</f>
        <v>1</v>
      </c>
      <c r="AI469" s="176" t="str">
        <f t="shared" ref="AI469" si="2134">IF(OR(AND(AD469="Muy Baja",AG469="Leve"),AND(AD469="Muy Baja",AG469="Menor"),AND(AD469="Baja",AG469="Leve")),"Bajo",IF(OR(AND(AD469="Muy baja",AG469="Moderado"),AND(AD469="Baja",AG469="Menor"),AND(AD469="Baja",AG469="Moderado"),AND(AD469="Media",AG469="Leve"),AND(AD469="Media",AG469="Menor"),AND(AD469="Media",AG469="Moderado"),AND(AD469="Alta",AG469="Leve"),AND(AD469="Alta",AG469="Menor")),"Moderado",IF(OR(AND(AD469="Muy Baja",AG469="Mayor"),AND(AD469="Baja",AG469="Mayor"),AND(AD469="Media",AG469="Mayor"),AND(AD469="Alta",AG469="Moderado"),AND(AD469="Alta",AG469="Mayor"),AND(AD469="Muy Alta",AG469="Leve"),AND(AD469="Muy Alta",AG469="Menor"),AND(AD469="Muy Alta",AG469="Moderado"),AND(AD469="Muy Alta",AG469="Mayor")),"Alto",IF(OR(AND(AD469="Muy Baja",AG469="Catastrófico"),AND(AD469="Baja",AG469="Catastrófico"),AND(AD469="Media",AG469="Catastrófico"),AND(AD469="Alta",AG469="Catastrófico"),AND(AD469="Muy Alta",AG469="Catastrófico")),"Extremo",""))))</f>
        <v>Extremo</v>
      </c>
      <c r="AJ469" s="183" t="str" cm="1">
        <f t="array" ref="AJ469">_xlfn.IFS(AI469="Bajo","Aceptar",AI469="Moderado","Reducir",AI469="Alto","Reducir",AI469="Extremo","Reducir")</f>
        <v>Reducir</v>
      </c>
      <c r="AK469" s="21" t="str">
        <f>CONCATENATE(J469," Control"," 1")</f>
        <v>SEYM 79 Control 1</v>
      </c>
      <c r="AL469" s="23" t="s">
        <v>459</v>
      </c>
      <c r="AM469" s="23" t="s">
        <v>474</v>
      </c>
      <c r="AN469" s="23" t="s">
        <v>641</v>
      </c>
      <c r="AO469" s="23" t="str">
        <f t="shared" ref="AO469:AO472" si="2135">CONCATENATE(AL469," ",AM469," a través de ",AN469)</f>
        <v xml:space="preserve">La SECRETARÍA GENERAL verifica el seguimiento a la gestión de las PQRSD a través de de un reporte en Excel quincenal para ser insumo de alertas a la gestión y ser parte de la propuesta de mesas de trabajo con los enlaces de las dependencias para PQRSD </v>
      </c>
      <c r="AP469" s="21" t="s">
        <v>54</v>
      </c>
      <c r="AQ469" s="21" t="str">
        <f t="shared" ref="AQ469:AQ484" si="2136">IF(OR(AP469="Preventivo",AP469="Detectivo"),"Probabilidad",IF(AP469="Correctivo","Impacto",""))</f>
        <v>Probabilidad</v>
      </c>
      <c r="AR469" s="21" t="s">
        <v>56</v>
      </c>
      <c r="AS469" s="21" t="str">
        <f t="shared" ref="AS469:AS484" si="2137">IF(AND(AP469="Preventivo",AR469="Automático"),"50%",IF(AND(AP469="Preventivo",AR469="Manual"),"40%",IF(AND(AP469="Detectivo",AR469="Automático"),"40%",IF(AND(AP469="Detectivo",AR469="Manual"),"30%",IF(AND(AP469="Correctivo",AR469="Automático"),"35%",IF(AND(AP469="Correctivo",AR469="Manual"),"25%",""))))))</f>
        <v>30%</v>
      </c>
      <c r="AT469" s="21" t="s">
        <v>1</v>
      </c>
      <c r="AU469" s="21" t="s">
        <v>2</v>
      </c>
      <c r="AV469" s="21" t="s">
        <v>3</v>
      </c>
      <c r="AW469" s="22">
        <f>+IF(AQ469="Probabilidad",AE469-(AE469*AS469),AE469)</f>
        <v>0.42</v>
      </c>
      <c r="AX469" s="21" t="str">
        <f t="shared" ref="AX469:AX484" si="2138">IFERROR(IF(AW469="","",IF(AW469&lt;=20%,"Muy Baja",IF(AW469&lt;=40%,"Baja",IF(AW469&lt;=60%,"Media",IF(AW469&lt;=80%,"Alta","Muy Alta"))))),"")</f>
        <v>Media</v>
      </c>
      <c r="AY469" s="22">
        <f>+IF(AQ469="Impacto",AH469-(AH469*AS469),AH469)</f>
        <v>1</v>
      </c>
      <c r="AZ469" s="21" t="str">
        <f t="shared" ref="AZ469:AZ484" si="2139">IFERROR(IF(AY469="","",IF(AY469&lt;=0.2,"Leve",IF(AY469&lt;=0.4,"Menor",IF(AY469&lt;=0.6,"Moderado",IF(AY469&lt;=0.8,"Mayor","Catastrófico"))))),"")</f>
        <v>Catastrófico</v>
      </c>
      <c r="BA469" s="165" t="str">
        <f t="shared" ref="BA469" si="2140">IF(OR(AND(AX472="Muy Baja",AZ472="Leve"),AND(AX472="Muy Baja",AZ472="Menor"),AND(AX472="Baja",AZ472="Leve")),"Bajo",IF(OR(AND(AX472="Muy baja",AZ472="Moderado"),AND(AX472="Baja",AZ472="Menor"),AND(AX472="Baja",AZ472="Moderado"),AND(AX472="Media",AZ472="Leve"),AND(AX472="Media",AZ472="Menor"),AND(AX472="Media",AZ472="Moderado"),AND(AX472="Alta",AZ472="Leve"),AND(AX472="Alta",AZ472="Menor")),"Moderado",IF(OR(AND(AX472="Muy Baja",AZ472="Mayor"),AND(AX472="Baja",AZ472="Mayor"),AND(AX472="Media",AZ472="Mayor"),AND(AX472="Alta",AZ472="Moderado"),AND(AX472="Alta",AZ472="Mayor"),AND(AX472="Muy Alta",AZ472="Leve"),AND(AX472="Muy Alta",AZ472="Menor"),AND(AX472="Muy Alta",AZ472="Moderado"),AND(AX472="Muy Alta",AZ472="Mayor")),"Alto",IF(OR(AND(AX472="Muy Baja",AZ472="Catastrófico"),AND(AX472="Baja",AZ472="Catastrófico"),AND(AX472="Media",AZ472="Catastrófico"),AND(AX472="Alta",AZ472="Catastrófico"),AND(AX472="Muy Alta",AZ472="Catastrófico")),"Extremo",""))))</f>
        <v>Alto</v>
      </c>
      <c r="BB469" s="165" t="str" cm="1">
        <f t="array" ref="BB469">_xlfn.IFS(BA469="Bajo","Aceptar",BA469="Moderado","Reducir",BA469="Alto","Reducir",BA469="Extremo","Reducir")</f>
        <v>Reducir</v>
      </c>
      <c r="BC469" s="168" t="str" cm="1">
        <f t="array" ref="BC469">_xlfn.IFS(BB469="Aceptar","No",BB469="Reducir","Si")</f>
        <v>Si</v>
      </c>
      <c r="BD469" s="21" t="str">
        <f>CONCATENATE(J469," Acción preventiva"," 1")</f>
        <v>SEYM 79 Acción preventiva 1</v>
      </c>
      <c r="BE469" s="23" t="s">
        <v>462</v>
      </c>
      <c r="BF469" s="23" t="s">
        <v>512</v>
      </c>
      <c r="BG469" s="23" t="s">
        <v>513</v>
      </c>
      <c r="BH469" s="21">
        <f t="shared" ref="BH469:BH484" si="2141">+SUM(BI469:BT469)</f>
        <v>1</v>
      </c>
      <c r="BI469" s="21"/>
      <c r="BJ469" s="21"/>
      <c r="BK469" s="21"/>
      <c r="BL469" s="21"/>
      <c r="BM469" s="21"/>
      <c r="BN469" s="21"/>
      <c r="BO469" s="21"/>
      <c r="BP469" s="21"/>
      <c r="BQ469" s="21"/>
      <c r="BR469" s="21"/>
      <c r="BS469" s="21">
        <v>1</v>
      </c>
      <c r="BT469" s="21"/>
      <c r="BU469" s="171">
        <f t="shared" ref="BU469" si="2142">+AVERAGE(CH469:CH472)/AVERAGE(BH469:BH472)</f>
        <v>0</v>
      </c>
      <c r="BV469" s="38">
        <v>0</v>
      </c>
      <c r="BW469" s="38">
        <v>0</v>
      </c>
      <c r="BX469" s="38">
        <v>0</v>
      </c>
      <c r="BY469" s="38">
        <v>0</v>
      </c>
      <c r="BZ469" s="38">
        <v>0</v>
      </c>
      <c r="CA469" s="38">
        <v>0</v>
      </c>
      <c r="CB469" s="38">
        <v>0</v>
      </c>
      <c r="CC469" s="38">
        <v>0</v>
      </c>
      <c r="CD469" s="38">
        <v>0</v>
      </c>
      <c r="CE469" s="38">
        <v>0</v>
      </c>
      <c r="CF469" s="38">
        <v>0</v>
      </c>
      <c r="CG469" s="38">
        <v>0</v>
      </c>
      <c r="CH469" s="38">
        <f t="shared" ref="CH469:CH472" si="2143">+SUM(BV469:CG469)</f>
        <v>0</v>
      </c>
      <c r="CI469" s="39"/>
      <c r="CJ469" s="24"/>
      <c r="CK469" s="25"/>
      <c r="CL469" s="172">
        <f t="shared" ref="CL469" si="2144">+AC469</f>
        <v>31</v>
      </c>
      <c r="CM469" s="26">
        <f t="shared" ref="CM469" si="2145">1-(CK469/CL469)</f>
        <v>1</v>
      </c>
      <c r="CN469" s="24" t="str" cm="1">
        <f t="array" ref="CN469">+_xlfn.IFS(CM469&lt;0.8,"Cambio",CM469&lt;0.9,"Revisión de control",CM469&gt;0.89,"Se mantiene")</f>
        <v>Se mantiene</v>
      </c>
      <c r="CO469" s="80"/>
      <c r="CP469" s="25"/>
      <c r="CQ469" s="25"/>
      <c r="CR469" s="25"/>
      <c r="CS469" s="26">
        <f t="shared" ref="CS469:CS472" si="2146">(_xlfn.IFS(CJ469="",1,CJ469="SI",0)+_xlfn.IFS(CO469="",1,CO469="SI",1,CO469="NO",0)+_xlfn.IFS(CP469="",1,CP469="SI",1,CP469="NO",0)+_xlfn.IFS(CQ469="",1,CQ469="SI",1,CQ469="NO",0)+_xlfn.IFS(CR469="",1,CR469="SI",1,CR469="NO",0))/5</f>
        <v>1</v>
      </c>
    </row>
    <row r="470" spans="1:97" ht="60" customHeight="1" x14ac:dyDescent="0.4">
      <c r="A470" s="7" t="s">
        <v>457</v>
      </c>
      <c r="B470" s="194"/>
      <c r="C470" s="145" t="s">
        <v>165</v>
      </c>
      <c r="D470" s="188"/>
      <c r="E470" s="191"/>
      <c r="F470" s="188"/>
      <c r="G470" s="196"/>
      <c r="H470" s="176"/>
      <c r="I470" s="182"/>
      <c r="J470" s="176"/>
      <c r="K470" s="166"/>
      <c r="L470" s="197"/>
      <c r="M470" s="199"/>
      <c r="N470" s="202"/>
      <c r="O470" s="205"/>
      <c r="P470" s="202"/>
      <c r="Q470" s="205"/>
      <c r="R470" s="205"/>
      <c r="S470" s="208"/>
      <c r="T470" s="176"/>
      <c r="U470" s="175"/>
      <c r="V470" s="175"/>
      <c r="W470" s="177"/>
      <c r="X470" s="166"/>
      <c r="Y470" s="166"/>
      <c r="Z470" s="179"/>
      <c r="AA470" s="179"/>
      <c r="AB470" s="179"/>
      <c r="AC470" s="181"/>
      <c r="AD470" s="176"/>
      <c r="AE470" s="182"/>
      <c r="AF470" s="176"/>
      <c r="AG470" s="176"/>
      <c r="AH470" s="182"/>
      <c r="AI470" s="176"/>
      <c r="AJ470" s="183"/>
      <c r="AK470" s="21" t="str">
        <f>CONCATENATE(J469," Control"," 2")</f>
        <v>SEYM 79 Control 2</v>
      </c>
      <c r="AL470" s="23" t="s">
        <v>459</v>
      </c>
      <c r="AM470" s="23" t="s">
        <v>511</v>
      </c>
      <c r="AN470" s="23" t="s">
        <v>642</v>
      </c>
      <c r="AO470" s="23" t="str">
        <f t="shared" si="2135"/>
        <v>La SECRETARÍA GENERAL valida la ejecución del plan de choque de atención a las PQRSD sin tramitar a través de de un plan de mejoramiento para evaluar el avance de la gestión, actas de compromiso de directivos y contratistas y revisión a los manuales del aplicativo de Orfeo</v>
      </c>
      <c r="AP470" s="21" t="s">
        <v>54</v>
      </c>
      <c r="AQ470" s="21" t="str">
        <f t="shared" si="2136"/>
        <v>Probabilidad</v>
      </c>
      <c r="AR470" s="21" t="s">
        <v>56</v>
      </c>
      <c r="AS470" s="21" t="str">
        <f t="shared" si="2137"/>
        <v>30%</v>
      </c>
      <c r="AT470" s="21" t="s">
        <v>1</v>
      </c>
      <c r="AU470" s="21" t="s">
        <v>2</v>
      </c>
      <c r="AV470" s="21" t="s">
        <v>3</v>
      </c>
      <c r="AW470" s="22">
        <f>+IF(AQ470="Probabilidad",AW469-(AW469*AS470),AW469)</f>
        <v>0.29399999999999998</v>
      </c>
      <c r="AX470" s="21" t="str">
        <f t="shared" si="2138"/>
        <v>Baja</v>
      </c>
      <c r="AY470" s="22">
        <f>+IF(AQ470="Impacto",AY469-(AY469*AS470),AY469)</f>
        <v>1</v>
      </c>
      <c r="AZ470" s="21" t="str">
        <f t="shared" si="2139"/>
        <v>Catastrófico</v>
      </c>
      <c r="BA470" s="166"/>
      <c r="BB470" s="166"/>
      <c r="BC470" s="169"/>
      <c r="BD470" s="21" t="str">
        <f>CONCATENATE(J469," Acción preventiva"," 2")</f>
        <v>SEYM 79 Acción preventiva 2</v>
      </c>
      <c r="BE470" s="23"/>
      <c r="BF470" s="23"/>
      <c r="BG470" s="23"/>
      <c r="BH470" s="21">
        <f t="shared" si="2141"/>
        <v>0</v>
      </c>
      <c r="BI470" s="21"/>
      <c r="BJ470" s="21"/>
      <c r="BK470" s="21"/>
      <c r="BL470" s="21"/>
      <c r="BM470" s="21"/>
      <c r="BN470" s="21"/>
      <c r="BO470" s="21"/>
      <c r="BP470" s="21"/>
      <c r="BQ470" s="21"/>
      <c r="BR470" s="21"/>
      <c r="BS470" s="21"/>
      <c r="BT470" s="21"/>
      <c r="BU470" s="171"/>
      <c r="BV470" s="38">
        <v>0</v>
      </c>
      <c r="BW470" s="38">
        <v>0</v>
      </c>
      <c r="BX470" s="38">
        <v>0</v>
      </c>
      <c r="BY470" s="38">
        <v>0</v>
      </c>
      <c r="BZ470" s="38">
        <v>0</v>
      </c>
      <c r="CA470" s="38">
        <v>0</v>
      </c>
      <c r="CB470" s="38">
        <v>0</v>
      </c>
      <c r="CC470" s="38">
        <v>0</v>
      </c>
      <c r="CD470" s="38">
        <v>0</v>
      </c>
      <c r="CE470" s="38">
        <v>0</v>
      </c>
      <c r="CF470" s="38">
        <v>0</v>
      </c>
      <c r="CG470" s="38">
        <v>0</v>
      </c>
      <c r="CH470" s="38">
        <f t="shared" si="2143"/>
        <v>0</v>
      </c>
      <c r="CI470" s="39"/>
      <c r="CJ470" s="24"/>
      <c r="CK470" s="25"/>
      <c r="CL470" s="173"/>
      <c r="CM470" s="26">
        <f t="shared" ref="CM470" si="2147">1-(CK470/CL469)</f>
        <v>1</v>
      </c>
      <c r="CN470" s="24" t="str" cm="1">
        <f t="array" ref="CN470">+_xlfn.IFS(CM470&lt;0.8,"Cambio",CM470&lt;0.9,"Revisión de control",CM470&gt;0.89,"Se mantiene")</f>
        <v>Se mantiene</v>
      </c>
      <c r="CO470" s="80"/>
      <c r="CP470" s="25"/>
      <c r="CQ470" s="25"/>
      <c r="CR470" s="25"/>
      <c r="CS470" s="26">
        <f t="shared" si="2146"/>
        <v>1</v>
      </c>
    </row>
    <row r="471" spans="1:97" ht="60" customHeight="1" x14ac:dyDescent="0.4">
      <c r="A471" s="7" t="s">
        <v>457</v>
      </c>
      <c r="B471" s="194"/>
      <c r="C471" s="145" t="s">
        <v>165</v>
      </c>
      <c r="D471" s="188"/>
      <c r="E471" s="191"/>
      <c r="F471" s="188"/>
      <c r="G471" s="196"/>
      <c r="H471" s="176"/>
      <c r="I471" s="182"/>
      <c r="J471" s="176"/>
      <c r="K471" s="166"/>
      <c r="L471" s="197"/>
      <c r="M471" s="199"/>
      <c r="N471" s="202"/>
      <c r="O471" s="205"/>
      <c r="P471" s="202"/>
      <c r="Q471" s="205"/>
      <c r="R471" s="205"/>
      <c r="S471" s="208"/>
      <c r="T471" s="176"/>
      <c r="U471" s="175"/>
      <c r="V471" s="175"/>
      <c r="W471" s="177"/>
      <c r="X471" s="166"/>
      <c r="Y471" s="166"/>
      <c r="Z471" s="179"/>
      <c r="AA471" s="179"/>
      <c r="AB471" s="179"/>
      <c r="AC471" s="181"/>
      <c r="AD471" s="176"/>
      <c r="AE471" s="182"/>
      <c r="AF471" s="176"/>
      <c r="AG471" s="176"/>
      <c r="AH471" s="182"/>
      <c r="AI471" s="176"/>
      <c r="AJ471" s="183"/>
      <c r="AK471" s="21" t="str">
        <f>CONCATENATE(J469," Control"," 3")</f>
        <v>SEYM 79 Control 3</v>
      </c>
      <c r="AL471" s="23" t="s">
        <v>459</v>
      </c>
      <c r="AM471" s="23" t="s">
        <v>643</v>
      </c>
      <c r="AN471" s="23" t="s">
        <v>644</v>
      </c>
      <c r="AO471" s="23" t="str">
        <f t="shared" si="2135"/>
        <v>La SECRETARÍA GENERAL se solicita asignación del responsable por cada dependencia a través de correo electrónico para la ejecución inmediata de las recomendaciones y mitigación de la materialización del riesgo (plan de choque) en las PQRSD</v>
      </c>
      <c r="AP471" s="21" t="s">
        <v>55</v>
      </c>
      <c r="AQ471" s="21" t="str">
        <f t="shared" si="2136"/>
        <v>Impacto</v>
      </c>
      <c r="AR471" s="21" t="s">
        <v>56</v>
      </c>
      <c r="AS471" s="21" t="str">
        <f t="shared" si="2137"/>
        <v>25%</v>
      </c>
      <c r="AT471" s="21" t="s">
        <v>1</v>
      </c>
      <c r="AU471" s="21" t="s">
        <v>2</v>
      </c>
      <c r="AV471" s="21" t="s">
        <v>3</v>
      </c>
      <c r="AW471" s="22">
        <f>+IF(AQ471="Probabilidad",AW470-(AW470*AS471),AW470)</f>
        <v>0.29399999999999998</v>
      </c>
      <c r="AX471" s="21" t="str">
        <f t="shared" si="2138"/>
        <v>Baja</v>
      </c>
      <c r="AY471" s="22">
        <f>+IF(AQ471="Impacto",AY470-(AY470*AS471),AY470)</f>
        <v>0.75</v>
      </c>
      <c r="AZ471" s="21" t="str">
        <f t="shared" si="2139"/>
        <v>Mayor</v>
      </c>
      <c r="BA471" s="166"/>
      <c r="BB471" s="166"/>
      <c r="BC471" s="169"/>
      <c r="BD471" s="21" t="str">
        <f>CONCATENATE(J469," Acción preventiva"," 3")</f>
        <v>SEYM 79 Acción preventiva 3</v>
      </c>
      <c r="BE471" s="23"/>
      <c r="BF471" s="23"/>
      <c r="BG471" s="23"/>
      <c r="BH471" s="21">
        <f t="shared" si="2141"/>
        <v>0</v>
      </c>
      <c r="BI471" s="21"/>
      <c r="BJ471" s="21"/>
      <c r="BK471" s="21"/>
      <c r="BL471" s="21"/>
      <c r="BM471" s="21"/>
      <c r="BN471" s="21"/>
      <c r="BO471" s="21"/>
      <c r="BP471" s="21"/>
      <c r="BQ471" s="21"/>
      <c r="BR471" s="21"/>
      <c r="BS471" s="21"/>
      <c r="BT471" s="21"/>
      <c r="BU471" s="171"/>
      <c r="BV471" s="38">
        <v>0</v>
      </c>
      <c r="BW471" s="38">
        <v>0</v>
      </c>
      <c r="BX471" s="38">
        <v>0</v>
      </c>
      <c r="BY471" s="38">
        <v>0</v>
      </c>
      <c r="BZ471" s="38">
        <v>0</v>
      </c>
      <c r="CA471" s="38">
        <v>0</v>
      </c>
      <c r="CB471" s="38">
        <v>0</v>
      </c>
      <c r="CC471" s="38">
        <v>0</v>
      </c>
      <c r="CD471" s="38">
        <v>0</v>
      </c>
      <c r="CE471" s="38">
        <v>0</v>
      </c>
      <c r="CF471" s="38">
        <v>0</v>
      </c>
      <c r="CG471" s="38">
        <v>0</v>
      </c>
      <c r="CH471" s="38">
        <f t="shared" si="2143"/>
        <v>0</v>
      </c>
      <c r="CI471" s="39"/>
      <c r="CJ471" s="24"/>
      <c r="CK471" s="25"/>
      <c r="CL471" s="173"/>
      <c r="CM471" s="26">
        <f t="shared" ref="CM471" si="2148">1-(CK471/CL469)</f>
        <v>1</v>
      </c>
      <c r="CN471" s="24" t="str" cm="1">
        <f t="array" ref="CN471">+_xlfn.IFS(CM471&lt;0.8,"Cambio",CM471&lt;0.9,"Revisión de control",CM471&gt;0.89,"Se mantiene")</f>
        <v>Se mantiene</v>
      </c>
      <c r="CO471" s="80"/>
      <c r="CP471" s="25"/>
      <c r="CQ471" s="25"/>
      <c r="CR471" s="25"/>
      <c r="CS471" s="26">
        <f t="shared" si="2146"/>
        <v>1</v>
      </c>
    </row>
    <row r="472" spans="1:97" ht="60" customHeight="1" x14ac:dyDescent="0.4">
      <c r="A472" s="7" t="s">
        <v>457</v>
      </c>
      <c r="B472" s="195"/>
      <c r="C472" s="145" t="s">
        <v>165</v>
      </c>
      <c r="D472" s="189"/>
      <c r="E472" s="192"/>
      <c r="F472" s="189"/>
      <c r="G472" s="196"/>
      <c r="H472" s="176"/>
      <c r="I472" s="182"/>
      <c r="J472" s="176"/>
      <c r="K472" s="167"/>
      <c r="L472" s="197"/>
      <c r="M472" s="200"/>
      <c r="N472" s="203"/>
      <c r="O472" s="206"/>
      <c r="P472" s="203"/>
      <c r="Q472" s="206"/>
      <c r="R472" s="206"/>
      <c r="S472" s="209"/>
      <c r="T472" s="176"/>
      <c r="U472" s="175"/>
      <c r="V472" s="175"/>
      <c r="W472" s="177"/>
      <c r="X472" s="167"/>
      <c r="Y472" s="167"/>
      <c r="Z472" s="180"/>
      <c r="AA472" s="180"/>
      <c r="AB472" s="180"/>
      <c r="AC472" s="181"/>
      <c r="AD472" s="176"/>
      <c r="AE472" s="182"/>
      <c r="AF472" s="176"/>
      <c r="AG472" s="176"/>
      <c r="AH472" s="182"/>
      <c r="AI472" s="176"/>
      <c r="AJ472" s="183"/>
      <c r="AK472" s="21" t="str">
        <f>CONCATENATE(J469," Control"," 4")</f>
        <v>SEYM 79 Control 4</v>
      </c>
      <c r="AL472" s="23"/>
      <c r="AM472" s="23"/>
      <c r="AN472" s="23"/>
      <c r="AO472" s="23" t="str">
        <f t="shared" si="2135"/>
        <v xml:space="preserve">  a través de </v>
      </c>
      <c r="AP472" s="21"/>
      <c r="AQ472" s="21" t="str">
        <f t="shared" si="2136"/>
        <v/>
      </c>
      <c r="AR472" s="21"/>
      <c r="AS472" s="21" t="str">
        <f t="shared" si="2137"/>
        <v/>
      </c>
      <c r="AT472" s="21"/>
      <c r="AU472" s="21"/>
      <c r="AV472" s="21"/>
      <c r="AW472" s="22">
        <f>+IF(AQ472="Probabilidad",AW471-(AW471*AS472),AW471)</f>
        <v>0.29399999999999998</v>
      </c>
      <c r="AX472" s="21" t="str">
        <f t="shared" si="2138"/>
        <v>Baja</v>
      </c>
      <c r="AY472" s="22">
        <f>+IF(AQ472="Impacto",AY471-(AY471*AS472),AY471)</f>
        <v>0.75</v>
      </c>
      <c r="AZ472" s="21" t="str">
        <f t="shared" si="2139"/>
        <v>Mayor</v>
      </c>
      <c r="BA472" s="167"/>
      <c r="BB472" s="167"/>
      <c r="BC472" s="170"/>
      <c r="BD472" s="21" t="str">
        <f>CONCATENATE(J469," Acción preventiva"," 4")</f>
        <v>SEYM 79 Acción preventiva 4</v>
      </c>
      <c r="BE472" s="23"/>
      <c r="BF472" s="23"/>
      <c r="BG472" s="23"/>
      <c r="BH472" s="21">
        <f t="shared" si="2141"/>
        <v>0</v>
      </c>
      <c r="BI472" s="21"/>
      <c r="BJ472" s="21"/>
      <c r="BK472" s="21"/>
      <c r="BL472" s="21"/>
      <c r="BM472" s="21"/>
      <c r="BN472" s="21"/>
      <c r="BO472" s="21"/>
      <c r="BP472" s="21"/>
      <c r="BQ472" s="21"/>
      <c r="BR472" s="21"/>
      <c r="BS472" s="21"/>
      <c r="BT472" s="21"/>
      <c r="BU472" s="171"/>
      <c r="BV472" s="38">
        <v>0</v>
      </c>
      <c r="BW472" s="38">
        <v>0</v>
      </c>
      <c r="BX472" s="38">
        <v>0</v>
      </c>
      <c r="BY472" s="38">
        <v>0</v>
      </c>
      <c r="BZ472" s="38">
        <v>0</v>
      </c>
      <c r="CA472" s="38">
        <v>0</v>
      </c>
      <c r="CB472" s="38">
        <v>0</v>
      </c>
      <c r="CC472" s="38">
        <v>0</v>
      </c>
      <c r="CD472" s="38">
        <v>0</v>
      </c>
      <c r="CE472" s="38">
        <v>0</v>
      </c>
      <c r="CF472" s="38">
        <v>0</v>
      </c>
      <c r="CG472" s="38">
        <v>0</v>
      </c>
      <c r="CH472" s="38">
        <f t="shared" si="2143"/>
        <v>0</v>
      </c>
      <c r="CI472" s="39"/>
      <c r="CJ472" s="24"/>
      <c r="CK472" s="25"/>
      <c r="CL472" s="174"/>
      <c r="CM472" s="26">
        <f t="shared" ref="CM472" si="2149">1-(CK472/CL469)</f>
        <v>1</v>
      </c>
      <c r="CN472" s="24" t="str" cm="1">
        <f t="array" ref="CN472">+_xlfn.IFS(CM472&lt;0.8,"Cambio",CM472&lt;0.9,"Revisión de control",CM472&gt;0.89,"Se mantiene")</f>
        <v>Se mantiene</v>
      </c>
      <c r="CO472" s="80"/>
      <c r="CP472" s="25"/>
      <c r="CQ472" s="25"/>
      <c r="CR472" s="25"/>
      <c r="CS472" s="26">
        <f t="shared" si="2146"/>
        <v>1</v>
      </c>
    </row>
    <row r="473" spans="1:97" ht="60" customHeight="1" x14ac:dyDescent="0.4">
      <c r="A473" s="7" t="s">
        <v>675</v>
      </c>
      <c r="B473" s="193" t="s">
        <v>164</v>
      </c>
      <c r="C473" s="145" t="s">
        <v>165</v>
      </c>
      <c r="D473" s="187" t="str">
        <f>VLOOKUP(B473,Datos!$B$65:$F$80,3,FALSE)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73" s="190" t="str">
        <f>VLOOKUP(B473,Datos!$B$65:$F$80,5,FALSE)</f>
        <v>La posibilidad de incumplir con las acciones que generen mejoramiento a los procesos, planes, programas y proyectos que impactan en la toma de decisiones en la entidad</v>
      </c>
      <c r="F473" s="187" t="str">
        <f>VLOOKUP(B473,Datos!$B$65:$F$80,4,FALSE)</f>
        <v>Desde el reporte y análisis de información y datos, la determinación de las causas probables de lo sin cumplimientos y tendencias negativas hasta la formulación de acciones correctivas, preventivas y de mejora.</v>
      </c>
      <c r="G473" s="196" t="s">
        <v>696</v>
      </c>
      <c r="H473" s="176" t="s">
        <v>677</v>
      </c>
      <c r="I473" s="182">
        <f t="shared" si="2034"/>
        <v>1</v>
      </c>
      <c r="J473" s="176" t="str">
        <f t="shared" ref="J473" si="2150">CONCATENATE(C473," ",K473)</f>
        <v>SEYM 80</v>
      </c>
      <c r="K473" s="165">
        <v>80</v>
      </c>
      <c r="L473" s="197">
        <v>45839</v>
      </c>
      <c r="M473" s="198">
        <f ca="1">+TODAY()-L473</f>
        <v>240</v>
      </c>
      <c r="N473" s="201" t="s">
        <v>19</v>
      </c>
      <c r="O473" s="204">
        <f>VLOOKUP(N473,[2]Datos!$B$21:$D$25,3,FALSE)</f>
        <v>0.2</v>
      </c>
      <c r="P473" s="201" t="s">
        <v>32</v>
      </c>
      <c r="Q473" s="204">
        <f>VLOOKUP(P473,[2]Datos!$C$20:$D$25,2,FALSE)</f>
        <v>0.8</v>
      </c>
      <c r="R473" s="204">
        <f t="shared" ref="R473" si="2151">+IF(O473="",Q473,IF(Q473="",O473,IF(O473&gt;Q473,O473,Q473)))</f>
        <v>0.8</v>
      </c>
      <c r="S473" s="207" t="s">
        <v>697</v>
      </c>
      <c r="T473" s="176" t="s">
        <v>4</v>
      </c>
      <c r="U473" s="175" t="s">
        <v>698</v>
      </c>
      <c r="V473" s="175" t="s">
        <v>699</v>
      </c>
      <c r="W473" s="177" t="str">
        <f t="shared" ref="W473" si="2152">CONCATENATE("Posibilidad de"," ",T473," ",U473," debido ",V473)</f>
        <v>Posibilidad de pérdida reputacional para la Agencia Nacional de Tierras, por la ejecución incompleta o inoportuna de las auditorías contempladas en el Plan Anual de Auditoría Interna debido debido a la ausencia de una visión clara y de compromiso de la Alta Dirección respecto de la relevancia del Plan como instrumento de control y mejora institucional</v>
      </c>
      <c r="X473" s="165" t="s">
        <v>221</v>
      </c>
      <c r="Y473" s="165" t="s">
        <v>227</v>
      </c>
      <c r="Z473" s="178" t="s">
        <v>286</v>
      </c>
      <c r="AA473" s="178" t="s">
        <v>700</v>
      </c>
      <c r="AB473" s="178" t="s">
        <v>287</v>
      </c>
      <c r="AC473" s="181">
        <v>103</v>
      </c>
      <c r="AD473" s="176" t="str">
        <f t="shared" ref="AD473" si="2153">IF(AC473&lt;=0,"",IF(AC473&lt;=2,"Muy Baja",IF(AC473&lt;=24,"Baja",IF(AC473&lt;=500,"Media",IF(AC473&lt;=5000,"Alta","Muy Alta")))))</f>
        <v>Media</v>
      </c>
      <c r="AE473" s="182">
        <f t="shared" ref="AE473" si="2154">IF(AD473="","",IF(AD473="Muy Baja",0.2,IF(AD473="Baja",0.4,IF(AD473="Media",0.6,IF(AD473="Alta",0.8,IF(AD473="Muy Alta",1,))))))</f>
        <v>0.6</v>
      </c>
      <c r="AF473" s="176" t="s">
        <v>32</v>
      </c>
      <c r="AG473" s="176" t="str">
        <f>IF(OR(AF473=[2]Datos!$C$6,AF473=[2]Datos!$D$6),"Leve",IF(OR(AF473=[2]Datos!$C$7,AF473=[2]Datos!$D$7),"Menor",IF(OR(AF473=[2]Datos!$C$8,AF473=[2]Datos!$D$8),"Moderado",IF(OR(AF473=[2]Datos!$C$9,AF473=[2]Datos!$D$9),"Mayor",IF(OR(AF473=[2]Datos!$C$10,AF473=[2]Datos!$D$10),"Catastrófico","")))))</f>
        <v>Mayor</v>
      </c>
      <c r="AH473" s="182">
        <f t="shared" ref="AH473" si="2155">IF(AG473="","",IF(AG473="Leve",0.2,IF(AG473="Menor",0.4,IF(AG473="Moderado",0.6,IF(AG473="Mayor",0.8,IF(AG473="Catastrófico",1,))))))</f>
        <v>0.8</v>
      </c>
      <c r="AI473" s="176" t="str">
        <f t="shared" ref="AI473" si="2156">IF(OR(AND(AD473="Muy Baja",AG473="Leve"),AND(AD473="Muy Baja",AG473="Menor"),AND(AD473="Baja",AG473="Leve")),"Bajo",IF(OR(AND(AD473="Muy baja",AG473="Moderado"),AND(AD473="Baja",AG473="Menor"),AND(AD473="Baja",AG473="Moderado"),AND(AD473="Media",AG473="Leve"),AND(AD473="Media",AG473="Menor"),AND(AD473="Media",AG473="Moderado"),AND(AD473="Alta",AG473="Leve"),AND(AD473="Alta",AG473="Menor")),"Moderado",IF(OR(AND(AD473="Muy Baja",AG473="Mayor"),AND(AD473="Baja",AG473="Mayor"),AND(AD473="Media",AG473="Mayor"),AND(AD473="Alta",AG473="Moderado"),AND(AD473="Alta",AG473="Mayor"),AND(AD473="Muy Alta",AG473="Leve"),AND(AD473="Muy Alta",AG473="Menor"),AND(AD473="Muy Alta",AG473="Moderado"),AND(AD473="Muy Alta",AG473="Mayor")),"Alto",IF(OR(AND(AD473="Muy Baja",AG473="Catastrófico"),AND(AD473="Baja",AG473="Catastrófico"),AND(AD473="Media",AG473="Catastrófico"),AND(AD473="Alta",AG473="Catastrófico"),AND(AD473="Muy Alta",AG473="Catastrófico")),"Extremo",""))))</f>
        <v>Alto</v>
      </c>
      <c r="AJ473" s="183" t="str" cm="1">
        <f t="array" ref="AJ473">_xlfn.IFS(AI473="Bajo","Aceptar",AI473="Moderado","Reducir",AI473="Alto","Reducir",AI473="Extremo","Reducir")</f>
        <v>Reducir</v>
      </c>
      <c r="AK473" s="21" t="str">
        <f>CONCATENATE(J473," Control"," 1")</f>
        <v>SEYM 80 Control 1</v>
      </c>
      <c r="AL473" s="23" t="s">
        <v>693</v>
      </c>
      <c r="AM473" s="23" t="s">
        <v>701</v>
      </c>
      <c r="AN473" s="147" t="s">
        <v>702</v>
      </c>
      <c r="AO473" s="23" t="str">
        <f>CONCATENATE(AL473," ",AM473," a través de ",AN473)</f>
        <v>El JEFE DE OFICINA DE CONTROL verifica que el borrador del Plan Anual de Auditoría Interna (PAAI), elaborado por el funcionario designado para la siguiente vigencia, cumpla íntegramente con los lineamientos establecidos por el Departamento Administrativo de la Función Pública (DAFP) para la formulación de un plan basado en riesgos. a través de la propuesta anual Plan Anual de Auditoría Interna (PAAI). Esta verificación incluye: (i) la inclusión del universo de auditoría, (ii) la aplicación de la matriz de priorización con criterios y pesos, (iii) la definición del ciclo de rotación según los niveles de criticidad, (iv) la consignación de las necesidades de recursos humanos, OPSP, viáticos y tiempos, (v) la asignación proporcional de recursos, y (vi) la coherencia entre el cronograma, la carga de trabajo y la disponibilidad presupuestal.
Si el borrador cumple con los criterios establecidos, se somete a aprobación del Comité Institucional de Coordinación de Control Interno (CICCI).
Si no cumple con los criterios, se devuelve mediante correo electrónico al funcionario responsable, con las observaciones correspondientes, para su ajuste.</v>
      </c>
      <c r="AP473" s="21" t="s">
        <v>53</v>
      </c>
      <c r="AQ473" s="21" t="str">
        <f t="shared" si="2136"/>
        <v>Probabilidad</v>
      </c>
      <c r="AR473" s="21" t="s">
        <v>56</v>
      </c>
      <c r="AS473" s="21" t="str">
        <f t="shared" si="2137"/>
        <v>40%</v>
      </c>
      <c r="AT473" s="21" t="s">
        <v>1</v>
      </c>
      <c r="AU473" s="21" t="s">
        <v>2</v>
      </c>
      <c r="AV473" s="21" t="s">
        <v>3</v>
      </c>
      <c r="AW473" s="22">
        <f>+IF(AQ473="Probabilidad",AE473-(AE473*AS473),AE473)</f>
        <v>0.36</v>
      </c>
      <c r="AX473" s="21" t="str">
        <f t="shared" si="2138"/>
        <v>Baja</v>
      </c>
      <c r="AY473" s="22">
        <f>+IF(AQ473="Impacto",AH473-(AH473*AS473),AH473)</f>
        <v>0.8</v>
      </c>
      <c r="AZ473" s="21" t="str">
        <f t="shared" si="2139"/>
        <v>Mayor</v>
      </c>
      <c r="BA473" s="165" t="str">
        <f t="shared" ref="BA473" si="2157">IF(OR(AND(AX476="Muy Baja",AZ476="Leve"),AND(AX476="Muy Baja",AZ476="Menor"),AND(AX476="Baja",AZ476="Leve")),"Bajo",IF(OR(AND(AX476="Muy baja",AZ476="Moderado"),AND(AX476="Baja",AZ476="Menor"),AND(AX476="Baja",AZ476="Moderado"),AND(AX476="Media",AZ476="Leve"),AND(AX476="Media",AZ476="Menor"),AND(AX476="Media",AZ476="Moderado"),AND(AX476="Alta",AZ476="Leve"),AND(AX476="Alta",AZ476="Menor")),"Moderado",IF(OR(AND(AX476="Muy Baja",AZ476="Mayor"),AND(AX476="Baja",AZ476="Mayor"),AND(AX476="Media",AZ476="Mayor"),AND(AX476="Alta",AZ476="Moderado"),AND(AX476="Alta",AZ476="Mayor"),AND(AX476="Muy Alta",AZ476="Leve"),AND(AX476="Muy Alta",AZ476="Menor"),AND(AX476="Muy Alta",AZ476="Moderado"),AND(AX476="Muy Alta",AZ476="Mayor")),"Alto",IF(OR(AND(AX476="Muy Baja",AZ476="Catastrófico"),AND(AX476="Baja",AZ476="Catastrófico"),AND(AX476="Media",AZ476="Catastrófico"),AND(AX476="Alta",AZ476="Catastrófico"),AND(AX476="Muy Alta",AZ476="Catastrófico")),"Extremo",""))))</f>
        <v>Moderado</v>
      </c>
      <c r="BB473" s="165" t="str" cm="1">
        <f t="array" ref="BB473">_xlfn.IFS(BA473="Bajo","Aceptar",BA473="Moderado","Reducir",BA473="Alto","Reducir",BA473="Extremo","Reducir")</f>
        <v>Reducir</v>
      </c>
      <c r="BC473" s="168" t="str" cm="1">
        <f t="array" ref="BC473">_xlfn.IFS(BB473="Aceptar","No",BB473="Reducir","Si")</f>
        <v>Si</v>
      </c>
      <c r="BD473" s="21" t="str">
        <f>CONCATENATE(J473," Acción preventiva"," 1")</f>
        <v>SEYM 80 Acción preventiva 1</v>
      </c>
      <c r="BE473" s="23" t="s">
        <v>677</v>
      </c>
      <c r="BF473" s="23" t="s">
        <v>703</v>
      </c>
      <c r="BG473" s="23" t="s">
        <v>704</v>
      </c>
      <c r="BH473" s="21">
        <f t="shared" si="2141"/>
        <v>1</v>
      </c>
      <c r="BI473" s="21"/>
      <c r="BJ473" s="21"/>
      <c r="BK473" s="21"/>
      <c r="BL473" s="21"/>
      <c r="BM473" s="21"/>
      <c r="BN473" s="21"/>
      <c r="BO473" s="21"/>
      <c r="BP473" s="21"/>
      <c r="BQ473" s="21"/>
      <c r="BR473" s="21">
        <v>1</v>
      </c>
      <c r="BS473" s="21"/>
      <c r="BT473" s="21"/>
      <c r="BU473" s="171">
        <f t="shared" ref="BU473" si="2158">+AVERAGE(CH473:CH476)/AVERAGE(BH473:BH476)</f>
        <v>0</v>
      </c>
      <c r="BV473" s="38">
        <v>0</v>
      </c>
      <c r="BW473" s="38">
        <v>0</v>
      </c>
      <c r="BX473" s="38">
        <v>0</v>
      </c>
      <c r="BY473" s="38">
        <v>0</v>
      </c>
      <c r="BZ473" s="38">
        <v>0</v>
      </c>
      <c r="CA473" s="38">
        <v>0</v>
      </c>
      <c r="CB473" s="38">
        <v>0</v>
      </c>
      <c r="CC473" s="38">
        <v>0</v>
      </c>
      <c r="CD473" s="38">
        <v>0</v>
      </c>
      <c r="CE473" s="38">
        <v>0</v>
      </c>
      <c r="CF473" s="38">
        <v>0</v>
      </c>
      <c r="CG473" s="38">
        <v>0</v>
      </c>
      <c r="CH473" s="38">
        <f t="shared" ref="CH473:CH484" si="2159">+SUM(BV473:CG473)</f>
        <v>0</v>
      </c>
      <c r="CI473" s="39"/>
      <c r="CJ473" s="24"/>
      <c r="CK473" s="25"/>
      <c r="CL473" s="172">
        <f t="shared" ref="CL473" si="2160">+AC473</f>
        <v>103</v>
      </c>
      <c r="CM473" s="26">
        <f t="shared" ref="CM473" si="2161">1-(CK473/CL473)</f>
        <v>1</v>
      </c>
      <c r="CN473" s="24" t="str" cm="1">
        <f t="array" ref="CN473">+_xlfn.IFS(CM473&lt;0.8,"Cambio",CM473&lt;0.9,"Revisión de control",CM473&gt;0.89,"Se mantiene")</f>
        <v>Se mantiene</v>
      </c>
      <c r="CO473" s="80"/>
      <c r="CP473" s="25"/>
      <c r="CQ473" s="25"/>
      <c r="CR473" s="25"/>
      <c r="CS473" s="26">
        <f t="shared" ref="CS473:CS484" si="2162">(_xlfn.IFS(CJ473="",1,CJ473="SI",0)+_xlfn.IFS(CO473="",1,CO473="SI",1,CO473="NO",0)+_xlfn.IFS(CP473="",1,CP473="SI",1,CP473="NO",0)+_xlfn.IFS(CQ473="",1,CQ473="SI",1,CQ473="NO",0)+_xlfn.IFS(CR473="",1,CR473="SI",1,CR473="NO",0))/5</f>
        <v>1</v>
      </c>
    </row>
    <row r="474" spans="1:97" ht="60" customHeight="1" x14ac:dyDescent="0.4">
      <c r="A474" s="7" t="s">
        <v>675</v>
      </c>
      <c r="B474" s="194"/>
      <c r="C474" s="145" t="s">
        <v>165</v>
      </c>
      <c r="D474" s="188"/>
      <c r="E474" s="191"/>
      <c r="F474" s="188"/>
      <c r="G474" s="196"/>
      <c r="H474" s="176"/>
      <c r="I474" s="182"/>
      <c r="J474" s="176"/>
      <c r="K474" s="166"/>
      <c r="L474" s="197"/>
      <c r="M474" s="199"/>
      <c r="N474" s="202"/>
      <c r="O474" s="205"/>
      <c r="P474" s="202"/>
      <c r="Q474" s="205"/>
      <c r="R474" s="205"/>
      <c r="S474" s="208"/>
      <c r="T474" s="176"/>
      <c r="U474" s="175"/>
      <c r="V474" s="175"/>
      <c r="W474" s="177"/>
      <c r="X474" s="166"/>
      <c r="Y474" s="166"/>
      <c r="Z474" s="179"/>
      <c r="AA474" s="179"/>
      <c r="AB474" s="179"/>
      <c r="AC474" s="181"/>
      <c r="AD474" s="176"/>
      <c r="AE474" s="182"/>
      <c r="AF474" s="176"/>
      <c r="AG474" s="176"/>
      <c r="AH474" s="182"/>
      <c r="AI474" s="176"/>
      <c r="AJ474" s="183"/>
      <c r="AK474" s="21" t="str">
        <f>CONCATENATE(J473," Control"," 2")</f>
        <v>SEYM 80 Control 2</v>
      </c>
      <c r="AL474" s="23" t="s">
        <v>693</v>
      </c>
      <c r="AM474" s="23" t="s">
        <v>705</v>
      </c>
      <c r="AN474" s="147" t="s">
        <v>706</v>
      </c>
      <c r="AO474" s="23" t="str">
        <f>CONCATENATE(AL474," ",AM474," a través del ",AN474)</f>
        <v>El JEFE DE OFICINA DE CONTROL verifica que los recursos necesarios para la ejecución de las actividades del Plan Anual de Auditoría Interna (PAAI) hayan sido incluidos a través del anteproyecto de presupuesto anual de la entidad. Esta verificación comprende: (i) que las actividades del PAAI estén debidamente programadas y financiadas, y (ii) que existan apropiaciones suficientes en los rubros de Orden de Prestación de Servicios Profesionales (OPSP), comisiones y viáticos.
Si se detecta desfinanciación, se solicita a la Dirección General, a la Secretaría General y a la Subdirección Administrativa y Financiera la reasignación o gestión de los recursos requeridos. En caso de que persista la insuficiencia presupuestal, se ajustarán las actividades del PAAI conforme al presupuesto efectivamente aprobado.
Si no se detecta desfinanciación, el Plan se somete al Comité Institucional de Coordinación de Control Interno (CICCI) para su aprobación.</v>
      </c>
      <c r="AP474" s="21" t="s">
        <v>53</v>
      </c>
      <c r="AQ474" s="21" t="str">
        <f t="shared" si="2136"/>
        <v>Probabilidad</v>
      </c>
      <c r="AR474" s="21" t="s">
        <v>56</v>
      </c>
      <c r="AS474" s="21" t="str">
        <f t="shared" si="2137"/>
        <v>40%</v>
      </c>
      <c r="AT474" s="21" t="s">
        <v>1</v>
      </c>
      <c r="AU474" s="21" t="s">
        <v>2</v>
      </c>
      <c r="AV474" s="21" t="s">
        <v>3</v>
      </c>
      <c r="AW474" s="22">
        <f>+IF(AQ474="Probabilidad",AW473-(AW473*AS474),AW473)</f>
        <v>0.216</v>
      </c>
      <c r="AX474" s="21" t="str">
        <f t="shared" si="2138"/>
        <v>Baja</v>
      </c>
      <c r="AY474" s="22">
        <f>+IF(AQ474="Impacto",AY473-(AY473*AS474),AY473)</f>
        <v>0.8</v>
      </c>
      <c r="AZ474" s="21" t="str">
        <f t="shared" si="2139"/>
        <v>Mayor</v>
      </c>
      <c r="BA474" s="166"/>
      <c r="BB474" s="166"/>
      <c r="BC474" s="169"/>
      <c r="BD474" s="21" t="str">
        <f>CONCATENATE(J473," Acción preventiva"," 2")</f>
        <v>SEYM 80 Acción preventiva 2</v>
      </c>
      <c r="BE474" s="23" t="s">
        <v>677</v>
      </c>
      <c r="BF474" s="23" t="s">
        <v>707</v>
      </c>
      <c r="BG474" s="23" t="s">
        <v>708</v>
      </c>
      <c r="BH474" s="21">
        <f t="shared" si="2141"/>
        <v>1</v>
      </c>
      <c r="BI474" s="21"/>
      <c r="BJ474" s="21"/>
      <c r="BK474" s="21"/>
      <c r="BL474" s="21"/>
      <c r="BM474" s="21"/>
      <c r="BN474" s="21"/>
      <c r="BO474" s="21"/>
      <c r="BP474" s="21"/>
      <c r="BQ474" s="21"/>
      <c r="BR474" s="21"/>
      <c r="BS474" s="21">
        <v>1</v>
      </c>
      <c r="BT474" s="21"/>
      <c r="BU474" s="171"/>
      <c r="BV474" s="38">
        <v>0</v>
      </c>
      <c r="BW474" s="38">
        <v>0</v>
      </c>
      <c r="BX474" s="38">
        <v>0</v>
      </c>
      <c r="BY474" s="38">
        <v>0</v>
      </c>
      <c r="BZ474" s="38">
        <v>0</v>
      </c>
      <c r="CA474" s="38">
        <v>0</v>
      </c>
      <c r="CB474" s="38">
        <v>0</v>
      </c>
      <c r="CC474" s="38">
        <v>0</v>
      </c>
      <c r="CD474" s="38">
        <v>0</v>
      </c>
      <c r="CE474" s="38">
        <v>0</v>
      </c>
      <c r="CF474" s="38">
        <v>0</v>
      </c>
      <c r="CG474" s="38">
        <v>0</v>
      </c>
      <c r="CH474" s="38">
        <f t="shared" si="2159"/>
        <v>0</v>
      </c>
      <c r="CI474" s="39"/>
      <c r="CJ474" s="24"/>
      <c r="CK474" s="25"/>
      <c r="CL474" s="173"/>
      <c r="CM474" s="26">
        <f t="shared" ref="CM474" si="2163">1-(CK474/CL473)</f>
        <v>1</v>
      </c>
      <c r="CN474" s="24" t="str" cm="1">
        <f t="array" ref="CN474">+_xlfn.IFS(CM474&lt;0.8,"Cambio",CM474&lt;0.9,"Revisión de control",CM474&gt;0.89,"Se mantiene")</f>
        <v>Se mantiene</v>
      </c>
      <c r="CO474" s="80"/>
      <c r="CP474" s="25"/>
      <c r="CQ474" s="25"/>
      <c r="CR474" s="25"/>
      <c r="CS474" s="26">
        <f t="shared" si="2162"/>
        <v>1</v>
      </c>
    </row>
    <row r="475" spans="1:97" ht="60" customHeight="1" x14ac:dyDescent="0.4">
      <c r="A475" s="7" t="s">
        <v>675</v>
      </c>
      <c r="B475" s="194"/>
      <c r="C475" s="145" t="s">
        <v>165</v>
      </c>
      <c r="D475" s="188"/>
      <c r="E475" s="191"/>
      <c r="F475" s="188"/>
      <c r="G475" s="196"/>
      <c r="H475" s="176"/>
      <c r="I475" s="182"/>
      <c r="J475" s="176"/>
      <c r="K475" s="166"/>
      <c r="L475" s="197"/>
      <c r="M475" s="199"/>
      <c r="N475" s="202"/>
      <c r="O475" s="205"/>
      <c r="P475" s="202"/>
      <c r="Q475" s="205"/>
      <c r="R475" s="205"/>
      <c r="S475" s="208"/>
      <c r="T475" s="176"/>
      <c r="U475" s="175"/>
      <c r="V475" s="175"/>
      <c r="W475" s="177"/>
      <c r="X475" s="166"/>
      <c r="Y475" s="166"/>
      <c r="Z475" s="179"/>
      <c r="AA475" s="179"/>
      <c r="AB475" s="179"/>
      <c r="AC475" s="181"/>
      <c r="AD475" s="176"/>
      <c r="AE475" s="182"/>
      <c r="AF475" s="176"/>
      <c r="AG475" s="176"/>
      <c r="AH475" s="182"/>
      <c r="AI475" s="176"/>
      <c r="AJ475" s="183"/>
      <c r="AK475" s="21" t="str">
        <f>CONCATENATE(J473," Control"," 3")</f>
        <v>SEYM 80 Control 3</v>
      </c>
      <c r="AL475" s="23" t="s">
        <v>693</v>
      </c>
      <c r="AM475" s="23" t="s">
        <v>709</v>
      </c>
      <c r="AN475" s="23" t="s">
        <v>710</v>
      </c>
      <c r="AO475" s="23" t="str">
        <f>CONCATENATE(AL475," ",AM475," a través del ",AN475)</f>
        <v>El JEFE DE OFICINA DE CONTROL verifica la ejecución del Plan Anual de Auditoría Interna (PAAI) se esté desarrollando conforme a lo planeado a través del Plan Anual de Auditoría Interna (PAAI) trimestralmente con el análisis del cumplimiento de metas, porcentajes de ejecución, desviaciones y requerimientos de apoyo.
Si se identifican desviaciones en la ejecución, se informa al Comité Institucional de Coordinación de Control Interno (CICCI), dejando constancia en acta firmada por los miembros del comité sobre los compromisos asumidos y los plazos definidos para su corrección.
Si no se presentan desviaciones, se remite al CICCI un informe de avance y ejecución del PAA.</v>
      </c>
      <c r="AP475" s="21" t="s">
        <v>54</v>
      </c>
      <c r="AQ475" s="21" t="str">
        <f t="shared" si="2136"/>
        <v>Probabilidad</v>
      </c>
      <c r="AR475" s="21" t="s">
        <v>56</v>
      </c>
      <c r="AS475" s="21" t="str">
        <f t="shared" si="2137"/>
        <v>30%</v>
      </c>
      <c r="AT475" s="21" t="s">
        <v>1</v>
      </c>
      <c r="AU475" s="21" t="s">
        <v>2</v>
      </c>
      <c r="AV475" s="21" t="s">
        <v>3</v>
      </c>
      <c r="AW475" s="22">
        <f>+IF(AQ475="Probabilidad",AW474-(AW474*AS475),AW474)</f>
        <v>0.1512</v>
      </c>
      <c r="AX475" s="21" t="str">
        <f t="shared" si="2138"/>
        <v>Muy Baja</v>
      </c>
      <c r="AY475" s="22">
        <f>+IF(AQ475="Impacto",AY474-(AY474*AS475),AY474)</f>
        <v>0.8</v>
      </c>
      <c r="AZ475" s="21" t="str">
        <f t="shared" si="2139"/>
        <v>Mayor</v>
      </c>
      <c r="BA475" s="166"/>
      <c r="BB475" s="166"/>
      <c r="BC475" s="169"/>
      <c r="BD475" s="21" t="str">
        <f>CONCATENATE(J473," Acción preventiva"," 3")</f>
        <v>SEYM 80 Acción preventiva 3</v>
      </c>
      <c r="BE475" s="23" t="s">
        <v>677</v>
      </c>
      <c r="BF475" s="23" t="s">
        <v>711</v>
      </c>
      <c r="BG475" s="23" t="s">
        <v>712</v>
      </c>
      <c r="BH475" s="21">
        <f t="shared" si="2141"/>
        <v>1</v>
      </c>
      <c r="BI475" s="21"/>
      <c r="BJ475" s="21"/>
      <c r="BK475" s="21"/>
      <c r="BL475" s="21"/>
      <c r="BM475" s="21"/>
      <c r="BN475" s="21"/>
      <c r="BO475" s="21"/>
      <c r="BP475" s="21"/>
      <c r="BQ475" s="21"/>
      <c r="BR475" s="21"/>
      <c r="BS475" s="21">
        <v>1</v>
      </c>
      <c r="BT475" s="21"/>
      <c r="BU475" s="171"/>
      <c r="BV475" s="38">
        <v>0</v>
      </c>
      <c r="BW475" s="38">
        <v>0</v>
      </c>
      <c r="BX475" s="38">
        <v>0</v>
      </c>
      <c r="BY475" s="38">
        <v>0</v>
      </c>
      <c r="BZ475" s="38">
        <v>0</v>
      </c>
      <c r="CA475" s="38">
        <v>0</v>
      </c>
      <c r="CB475" s="38">
        <v>0</v>
      </c>
      <c r="CC475" s="38">
        <v>0</v>
      </c>
      <c r="CD475" s="38">
        <v>0</v>
      </c>
      <c r="CE475" s="38">
        <v>0</v>
      </c>
      <c r="CF475" s="38">
        <v>0</v>
      </c>
      <c r="CG475" s="38">
        <v>0</v>
      </c>
      <c r="CH475" s="38">
        <f t="shared" si="2159"/>
        <v>0</v>
      </c>
      <c r="CI475" s="39"/>
      <c r="CJ475" s="24"/>
      <c r="CK475" s="25"/>
      <c r="CL475" s="173"/>
      <c r="CM475" s="26">
        <f t="shared" ref="CM475" si="2164">1-(CK475/CL473)</f>
        <v>1</v>
      </c>
      <c r="CN475" s="24" t="str" cm="1">
        <f t="array" ref="CN475">+_xlfn.IFS(CM475&lt;0.8,"Cambio",CM475&lt;0.9,"Revisión de control",CM475&gt;0.89,"Se mantiene")</f>
        <v>Se mantiene</v>
      </c>
      <c r="CO475" s="80"/>
      <c r="CP475" s="25"/>
      <c r="CQ475" s="25"/>
      <c r="CR475" s="25"/>
      <c r="CS475" s="26">
        <f t="shared" si="2162"/>
        <v>1</v>
      </c>
    </row>
    <row r="476" spans="1:97" ht="60" customHeight="1" x14ac:dyDescent="0.4">
      <c r="A476" s="7" t="s">
        <v>675</v>
      </c>
      <c r="B476" s="195"/>
      <c r="C476" s="145" t="s">
        <v>165</v>
      </c>
      <c r="D476" s="189"/>
      <c r="E476" s="192"/>
      <c r="F476" s="189"/>
      <c r="G476" s="196"/>
      <c r="H476" s="176"/>
      <c r="I476" s="182"/>
      <c r="J476" s="176"/>
      <c r="K476" s="167"/>
      <c r="L476" s="197"/>
      <c r="M476" s="200"/>
      <c r="N476" s="203"/>
      <c r="O476" s="206"/>
      <c r="P476" s="203"/>
      <c r="Q476" s="206"/>
      <c r="R476" s="206"/>
      <c r="S476" s="209"/>
      <c r="T476" s="176"/>
      <c r="U476" s="175"/>
      <c r="V476" s="175"/>
      <c r="W476" s="177"/>
      <c r="X476" s="167"/>
      <c r="Y476" s="167"/>
      <c r="Z476" s="180"/>
      <c r="AA476" s="180"/>
      <c r="AB476" s="180"/>
      <c r="AC476" s="181"/>
      <c r="AD476" s="176"/>
      <c r="AE476" s="182"/>
      <c r="AF476" s="176"/>
      <c r="AG476" s="176"/>
      <c r="AH476" s="182"/>
      <c r="AI476" s="176"/>
      <c r="AJ476" s="183"/>
      <c r="AK476" s="21" t="str">
        <f>CONCATENATE(J473," Control"," 4")</f>
        <v>SEYM 80 Control 4</v>
      </c>
      <c r="AL476" s="23" t="s">
        <v>713</v>
      </c>
      <c r="AM476" s="23" t="s">
        <v>714</v>
      </c>
      <c r="AN476" s="23" t="s">
        <v>715</v>
      </c>
      <c r="AO476" s="23" t="str">
        <f t="shared" ref="AO476:AO480" si="2165">CONCATENATE(AL476," ",AM476," a través de ",AN476)</f>
        <v>El COMITÉ INSTITUCIONAL DE COORDINACIÓN DE CONTROL INTERNO - CICCI aprueba las modificaciones del Plan Anual de Auditorías a través de la actualización de este, con base a los argumentos técnicos que presenta la Oficina de Control Interno</v>
      </c>
      <c r="AP476" s="21" t="s">
        <v>55</v>
      </c>
      <c r="AQ476" s="21" t="str">
        <f t="shared" si="2136"/>
        <v>Impacto</v>
      </c>
      <c r="AR476" s="21" t="s">
        <v>56</v>
      </c>
      <c r="AS476" s="21" t="str">
        <f t="shared" si="2137"/>
        <v>25%</v>
      </c>
      <c r="AT476" s="21" t="s">
        <v>1</v>
      </c>
      <c r="AU476" s="21" t="s">
        <v>2</v>
      </c>
      <c r="AV476" s="21" t="s">
        <v>3</v>
      </c>
      <c r="AW476" s="22">
        <f>+IF(AQ476="Probabilidad",AW475-(AW475*AS476),AW475)</f>
        <v>0.1512</v>
      </c>
      <c r="AX476" s="21" t="str">
        <f t="shared" si="2138"/>
        <v>Muy Baja</v>
      </c>
      <c r="AY476" s="22">
        <f>+IF(AQ476="Impacto",AY475-(AY475*AS476),AY475)</f>
        <v>0.60000000000000009</v>
      </c>
      <c r="AZ476" s="21" t="str">
        <f t="shared" si="2139"/>
        <v>Moderado</v>
      </c>
      <c r="BA476" s="167"/>
      <c r="BB476" s="167"/>
      <c r="BC476" s="170"/>
      <c r="BD476" s="21" t="str">
        <f>CONCATENATE(J473," Acción preventiva"," 4")</f>
        <v>SEYM 80 Acción preventiva 4</v>
      </c>
      <c r="BE476" s="23"/>
      <c r="BF476" s="23"/>
      <c r="BG476" s="23"/>
      <c r="BH476" s="21">
        <f t="shared" si="2141"/>
        <v>0</v>
      </c>
      <c r="BI476" s="21"/>
      <c r="BJ476" s="21"/>
      <c r="BK476" s="21"/>
      <c r="BL476" s="21"/>
      <c r="BM476" s="21"/>
      <c r="BN476" s="21"/>
      <c r="BO476" s="21"/>
      <c r="BP476" s="21"/>
      <c r="BQ476" s="21"/>
      <c r="BR476" s="21"/>
      <c r="BS476" s="21"/>
      <c r="BT476" s="21"/>
      <c r="BU476" s="171"/>
      <c r="BV476" s="38">
        <v>0</v>
      </c>
      <c r="BW476" s="38">
        <v>0</v>
      </c>
      <c r="BX476" s="38">
        <v>0</v>
      </c>
      <c r="BY476" s="38">
        <v>0</v>
      </c>
      <c r="BZ476" s="38">
        <v>0</v>
      </c>
      <c r="CA476" s="38">
        <v>0</v>
      </c>
      <c r="CB476" s="38">
        <v>0</v>
      </c>
      <c r="CC476" s="38">
        <v>0</v>
      </c>
      <c r="CD476" s="38">
        <v>0</v>
      </c>
      <c r="CE476" s="38">
        <v>0</v>
      </c>
      <c r="CF476" s="38">
        <v>0</v>
      </c>
      <c r="CG476" s="38">
        <v>0</v>
      </c>
      <c r="CH476" s="38">
        <f t="shared" si="2159"/>
        <v>0</v>
      </c>
      <c r="CI476" s="39"/>
      <c r="CJ476" s="24"/>
      <c r="CK476" s="25"/>
      <c r="CL476" s="174"/>
      <c r="CM476" s="26">
        <f t="shared" ref="CM476" si="2166">1-(CK476/CL473)</f>
        <v>1</v>
      </c>
      <c r="CN476" s="24" t="str" cm="1">
        <f t="array" ref="CN476">+_xlfn.IFS(CM476&lt;0.8,"Cambio",CM476&lt;0.9,"Revisión de control",CM476&gt;0.89,"Se mantiene")</f>
        <v>Se mantiene</v>
      </c>
      <c r="CO476" s="80"/>
      <c r="CP476" s="25"/>
      <c r="CQ476" s="25"/>
      <c r="CR476" s="25"/>
      <c r="CS476" s="26">
        <f t="shared" si="2162"/>
        <v>1</v>
      </c>
    </row>
    <row r="477" spans="1:97" ht="60" customHeight="1" x14ac:dyDescent="0.4">
      <c r="A477" s="7" t="s">
        <v>675</v>
      </c>
      <c r="B477" s="193" t="s">
        <v>164</v>
      </c>
      <c r="C477" s="145" t="s">
        <v>165</v>
      </c>
      <c r="D477" s="187" t="str">
        <f>VLOOKUP(B477,Datos!$B$65:$F$80,3,FALSE)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77" s="190" t="str">
        <f>VLOOKUP(B477,Datos!$B$65:$F$80,5,FALSE)</f>
        <v>La posibilidad de incumplir con las acciones que generen mejoramiento a los procesos, planes, programas y proyectos que impactan en la toma de decisiones en la entidad</v>
      </c>
      <c r="F477" s="187" t="str">
        <f>VLOOKUP(B477,Datos!$B$65:$F$80,4,FALSE)</f>
        <v>Desde el reporte y análisis de información y datos, la determinación de las causas probables de lo sin cumplimientos y tendencias negativas hasta la formulación de acciones correctivas, preventivas y de mejora.</v>
      </c>
      <c r="G477" s="196" t="s">
        <v>696</v>
      </c>
      <c r="H477" s="176" t="s">
        <v>677</v>
      </c>
      <c r="I477" s="182">
        <f t="shared" si="2034"/>
        <v>1</v>
      </c>
      <c r="J477" s="176" t="str">
        <f t="shared" ref="J477" si="2167">CONCATENATE(C477," ",K477)</f>
        <v>SEYM 81</v>
      </c>
      <c r="K477" s="165">
        <v>81</v>
      </c>
      <c r="L477" s="197">
        <v>45839</v>
      </c>
      <c r="M477" s="198">
        <f ca="1">+TODAY()-L477</f>
        <v>240</v>
      </c>
      <c r="N477" s="201" t="s">
        <v>19</v>
      </c>
      <c r="O477" s="204">
        <f>VLOOKUP(N477,[2]Datos!$B$21:$D$25,3,FALSE)</f>
        <v>0.2</v>
      </c>
      <c r="P477" s="201" t="s">
        <v>32</v>
      </c>
      <c r="Q477" s="204">
        <f>VLOOKUP(P477,[2]Datos!$C$20:$D$25,2,FALSE)</f>
        <v>0.8</v>
      </c>
      <c r="R477" s="204">
        <f t="shared" ref="R477" si="2168">+IF(O477="",Q477,IF(Q477="",O477,IF(O477&gt;Q477,O477,Q477)))</f>
        <v>0.8</v>
      </c>
      <c r="S477" s="207" t="s">
        <v>716</v>
      </c>
      <c r="T477" s="176" t="s">
        <v>4</v>
      </c>
      <c r="U477" s="175" t="s">
        <v>717</v>
      </c>
      <c r="V477" s="175" t="s">
        <v>718</v>
      </c>
      <c r="W477" s="177" t="str">
        <f t="shared" ref="W477" si="2169">CONCATENATE("Posibilidad de"," ",T477," ",U477," debido ",V477)</f>
        <v>Posibilidad de pérdida reputacional  en apertura de procesos sancionatorios y restricciones presupuestales para la Agencia Nacional de Tierras, por la presentación extemporánea de los informes de ley que origina hallazgos de incumplimiento ante los organismos de control debido al desconocimiento de los plazos y requisitos normativos que rigen cada reporte por el talento humano especializado para elaborar los informes o insuficiencia de este, además de la novedad en la entrega tardía o incompleta de la información soporte por parte de las dependencias responsables</v>
      </c>
      <c r="X477" s="165" t="s">
        <v>221</v>
      </c>
      <c r="Y477" s="165" t="s">
        <v>227</v>
      </c>
      <c r="Z477" s="178" t="s">
        <v>286</v>
      </c>
      <c r="AA477" s="178" t="s">
        <v>700</v>
      </c>
      <c r="AB477" s="178" t="s">
        <v>287</v>
      </c>
      <c r="AC477" s="181">
        <v>1</v>
      </c>
      <c r="AD477" s="176" t="str">
        <f t="shared" ref="AD477" si="2170">IF(AC477&lt;=0,"",IF(AC477&lt;=2,"Muy Baja",IF(AC477&lt;=24,"Baja",IF(AC477&lt;=500,"Media",IF(AC477&lt;=5000,"Alta","Muy Alta")))))</f>
        <v>Muy Baja</v>
      </c>
      <c r="AE477" s="182">
        <f t="shared" ref="AE477" si="2171">IF(AD477="","",IF(AD477="Muy Baja",0.2,IF(AD477="Baja",0.4,IF(AD477="Media",0.6,IF(AD477="Alta",0.8,IF(AD477="Muy Alta",1,))))))</f>
        <v>0.2</v>
      </c>
      <c r="AF477" s="176" t="s">
        <v>32</v>
      </c>
      <c r="AG477" s="176" t="str">
        <f>IF(OR(AF477=[2]Datos!$C$6,AF477=[2]Datos!$D$6),"Leve",IF(OR(AF477=[2]Datos!$C$7,AF477=[2]Datos!$D$7),"Menor",IF(OR(AF477=[2]Datos!$C$8,AF477=[2]Datos!$D$8),"Moderado",IF(OR(AF477=[2]Datos!$C$9,AF477=[2]Datos!$D$9),"Mayor",IF(OR(AF477=[2]Datos!$C$10,AF477=[2]Datos!$D$10),"Catastrófico","")))))</f>
        <v>Mayor</v>
      </c>
      <c r="AH477" s="182">
        <f t="shared" ref="AH477" si="2172">IF(AG477="","",IF(AG477="Leve",0.2,IF(AG477="Menor",0.4,IF(AG477="Moderado",0.6,IF(AG477="Mayor",0.8,IF(AG477="Catastrófico",1,))))))</f>
        <v>0.8</v>
      </c>
      <c r="AI477" s="176" t="str">
        <f t="shared" ref="AI477" si="2173">IF(OR(AND(AD477="Muy Baja",AG477="Leve"),AND(AD477="Muy Baja",AG477="Menor"),AND(AD477="Baja",AG477="Leve")),"Bajo",IF(OR(AND(AD477="Muy baja",AG477="Moderado"),AND(AD477="Baja",AG477="Menor"),AND(AD477="Baja",AG477="Moderado"),AND(AD477="Media",AG477="Leve"),AND(AD477="Media",AG477="Menor"),AND(AD477="Media",AG477="Moderado"),AND(AD477="Alta",AG477="Leve"),AND(AD477="Alta",AG477="Menor")),"Moderado",IF(OR(AND(AD477="Muy Baja",AG477="Mayor"),AND(AD477="Baja",AG477="Mayor"),AND(AD477="Media",AG477="Mayor"),AND(AD477="Alta",AG477="Moderado"),AND(AD477="Alta",AG477="Mayor"),AND(AD477="Muy Alta",AG477="Leve"),AND(AD477="Muy Alta",AG477="Menor"),AND(AD477="Muy Alta",AG477="Moderado"),AND(AD477="Muy Alta",AG477="Mayor")),"Alto",IF(OR(AND(AD477="Muy Baja",AG477="Catastrófico"),AND(AD477="Baja",AG477="Catastrófico"),AND(AD477="Media",AG477="Catastrófico"),AND(AD477="Alta",AG477="Catastrófico"),AND(AD477="Muy Alta",AG477="Catastrófico")),"Extremo",""))))</f>
        <v>Alto</v>
      </c>
      <c r="AJ477" s="183" t="str" cm="1">
        <f t="array" ref="AJ477">_xlfn.IFS(AI477="Bajo","Aceptar",AI477="Moderado","Reducir",AI477="Alto","Reducir",AI477="Extremo","Reducir")</f>
        <v>Reducir</v>
      </c>
      <c r="AK477" s="21" t="str">
        <f>CONCATENATE(J477," Control"," 1")</f>
        <v>SEYM 81 Control 1</v>
      </c>
      <c r="AL477" s="23" t="s">
        <v>693</v>
      </c>
      <c r="AM477" s="23" t="s">
        <v>719</v>
      </c>
      <c r="AN477" s="23" t="s">
        <v>720</v>
      </c>
      <c r="AO477" s="23" t="str">
        <f t="shared" si="2165"/>
        <v>El JEFE DE OFICINA DE CONTROL verifica que el perfil del candidato -ya sea funcionario de planta o contratista- cumpla con los requisitos establecidos en cuanto a formación académica, experiencia profesional, conocimientos técnicos y habilidades interpersonales y, a través de un correo electrónico cada vez que se requiera la incorporación de personal para la ejecución del Plan Anual de Auditoría Interna (PAAI), da el visto bueno para dar inicio al trámite de contratación o en caso contrario si el candidato no cumple con los requisitos solicitados, se devuelve la hoja de vida, solicitando la remisión de un nuevo perfil. En caso de que la vacante persista, se elevará un informe al Director General con el fin de priorizar la asignación de recursos o reprogramar las actividades del PAAI conforme a la disponibilidad de personal.</v>
      </c>
      <c r="AP477" s="21" t="s">
        <v>53</v>
      </c>
      <c r="AQ477" s="21" t="str">
        <f t="shared" si="2136"/>
        <v>Probabilidad</v>
      </c>
      <c r="AR477" s="21" t="s">
        <v>56</v>
      </c>
      <c r="AS477" s="21" t="str">
        <f t="shared" si="2137"/>
        <v>40%</v>
      </c>
      <c r="AT477" s="21" t="s">
        <v>1</v>
      </c>
      <c r="AU477" s="21" t="s">
        <v>2</v>
      </c>
      <c r="AV477" s="21" t="s">
        <v>3</v>
      </c>
      <c r="AW477" s="22">
        <f>+IF(AQ477="Probabilidad",AE477-(AE477*AS477),AE477)</f>
        <v>0.12</v>
      </c>
      <c r="AX477" s="21" t="str">
        <f t="shared" si="2138"/>
        <v>Muy Baja</v>
      </c>
      <c r="AY477" s="22">
        <f>+IF(AQ477="Impacto",AH477-(AH477*AS477),AH477)</f>
        <v>0.8</v>
      </c>
      <c r="AZ477" s="21" t="str">
        <f t="shared" si="2139"/>
        <v>Mayor</v>
      </c>
      <c r="BA477" s="165" t="str">
        <f t="shared" ref="BA477" si="2174">IF(OR(AND(AX480="Muy Baja",AZ480="Leve"),AND(AX480="Muy Baja",AZ480="Menor"),AND(AX480="Baja",AZ480="Leve")),"Bajo",IF(OR(AND(AX480="Muy baja",AZ480="Moderado"),AND(AX480="Baja",AZ480="Menor"),AND(AX480="Baja",AZ480="Moderado"),AND(AX480="Media",AZ480="Leve"),AND(AX480="Media",AZ480="Menor"),AND(AX480="Media",AZ480="Moderado"),AND(AX480="Alta",AZ480="Leve"),AND(AX480="Alta",AZ480="Menor")),"Moderado",IF(OR(AND(AX480="Muy Baja",AZ480="Mayor"),AND(AX480="Baja",AZ480="Mayor"),AND(AX480="Media",AZ480="Mayor"),AND(AX480="Alta",AZ480="Moderado"),AND(AX480="Alta",AZ480="Mayor"),AND(AX480="Muy Alta",AZ480="Leve"),AND(AX480="Muy Alta",AZ480="Menor"),AND(AX480="Muy Alta",AZ480="Moderado"),AND(AX480="Muy Alta",AZ480="Mayor")),"Alto",IF(OR(AND(AX480="Muy Baja",AZ480="Catastrófico"),AND(AX480="Baja",AZ480="Catastrófico"),AND(AX480="Media",AZ480="Catastrófico"),AND(AX480="Alta",AZ480="Catastrófico"),AND(AX480="Muy Alta",AZ480="Catastrófico")),"Extremo",""))))</f>
        <v>Moderado</v>
      </c>
      <c r="BB477" s="165" t="str" cm="1">
        <f t="array" ref="BB477">_xlfn.IFS(BA477="Bajo","Aceptar",BA477="Moderado","Reducir",BA477="Alto","Reducir",BA477="Extremo","Reducir")</f>
        <v>Reducir</v>
      </c>
      <c r="BC477" s="168" t="str" cm="1">
        <f t="array" ref="BC477">_xlfn.IFS(BB477="Aceptar","No",BB477="Reducir","Si")</f>
        <v>Si</v>
      </c>
      <c r="BD477" s="21" t="str">
        <f>CONCATENATE(J477," Acción preventiva"," 1")</f>
        <v>SEYM 81 Acción preventiva 1</v>
      </c>
      <c r="BE477" s="23" t="s">
        <v>677</v>
      </c>
      <c r="BF477" s="23" t="s">
        <v>721</v>
      </c>
      <c r="BG477" s="23" t="s">
        <v>722</v>
      </c>
      <c r="BH477" s="21">
        <f t="shared" si="2141"/>
        <v>1</v>
      </c>
      <c r="BI477" s="21"/>
      <c r="BJ477" s="21">
        <v>1</v>
      </c>
      <c r="BK477" s="21"/>
      <c r="BL477" s="21"/>
      <c r="BM477" s="21"/>
      <c r="BN477" s="21"/>
      <c r="BO477" s="21"/>
      <c r="BP477" s="21"/>
      <c r="BQ477" s="21"/>
      <c r="BR477" s="21"/>
      <c r="BS477" s="21"/>
      <c r="BT477" s="21"/>
      <c r="BU477" s="171">
        <f t="shared" ref="BU477" si="2175">+AVERAGE(CH477:CH480)/AVERAGE(BH477:BH480)</f>
        <v>0</v>
      </c>
      <c r="BV477" s="38">
        <v>0</v>
      </c>
      <c r="BW477" s="38">
        <v>0</v>
      </c>
      <c r="BX477" s="38">
        <v>0</v>
      </c>
      <c r="BY477" s="38">
        <v>0</v>
      </c>
      <c r="BZ477" s="38">
        <v>0</v>
      </c>
      <c r="CA477" s="38">
        <v>0</v>
      </c>
      <c r="CB477" s="38">
        <v>0</v>
      </c>
      <c r="CC477" s="38">
        <v>0</v>
      </c>
      <c r="CD477" s="38">
        <v>0</v>
      </c>
      <c r="CE477" s="38">
        <v>0</v>
      </c>
      <c r="CF477" s="38">
        <v>0</v>
      </c>
      <c r="CG477" s="38">
        <v>0</v>
      </c>
      <c r="CH477" s="38">
        <f t="shared" si="2159"/>
        <v>0</v>
      </c>
      <c r="CI477" s="39"/>
      <c r="CJ477" s="24"/>
      <c r="CK477" s="25"/>
      <c r="CL477" s="172">
        <f t="shared" ref="CL477" si="2176">+AC477</f>
        <v>1</v>
      </c>
      <c r="CM477" s="26">
        <f t="shared" ref="CM477" si="2177">1-(CK477/CL477)</f>
        <v>1</v>
      </c>
      <c r="CN477" s="24" t="str" cm="1">
        <f t="array" ref="CN477">+_xlfn.IFS(CM477&lt;0.8,"Cambio",CM477&lt;0.9,"Revisión de control",CM477&gt;0.89,"Se mantiene")</f>
        <v>Se mantiene</v>
      </c>
      <c r="CO477" s="80"/>
      <c r="CP477" s="25"/>
      <c r="CQ477" s="25"/>
      <c r="CR477" s="25"/>
      <c r="CS477" s="26">
        <f t="shared" si="2162"/>
        <v>1</v>
      </c>
    </row>
    <row r="478" spans="1:97" ht="60" customHeight="1" x14ac:dyDescent="0.4">
      <c r="A478" s="7" t="s">
        <v>675</v>
      </c>
      <c r="B478" s="194"/>
      <c r="C478" s="145" t="s">
        <v>165</v>
      </c>
      <c r="D478" s="188"/>
      <c r="E478" s="191"/>
      <c r="F478" s="188"/>
      <c r="G478" s="196"/>
      <c r="H478" s="176"/>
      <c r="I478" s="182"/>
      <c r="J478" s="176"/>
      <c r="K478" s="166"/>
      <c r="L478" s="197"/>
      <c r="M478" s="199"/>
      <c r="N478" s="202"/>
      <c r="O478" s="205"/>
      <c r="P478" s="202"/>
      <c r="Q478" s="205"/>
      <c r="R478" s="205"/>
      <c r="S478" s="208"/>
      <c r="T478" s="176"/>
      <c r="U478" s="175"/>
      <c r="V478" s="175"/>
      <c r="W478" s="177"/>
      <c r="X478" s="166"/>
      <c r="Y478" s="166"/>
      <c r="Z478" s="179"/>
      <c r="AA478" s="179"/>
      <c r="AB478" s="179"/>
      <c r="AC478" s="181"/>
      <c r="AD478" s="176"/>
      <c r="AE478" s="182"/>
      <c r="AF478" s="176"/>
      <c r="AG478" s="176"/>
      <c r="AH478" s="182"/>
      <c r="AI478" s="176"/>
      <c r="AJ478" s="183"/>
      <c r="AK478" s="21" t="str">
        <f>CONCATENATE(J477," Control"," 2")</f>
        <v>SEYM 81 Control 2</v>
      </c>
      <c r="AL478" s="23" t="s">
        <v>723</v>
      </c>
      <c r="AM478" s="23" t="s">
        <v>724</v>
      </c>
      <c r="AN478" s="23" t="s">
        <v>725</v>
      </c>
      <c r="AO478" s="23" t="str">
        <f t="shared" si="2165"/>
        <v>El TÉCNICO ASISTENCIAL DE LA OCI ASIGNADO verifica la programación del mes los informes de ley y auditorías que deben elaborarse en ese periodo, así como el funcionario o contratista responsable de su elaboración a través de  de un correo electrónico para informar la programación mensual del Plan Anual de Auditoría Interna (PAAI). Este deberá: 1. Solicitar al área competente los datos requeridos, el formato correspondiente y los criterios de calidad aplicables; 2. Establecer la fecha límite de entrega de la información; 3. Exigir la remisión de una carta de representación firmada por el jefe de la dependencia, certificando la veracidad, oportunidad y completitud de la información suministrada.</v>
      </c>
      <c r="AP478" s="21" t="s">
        <v>54</v>
      </c>
      <c r="AQ478" s="21" t="str">
        <f t="shared" si="2136"/>
        <v>Probabilidad</v>
      </c>
      <c r="AR478" s="21" t="s">
        <v>56</v>
      </c>
      <c r="AS478" s="21" t="str">
        <f t="shared" si="2137"/>
        <v>30%</v>
      </c>
      <c r="AT478" s="21" t="s">
        <v>1</v>
      </c>
      <c r="AU478" s="21" t="s">
        <v>2</v>
      </c>
      <c r="AV478" s="21" t="s">
        <v>3</v>
      </c>
      <c r="AW478" s="22">
        <f>+IF(AQ478="Probabilidad",AW477-(AW477*AS478),AW477)</f>
        <v>8.3999999999999991E-2</v>
      </c>
      <c r="AX478" s="21" t="str">
        <f t="shared" si="2138"/>
        <v>Muy Baja</v>
      </c>
      <c r="AY478" s="22">
        <f>+IF(AQ478="Impacto",AY477-(AY477*AS478),AY477)</f>
        <v>0.8</v>
      </c>
      <c r="AZ478" s="21" t="str">
        <f t="shared" si="2139"/>
        <v>Mayor</v>
      </c>
      <c r="BA478" s="166"/>
      <c r="BB478" s="166"/>
      <c r="BC478" s="169"/>
      <c r="BD478" s="21" t="str">
        <f>CONCATENATE(J477," Acción preventiva"," 2")</f>
        <v>SEYM 81 Acción preventiva 2</v>
      </c>
      <c r="BE478" s="23" t="s">
        <v>677</v>
      </c>
      <c r="BF478" s="23" t="s">
        <v>726</v>
      </c>
      <c r="BG478" s="23" t="s">
        <v>727</v>
      </c>
      <c r="BH478" s="21">
        <f t="shared" si="2141"/>
        <v>1</v>
      </c>
      <c r="BI478" s="21"/>
      <c r="BJ478" s="21"/>
      <c r="BK478" s="21"/>
      <c r="BL478" s="21"/>
      <c r="BM478" s="21"/>
      <c r="BN478" s="21"/>
      <c r="BO478" s="21"/>
      <c r="BP478" s="21"/>
      <c r="BQ478" s="21">
        <v>1</v>
      </c>
      <c r="BR478" s="21"/>
      <c r="BS478" s="21"/>
      <c r="BT478" s="21"/>
      <c r="BU478" s="171"/>
      <c r="BV478" s="38">
        <v>0</v>
      </c>
      <c r="BW478" s="38">
        <v>0</v>
      </c>
      <c r="BX478" s="38">
        <v>0</v>
      </c>
      <c r="BY478" s="38">
        <v>0</v>
      </c>
      <c r="BZ478" s="38">
        <v>0</v>
      </c>
      <c r="CA478" s="38">
        <v>0</v>
      </c>
      <c r="CB478" s="38">
        <v>0</v>
      </c>
      <c r="CC478" s="38">
        <v>0</v>
      </c>
      <c r="CD478" s="38">
        <v>0</v>
      </c>
      <c r="CE478" s="38">
        <v>0</v>
      </c>
      <c r="CF478" s="38">
        <v>0</v>
      </c>
      <c r="CG478" s="38">
        <v>0</v>
      </c>
      <c r="CH478" s="38">
        <f t="shared" si="2159"/>
        <v>0</v>
      </c>
      <c r="CI478" s="39"/>
      <c r="CJ478" s="24"/>
      <c r="CK478" s="25"/>
      <c r="CL478" s="173"/>
      <c r="CM478" s="26">
        <f t="shared" ref="CM478" si="2178">1-(CK478/CL477)</f>
        <v>1</v>
      </c>
      <c r="CN478" s="24" t="str" cm="1">
        <f t="array" ref="CN478">+_xlfn.IFS(CM478&lt;0.8,"Cambio",CM478&lt;0.9,"Revisión de control",CM478&gt;0.89,"Se mantiene")</f>
        <v>Se mantiene</v>
      </c>
      <c r="CO478" s="80"/>
      <c r="CP478" s="25"/>
      <c r="CQ478" s="25"/>
      <c r="CR478" s="25"/>
      <c r="CS478" s="26">
        <f t="shared" si="2162"/>
        <v>1</v>
      </c>
    </row>
    <row r="479" spans="1:97" ht="60" customHeight="1" x14ac:dyDescent="0.4">
      <c r="A479" s="7" t="s">
        <v>675</v>
      </c>
      <c r="B479" s="194"/>
      <c r="C479" s="145" t="s">
        <v>165</v>
      </c>
      <c r="D479" s="188"/>
      <c r="E479" s="191"/>
      <c r="F479" s="188"/>
      <c r="G479" s="196"/>
      <c r="H479" s="176"/>
      <c r="I479" s="182"/>
      <c r="J479" s="176"/>
      <c r="K479" s="166"/>
      <c r="L479" s="197"/>
      <c r="M479" s="199"/>
      <c r="N479" s="202"/>
      <c r="O479" s="205"/>
      <c r="P479" s="202"/>
      <c r="Q479" s="205"/>
      <c r="R479" s="205"/>
      <c r="S479" s="208"/>
      <c r="T479" s="176"/>
      <c r="U479" s="175"/>
      <c r="V479" s="175"/>
      <c r="W479" s="177"/>
      <c r="X479" s="166"/>
      <c r="Y479" s="166"/>
      <c r="Z479" s="179"/>
      <c r="AA479" s="179"/>
      <c r="AB479" s="179"/>
      <c r="AC479" s="181"/>
      <c r="AD479" s="176"/>
      <c r="AE479" s="182"/>
      <c r="AF479" s="176"/>
      <c r="AG479" s="176"/>
      <c r="AH479" s="182"/>
      <c r="AI479" s="176"/>
      <c r="AJ479" s="183"/>
      <c r="AK479" s="21" t="str">
        <f>CONCATENATE(J477," Control"," 3")</f>
        <v>SEYM 81 Control 3</v>
      </c>
      <c r="AL479" s="23" t="s">
        <v>693</v>
      </c>
      <c r="AM479" s="23" t="s">
        <v>728</v>
      </c>
      <c r="AN479" s="23" t="s">
        <v>729</v>
      </c>
      <c r="AO479" s="23" t="str">
        <f t="shared" si="2165"/>
        <v>El JEFE DE OFICINA DE CONTROL activa un protocolo de contingencia y notificación inmediata para la gestión de los informes que no se han remitido dentro de los términos legales establecidos a través de un escrito al Director General y, según la naturaleza del requerimiento, solicitar formalmente al organismo de control una prórroga o la aceptación de información complementaria, entro de las primeras 24 horas.
Simultáneamente, se convocará al Comité Institucional de Coordinación de Control Interno (CICCI) para declarar la materialización del riesgo y designar responsables de las acciones correctivas correspondientes.
Si el informe fue enviado dentro de los términos legales, se informará a la Dirección General para su conocimiento y archivo.</v>
      </c>
      <c r="AP479" s="21" t="s">
        <v>55</v>
      </c>
      <c r="AQ479" s="21" t="str">
        <f t="shared" si="2136"/>
        <v>Impacto</v>
      </c>
      <c r="AR479" s="21" t="s">
        <v>56</v>
      </c>
      <c r="AS479" s="21" t="str">
        <f t="shared" si="2137"/>
        <v>25%</v>
      </c>
      <c r="AT479" s="21" t="s">
        <v>1</v>
      </c>
      <c r="AU479" s="21" t="s">
        <v>2</v>
      </c>
      <c r="AV479" s="21" t="s">
        <v>3</v>
      </c>
      <c r="AW479" s="22">
        <f>+IF(AQ479="Probabilidad",AW478-(AW478*AS479),AW478)</f>
        <v>8.3999999999999991E-2</v>
      </c>
      <c r="AX479" s="21" t="str">
        <f t="shared" si="2138"/>
        <v>Muy Baja</v>
      </c>
      <c r="AY479" s="22">
        <f>+IF(AQ479="Impacto",AY478-(AY478*AS479),AY478)</f>
        <v>0.60000000000000009</v>
      </c>
      <c r="AZ479" s="21" t="str">
        <f t="shared" si="2139"/>
        <v>Moderado</v>
      </c>
      <c r="BA479" s="166"/>
      <c r="BB479" s="166"/>
      <c r="BC479" s="169"/>
      <c r="BD479" s="21" t="str">
        <f>CONCATENATE(J477," Acción preventiva"," 3")</f>
        <v>SEYM 81 Acción preventiva 3</v>
      </c>
      <c r="BE479" s="23"/>
      <c r="BF479" s="23"/>
      <c r="BG479" s="23"/>
      <c r="BH479" s="21">
        <f t="shared" si="2141"/>
        <v>0</v>
      </c>
      <c r="BI479" s="21"/>
      <c r="BJ479" s="21"/>
      <c r="BK479" s="21"/>
      <c r="BL479" s="21"/>
      <c r="BM479" s="21"/>
      <c r="BN479" s="21"/>
      <c r="BO479" s="21"/>
      <c r="BP479" s="21"/>
      <c r="BQ479" s="21"/>
      <c r="BR479" s="21"/>
      <c r="BS479" s="21"/>
      <c r="BT479" s="21"/>
      <c r="BU479" s="171"/>
      <c r="BV479" s="38">
        <v>0</v>
      </c>
      <c r="BW479" s="38">
        <v>0</v>
      </c>
      <c r="BX479" s="38">
        <v>0</v>
      </c>
      <c r="BY479" s="38">
        <v>0</v>
      </c>
      <c r="BZ479" s="38">
        <v>0</v>
      </c>
      <c r="CA479" s="38">
        <v>0</v>
      </c>
      <c r="CB479" s="38">
        <v>0</v>
      </c>
      <c r="CC479" s="38">
        <v>0</v>
      </c>
      <c r="CD479" s="38">
        <v>0</v>
      </c>
      <c r="CE479" s="38">
        <v>0</v>
      </c>
      <c r="CF479" s="38">
        <v>0</v>
      </c>
      <c r="CG479" s="38">
        <v>0</v>
      </c>
      <c r="CH479" s="38">
        <f t="shared" si="2159"/>
        <v>0</v>
      </c>
      <c r="CI479" s="39"/>
      <c r="CJ479" s="24"/>
      <c r="CK479" s="25"/>
      <c r="CL479" s="173"/>
      <c r="CM479" s="26">
        <f t="shared" ref="CM479" si="2179">1-(CK479/CL477)</f>
        <v>1</v>
      </c>
      <c r="CN479" s="24" t="str" cm="1">
        <f t="array" ref="CN479">+_xlfn.IFS(CM479&lt;0.8,"Cambio",CM479&lt;0.9,"Revisión de control",CM479&gt;0.89,"Se mantiene")</f>
        <v>Se mantiene</v>
      </c>
      <c r="CO479" s="80"/>
      <c r="CP479" s="25"/>
      <c r="CQ479" s="25"/>
      <c r="CR479" s="25"/>
      <c r="CS479" s="26">
        <f t="shared" si="2162"/>
        <v>1</v>
      </c>
    </row>
    <row r="480" spans="1:97" ht="60" customHeight="1" x14ac:dyDescent="0.4">
      <c r="A480" s="7" t="s">
        <v>675</v>
      </c>
      <c r="B480" s="195"/>
      <c r="C480" s="145" t="s">
        <v>165</v>
      </c>
      <c r="D480" s="189"/>
      <c r="E480" s="192"/>
      <c r="F480" s="189"/>
      <c r="G480" s="196"/>
      <c r="H480" s="176"/>
      <c r="I480" s="182"/>
      <c r="J480" s="176"/>
      <c r="K480" s="167"/>
      <c r="L480" s="197"/>
      <c r="M480" s="200"/>
      <c r="N480" s="203"/>
      <c r="O480" s="206"/>
      <c r="P480" s="203"/>
      <c r="Q480" s="206"/>
      <c r="R480" s="206"/>
      <c r="S480" s="209"/>
      <c r="T480" s="176"/>
      <c r="U480" s="175"/>
      <c r="V480" s="175"/>
      <c r="W480" s="177"/>
      <c r="X480" s="167"/>
      <c r="Y480" s="167"/>
      <c r="Z480" s="180"/>
      <c r="AA480" s="180"/>
      <c r="AB480" s="180"/>
      <c r="AC480" s="181"/>
      <c r="AD480" s="176"/>
      <c r="AE480" s="182"/>
      <c r="AF480" s="176"/>
      <c r="AG480" s="176"/>
      <c r="AH480" s="182"/>
      <c r="AI480" s="176"/>
      <c r="AJ480" s="183"/>
      <c r="AK480" s="21" t="str">
        <f>CONCATENATE(J477," Control"," 4")</f>
        <v>SEYM 81 Control 4</v>
      </c>
      <c r="AL480" s="23"/>
      <c r="AM480" s="23"/>
      <c r="AN480" s="23"/>
      <c r="AO480" s="23" t="str">
        <f t="shared" si="2165"/>
        <v xml:space="preserve">  a través de </v>
      </c>
      <c r="AP480" s="21"/>
      <c r="AQ480" s="21" t="str">
        <f t="shared" si="2136"/>
        <v/>
      </c>
      <c r="AR480" s="21"/>
      <c r="AS480" s="21" t="str">
        <f t="shared" si="2137"/>
        <v/>
      </c>
      <c r="AT480" s="21"/>
      <c r="AU480" s="21"/>
      <c r="AV480" s="21"/>
      <c r="AW480" s="22">
        <f>+IF(AQ480="Probabilidad",AW479-(AW479*AS480),AW479)</f>
        <v>8.3999999999999991E-2</v>
      </c>
      <c r="AX480" s="21" t="str">
        <f t="shared" si="2138"/>
        <v>Muy Baja</v>
      </c>
      <c r="AY480" s="22">
        <f>+IF(AQ480="Impacto",AY479-(AY479*AS480),AY479)</f>
        <v>0.60000000000000009</v>
      </c>
      <c r="AZ480" s="21" t="str">
        <f t="shared" si="2139"/>
        <v>Moderado</v>
      </c>
      <c r="BA480" s="167"/>
      <c r="BB480" s="167"/>
      <c r="BC480" s="170"/>
      <c r="BD480" s="21" t="str">
        <f>CONCATENATE(J477," Acción preventiva"," 4")</f>
        <v>SEYM 81 Acción preventiva 4</v>
      </c>
      <c r="BE480" s="23"/>
      <c r="BF480" s="23"/>
      <c r="BG480" s="23"/>
      <c r="BH480" s="21">
        <f t="shared" si="2141"/>
        <v>0</v>
      </c>
      <c r="BI480" s="21"/>
      <c r="BJ480" s="21"/>
      <c r="BK480" s="21"/>
      <c r="BL480" s="21"/>
      <c r="BM480" s="21"/>
      <c r="BN480" s="21"/>
      <c r="BO480" s="21"/>
      <c r="BP480" s="21"/>
      <c r="BQ480" s="21"/>
      <c r="BR480" s="21"/>
      <c r="BS480" s="21"/>
      <c r="BT480" s="21"/>
      <c r="BU480" s="171"/>
      <c r="BV480" s="38">
        <v>0</v>
      </c>
      <c r="BW480" s="38">
        <v>0</v>
      </c>
      <c r="BX480" s="38">
        <v>0</v>
      </c>
      <c r="BY480" s="38">
        <v>0</v>
      </c>
      <c r="BZ480" s="38">
        <v>0</v>
      </c>
      <c r="CA480" s="38">
        <v>0</v>
      </c>
      <c r="CB480" s="38">
        <v>0</v>
      </c>
      <c r="CC480" s="38">
        <v>0</v>
      </c>
      <c r="CD480" s="38">
        <v>0</v>
      </c>
      <c r="CE480" s="38">
        <v>0</v>
      </c>
      <c r="CF480" s="38">
        <v>0</v>
      </c>
      <c r="CG480" s="38">
        <v>0</v>
      </c>
      <c r="CH480" s="38">
        <f t="shared" si="2159"/>
        <v>0</v>
      </c>
      <c r="CI480" s="39"/>
      <c r="CJ480" s="24"/>
      <c r="CK480" s="25"/>
      <c r="CL480" s="174"/>
      <c r="CM480" s="26">
        <f t="shared" ref="CM480" si="2180">1-(CK480/CL477)</f>
        <v>1</v>
      </c>
      <c r="CN480" s="24" t="str" cm="1">
        <f t="array" ref="CN480">+_xlfn.IFS(CM480&lt;0.8,"Cambio",CM480&lt;0.9,"Revisión de control",CM480&gt;0.89,"Se mantiene")</f>
        <v>Se mantiene</v>
      </c>
      <c r="CO480" s="80"/>
      <c r="CP480" s="25"/>
      <c r="CQ480" s="25"/>
      <c r="CR480" s="25"/>
      <c r="CS480" s="26">
        <f t="shared" si="2162"/>
        <v>1</v>
      </c>
    </row>
    <row r="481" spans="1:97" ht="60" customHeight="1" x14ac:dyDescent="0.4">
      <c r="A481" s="7" t="s">
        <v>730</v>
      </c>
      <c r="B481" s="193" t="s">
        <v>164</v>
      </c>
      <c r="C481" s="21" t="s">
        <v>165</v>
      </c>
      <c r="D481" s="187" t="str">
        <f>VLOOKUP(B481,Datos!$B$65:$F$80,3,FALSE)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81" s="190" t="str">
        <f>VLOOKUP(B481,Datos!$B$65:$F$80,5,FALSE)</f>
        <v>La posibilidad de incumplir con las acciones que generen mejoramiento a los procesos, planes, programas y proyectos que impactan en la toma de decisiones en la entidad</v>
      </c>
      <c r="F481" s="187" t="str">
        <f>VLOOKUP(B481,Datos!$B$65:$F$80,4,FALSE)</f>
        <v>Desde el reporte y análisis de información y datos, la determinación de las causas probables de lo sin cumplimientos y tendencias negativas hasta la formulación de acciones correctivas, preventivas y de mejora.</v>
      </c>
      <c r="G481" s="196" t="s">
        <v>805</v>
      </c>
      <c r="H481" s="176" t="s">
        <v>414</v>
      </c>
      <c r="I481" s="182">
        <f t="shared" si="2034"/>
        <v>1</v>
      </c>
      <c r="J481" s="176" t="str">
        <f t="shared" ref="J481" si="2181">CONCATENATE(C481," ",K481)</f>
        <v>SEYM 82</v>
      </c>
      <c r="K481" s="165">
        <v>82</v>
      </c>
      <c r="L481" s="197">
        <v>45839</v>
      </c>
      <c r="M481" s="198">
        <f ca="1">+TODAY()-L481</f>
        <v>240</v>
      </c>
      <c r="N481" s="201" t="s">
        <v>19</v>
      </c>
      <c r="O481" s="204">
        <f>VLOOKUP(N481,[1]Datos!$B$21:$D$25,3,FALSE)</f>
        <v>0.2</v>
      </c>
      <c r="P481" s="201" t="s">
        <v>32</v>
      </c>
      <c r="Q481" s="204">
        <f>VLOOKUP(P481,[1]Datos!$C$20:$D$25,2,FALSE)</f>
        <v>0.8</v>
      </c>
      <c r="R481" s="204">
        <f t="shared" ref="R481" si="2182">+IF(O481="",Q481,IF(Q481="",O481,IF(O481&gt;Q481,O481,Q481)))</f>
        <v>0.8</v>
      </c>
      <c r="S481" s="207" t="s">
        <v>806</v>
      </c>
      <c r="T481" s="176" t="s">
        <v>4</v>
      </c>
      <c r="U481" s="175" t="s">
        <v>807</v>
      </c>
      <c r="V481" s="175" t="s">
        <v>808</v>
      </c>
      <c r="W481" s="177" t="str">
        <f t="shared" ref="W481" si="2183">CONCATENATE("Posibilidad de"," ",T481," ",U481," debido ",V481)</f>
        <v>Posibilidad de pérdida reputacional reiteración de hallazgos y afectación de la credibilidad institucional de la Agencia Nacional de Tierras, por la formulación e implementación inefectiva de los planes de mejoramiento derivados de auditorías internas o externas, que no corrigen de manera oportuna las causas raíz de los hallazgos observados debido a la formulación de acciones superficiales o mal enfocada con la ausencia de seguimiento técnico a la ejecución de las acciones correctivas y la falta de articulación entre las áreas responsables</v>
      </c>
      <c r="X481" s="165" t="s">
        <v>221</v>
      </c>
      <c r="Y481" s="165" t="s">
        <v>227</v>
      </c>
      <c r="Z481" s="178" t="s">
        <v>286</v>
      </c>
      <c r="AA481" s="178" t="s">
        <v>700</v>
      </c>
      <c r="AB481" s="178" t="s">
        <v>287</v>
      </c>
      <c r="AC481" s="181">
        <v>100</v>
      </c>
      <c r="AD481" s="176" t="str">
        <f t="shared" ref="AD481" si="2184">IF(AC481&lt;=0,"",IF(AC481&lt;=2,"Muy Baja",IF(AC481&lt;=24,"Baja",IF(AC481&lt;=500,"Media",IF(AC481&lt;=5000,"Alta","Muy Alta")))))</f>
        <v>Media</v>
      </c>
      <c r="AE481" s="182">
        <f t="shared" ref="AE481" si="2185">IF(AD481="","",IF(AD481="Muy Baja",0.2,IF(AD481="Baja",0.4,IF(AD481="Media",0.6,IF(AD481="Alta",0.8,IF(AD481="Muy Alta",1,))))))</f>
        <v>0.6</v>
      </c>
      <c r="AF481" s="176" t="s">
        <v>32</v>
      </c>
      <c r="AG481" s="176" t="str">
        <f>IF(OR(AF481=[1]Datos!$C$6,AF481=[1]Datos!$D$6),"Leve",IF(OR(AF481=[1]Datos!$C$7,AF481=[1]Datos!$D$7),"Menor",IF(OR(AF481=[1]Datos!$C$8,AF481=[1]Datos!$D$8),"Moderado",IF(OR(AF481=[1]Datos!$C$9,AF481=[1]Datos!$D$9),"Mayor",IF(OR(AF481=[1]Datos!$C$10,AF481=[1]Datos!$D$10),"Catastrófico","")))))</f>
        <v>Mayor</v>
      </c>
      <c r="AH481" s="182">
        <f t="shared" ref="AH481" si="2186">IF(AG481="","",IF(AG481="Leve",0.2,IF(AG481="Menor",0.4,IF(AG481="Moderado",0.6,IF(AG481="Mayor",0.8,IF(AG481="Catastrófico",1,))))))</f>
        <v>0.8</v>
      </c>
      <c r="AI481" s="176" t="str">
        <f t="shared" ref="AI481" si="2187">IF(OR(AND(AD481="Muy Baja",AG481="Leve"),AND(AD481="Muy Baja",AG481="Menor"),AND(AD481="Baja",AG481="Leve")),"Bajo",IF(OR(AND(AD481="Muy baja",AG481="Moderado"),AND(AD481="Baja",AG481="Menor"),AND(AD481="Baja",AG481="Moderado"),AND(AD481="Media",AG481="Leve"),AND(AD481="Media",AG481="Menor"),AND(AD481="Media",AG481="Moderado"),AND(AD481="Alta",AG481="Leve"),AND(AD481="Alta",AG481="Menor")),"Moderado",IF(OR(AND(AD481="Muy Baja",AG481="Mayor"),AND(AD481="Baja",AG481="Mayor"),AND(AD481="Media",AG481="Mayor"),AND(AD481="Alta",AG481="Moderado"),AND(AD481="Alta",AG481="Mayor"),AND(AD481="Muy Alta",AG481="Leve"),AND(AD481="Muy Alta",AG481="Menor"),AND(AD481="Muy Alta",AG481="Moderado"),AND(AD481="Muy Alta",AG481="Mayor")),"Alto",IF(OR(AND(AD481="Muy Baja",AG481="Catastrófico"),AND(AD481="Baja",AG481="Catastrófico"),AND(AD481="Media",AG481="Catastrófico"),AND(AD481="Alta",AG481="Catastrófico"),AND(AD481="Muy Alta",AG481="Catastrófico")),"Extremo",""))))</f>
        <v>Alto</v>
      </c>
      <c r="AJ481" s="183" t="str" cm="1">
        <f t="array" ref="AJ481">_xlfn.IFS(AI481="Bajo","Aceptar",AI481="Moderado","Reducir",AI481="Alto","Reducir",AI481="Extremo","Reducir")</f>
        <v>Reducir</v>
      </c>
      <c r="AK481" s="21" t="str">
        <f>CONCATENATE(J481," Control"," 1")</f>
        <v>SEYM 82 Control 1</v>
      </c>
      <c r="AL481" s="23" t="s">
        <v>735</v>
      </c>
      <c r="AM481" s="23" t="s">
        <v>809</v>
      </c>
      <c r="AN481" s="23" t="s">
        <v>810</v>
      </c>
      <c r="AO481" s="23" t="str">
        <f t="shared" ref="AO481:AO484" si="2188">CONCATENATE(AL481," ",AM481," a través de ",AN481)</f>
        <v>La OFICINA DE PLANEACIÓN verifica a través de cada vez que se requiera, verifica que las causas raíz formuladas por las dependencias responsables, en respuesta a hallazgos de auditoría, estén alineadas con lo observado y cumplan con los criterios metodológicos definidos por la entidad. Así mismo, valida que las acciones de mejora propuestas correspondan a las causas identificadas y ofrezcan un tratamiento efectivo al hallazgo. Esta revisión se documenta mediante visto bueno de la forma SEYM-F-002 FORMA FORMULACIÓN PLAN DE MEJORAMIENTO V5 enviando un correo electrónico a la dependencia</v>
      </c>
      <c r="AP481" s="21" t="s">
        <v>53</v>
      </c>
      <c r="AQ481" s="21" t="str">
        <f t="shared" si="2136"/>
        <v>Probabilidad</v>
      </c>
      <c r="AR481" s="21" t="s">
        <v>56</v>
      </c>
      <c r="AS481" s="21" t="str">
        <f t="shared" si="2137"/>
        <v>40%</v>
      </c>
      <c r="AT481" s="21" t="s">
        <v>1</v>
      </c>
      <c r="AU481" s="21" t="s">
        <v>2</v>
      </c>
      <c r="AV481" s="21" t="s">
        <v>3</v>
      </c>
      <c r="AW481" s="22">
        <f>+IF(AQ481="Probabilidad",AE481-(AE481*AS481),AE481)</f>
        <v>0.36</v>
      </c>
      <c r="AX481" s="21" t="str">
        <f t="shared" si="2138"/>
        <v>Baja</v>
      </c>
      <c r="AY481" s="22">
        <f>+IF(AQ481="Impacto",AH481-(AH481*AS481),AH481)</f>
        <v>0.8</v>
      </c>
      <c r="AZ481" s="21" t="str">
        <f t="shared" si="2139"/>
        <v>Mayor</v>
      </c>
      <c r="BA481" s="165" t="str">
        <f t="shared" ref="BA481" si="2189">IF(OR(AND(AX484="Muy Baja",AZ484="Leve"),AND(AX484="Muy Baja",AZ484="Menor"),AND(AX484="Baja",AZ484="Leve")),"Bajo",IF(OR(AND(AX484="Muy baja",AZ484="Moderado"),AND(AX484="Baja",AZ484="Menor"),AND(AX484="Baja",AZ484="Moderado"),AND(AX484="Media",AZ484="Leve"),AND(AX484="Media",AZ484="Menor"),AND(AX484="Media",AZ484="Moderado"),AND(AX484="Alta",AZ484="Leve"),AND(AX484="Alta",AZ484="Menor")),"Moderado",IF(OR(AND(AX484="Muy Baja",AZ484="Mayor"),AND(AX484="Baja",AZ484="Mayor"),AND(AX484="Media",AZ484="Mayor"),AND(AX484="Alta",AZ484="Moderado"),AND(AX484="Alta",AZ484="Mayor"),AND(AX484="Muy Alta",AZ484="Leve"),AND(AX484="Muy Alta",AZ484="Menor"),AND(AX484="Muy Alta",AZ484="Moderado"),AND(AX484="Muy Alta",AZ484="Mayor")),"Alto",IF(OR(AND(AX484="Muy Baja",AZ484="Catastrófico"),AND(AX484="Baja",AZ484="Catastrófico"),AND(AX484="Media",AZ484="Catastrófico"),AND(AX484="Alta",AZ484="Catastrófico"),AND(AX484="Muy Alta",AZ484="Catastrófico")),"Extremo",""))))</f>
        <v>Moderado</v>
      </c>
      <c r="BB481" s="165" t="str" cm="1">
        <f t="array" ref="BB481">_xlfn.IFS(BA481="Bajo","Aceptar",BA481="Moderado","Reducir",BA481="Alto","Reducir",BA481="Extremo","Reducir")</f>
        <v>Reducir</v>
      </c>
      <c r="BC481" s="168" t="str" cm="1">
        <f t="array" ref="BC481">_xlfn.IFS(BB481="Aceptar","No",BB481="Reducir","Si")</f>
        <v>Si</v>
      </c>
      <c r="BD481" s="21" t="str">
        <f t="shared" ref="BD481" si="2190">CONCATENATE(J481," Acción preventiva"," 1")</f>
        <v>SEYM 82 Acción preventiva 1</v>
      </c>
      <c r="BE481" s="23" t="s">
        <v>414</v>
      </c>
      <c r="BF481" s="23" t="s">
        <v>811</v>
      </c>
      <c r="BG481" s="23" t="s">
        <v>812</v>
      </c>
      <c r="BH481" s="21">
        <f t="shared" si="2141"/>
        <v>1</v>
      </c>
      <c r="BI481" s="21"/>
      <c r="BJ481" s="21"/>
      <c r="BK481" s="21"/>
      <c r="BL481" s="21"/>
      <c r="BM481" s="21"/>
      <c r="BN481" s="21"/>
      <c r="BO481" s="21"/>
      <c r="BP481" s="21"/>
      <c r="BQ481" s="21"/>
      <c r="BR481" s="21"/>
      <c r="BS481" s="21">
        <v>1</v>
      </c>
      <c r="BT481" s="21"/>
      <c r="BU481" s="171">
        <f t="shared" ref="BU481" si="2191">+AVERAGE(CH481:CH484)/AVERAGE(BH481:BH484)</f>
        <v>0.33333333333333331</v>
      </c>
      <c r="BV481" s="38">
        <v>0</v>
      </c>
      <c r="BW481" s="38">
        <v>0</v>
      </c>
      <c r="BX481" s="38">
        <v>0</v>
      </c>
      <c r="BY481" s="38">
        <v>1</v>
      </c>
      <c r="BZ481" s="38">
        <v>0</v>
      </c>
      <c r="CA481" s="38">
        <v>0</v>
      </c>
      <c r="CB481" s="38">
        <v>0</v>
      </c>
      <c r="CC481" s="38">
        <v>0</v>
      </c>
      <c r="CD481" s="38">
        <v>0</v>
      </c>
      <c r="CE481" s="38">
        <v>0</v>
      </c>
      <c r="CF481" s="38">
        <v>0</v>
      </c>
      <c r="CG481" s="38">
        <v>0</v>
      </c>
      <c r="CH481" s="38">
        <f t="shared" si="2159"/>
        <v>1</v>
      </c>
      <c r="CI481" s="39"/>
      <c r="CJ481" s="24"/>
      <c r="CK481" s="25"/>
      <c r="CL481" s="172">
        <f t="shared" ref="CL481" si="2192">+AC481</f>
        <v>100</v>
      </c>
      <c r="CM481" s="26">
        <f t="shared" ref="CM481" si="2193">1-(CK481/CL481)</f>
        <v>1</v>
      </c>
      <c r="CN481" s="24" t="str" cm="1">
        <f t="array" ref="CN481">+_xlfn.IFS(CM481&lt;0.8,"Cambio",CM481&lt;0.9,"Revisión de control",CM481&gt;0.89,"Se mantiene")</f>
        <v>Se mantiene</v>
      </c>
      <c r="CO481" s="80"/>
      <c r="CP481" s="25"/>
      <c r="CQ481" s="25"/>
      <c r="CR481" s="25"/>
      <c r="CS481" s="26">
        <f t="shared" si="2162"/>
        <v>1</v>
      </c>
    </row>
    <row r="482" spans="1:97" ht="60" customHeight="1" x14ac:dyDescent="0.4">
      <c r="A482" s="7" t="s">
        <v>730</v>
      </c>
      <c r="B482" s="194"/>
      <c r="C482" s="21" t="s">
        <v>165</v>
      </c>
      <c r="D482" s="188"/>
      <c r="E482" s="191"/>
      <c r="F482" s="188"/>
      <c r="G482" s="196"/>
      <c r="H482" s="176"/>
      <c r="I482" s="182"/>
      <c r="J482" s="176"/>
      <c r="K482" s="166"/>
      <c r="L482" s="197"/>
      <c r="M482" s="199"/>
      <c r="N482" s="202"/>
      <c r="O482" s="205"/>
      <c r="P482" s="202"/>
      <c r="Q482" s="205"/>
      <c r="R482" s="205"/>
      <c r="S482" s="208"/>
      <c r="T482" s="176"/>
      <c r="U482" s="175"/>
      <c r="V482" s="175"/>
      <c r="W482" s="177"/>
      <c r="X482" s="166"/>
      <c r="Y482" s="166"/>
      <c r="Z482" s="179"/>
      <c r="AA482" s="179"/>
      <c r="AB482" s="179"/>
      <c r="AC482" s="181"/>
      <c r="AD482" s="176"/>
      <c r="AE482" s="182"/>
      <c r="AF482" s="176"/>
      <c r="AG482" s="176"/>
      <c r="AH482" s="182"/>
      <c r="AI482" s="176"/>
      <c r="AJ482" s="183"/>
      <c r="AK482" s="21" t="str">
        <f>CONCATENATE(J481," Control"," 2")</f>
        <v>SEYM 82 Control 2</v>
      </c>
      <c r="AL482" s="23" t="s">
        <v>735</v>
      </c>
      <c r="AM482" s="23" t="s">
        <v>809</v>
      </c>
      <c r="AN482" s="23" t="s">
        <v>813</v>
      </c>
      <c r="AO482" s="23" t="str">
        <f t="shared" si="2188"/>
        <v>La OFICINA DE PLANEACIÓN verifica a través de cada vez que se requiera, verifica que cada causa del hallazgo incluido en el plan de mejoramiento cuente con un tratamiento integral, asegurando que participen todas las dependencias técnicas responsables y que las acciones de mejora estén debidamente articuladas entre sí. Esta verificación se realiza en la fase de formulación o ajuste del plan y se documenta mediante visto bueno de la forma SEYM-F-002 FORMA FORMULACIÓN PLAN DE MEJORAMIENTO V5 enviando un correo electrónico a la dependencia</v>
      </c>
      <c r="AP482" s="21" t="s">
        <v>54</v>
      </c>
      <c r="AQ482" s="21" t="str">
        <f t="shared" si="2136"/>
        <v>Probabilidad</v>
      </c>
      <c r="AR482" s="21" t="s">
        <v>56</v>
      </c>
      <c r="AS482" s="21" t="str">
        <f t="shared" si="2137"/>
        <v>30%</v>
      </c>
      <c r="AT482" s="21" t="s">
        <v>1</v>
      </c>
      <c r="AU482" s="21" t="s">
        <v>2</v>
      </c>
      <c r="AV482" s="21" t="s">
        <v>3</v>
      </c>
      <c r="AW482" s="22">
        <f>+IF(AQ482="Probabilidad",AW481-(AW481*AS482),AW481)</f>
        <v>0.252</v>
      </c>
      <c r="AX482" s="21" t="str">
        <f t="shared" si="2138"/>
        <v>Baja</v>
      </c>
      <c r="AY482" s="22">
        <f>+IF(AQ482="Impacto",AY481-(AY481*AS482),AY481)</f>
        <v>0.8</v>
      </c>
      <c r="AZ482" s="21" t="str">
        <f t="shared" si="2139"/>
        <v>Mayor</v>
      </c>
      <c r="BA482" s="166"/>
      <c r="BB482" s="166"/>
      <c r="BC482" s="169"/>
      <c r="BD482" s="21" t="str">
        <f t="shared" ref="BD482" si="2194">CONCATENATE(J481," Acción preventiva"," 2")</f>
        <v>SEYM 82 Acción preventiva 2</v>
      </c>
      <c r="BE482" s="23" t="s">
        <v>677</v>
      </c>
      <c r="BF482" s="23" t="s">
        <v>814</v>
      </c>
      <c r="BG482" s="23" t="s">
        <v>815</v>
      </c>
      <c r="BH482" s="21">
        <f t="shared" si="2141"/>
        <v>1</v>
      </c>
      <c r="BI482" s="21"/>
      <c r="BJ482" s="21"/>
      <c r="BK482" s="21"/>
      <c r="BL482" s="21"/>
      <c r="BM482" s="21"/>
      <c r="BN482" s="21"/>
      <c r="BO482" s="21"/>
      <c r="BP482" s="21"/>
      <c r="BQ482" s="21">
        <v>1</v>
      </c>
      <c r="BR482" s="21"/>
      <c r="BS482" s="21"/>
      <c r="BT482" s="21"/>
      <c r="BU482" s="171"/>
      <c r="BV482" s="38">
        <v>0</v>
      </c>
      <c r="BW482" s="38">
        <v>0</v>
      </c>
      <c r="BX482" s="38">
        <v>0</v>
      </c>
      <c r="BY482" s="38">
        <v>0</v>
      </c>
      <c r="BZ482" s="38">
        <v>0</v>
      </c>
      <c r="CA482" s="38">
        <v>0</v>
      </c>
      <c r="CB482" s="38">
        <v>0</v>
      </c>
      <c r="CC482" s="38">
        <v>0</v>
      </c>
      <c r="CD482" s="38">
        <v>0</v>
      </c>
      <c r="CE482" s="38">
        <v>0</v>
      </c>
      <c r="CF482" s="38">
        <v>0</v>
      </c>
      <c r="CG482" s="38">
        <v>0</v>
      </c>
      <c r="CH482" s="38">
        <f t="shared" si="2159"/>
        <v>0</v>
      </c>
      <c r="CI482" s="39"/>
      <c r="CJ482" s="24"/>
      <c r="CK482" s="25"/>
      <c r="CL482" s="173"/>
      <c r="CM482" s="26">
        <f t="shared" ref="CM482" si="2195">1-(CK482/CL481)</f>
        <v>1</v>
      </c>
      <c r="CN482" s="24" t="str" cm="1">
        <f t="array" ref="CN482">+_xlfn.IFS(CM482&lt;0.8,"Cambio",CM482&lt;0.9,"Revisión de control",CM482&gt;0.89,"Se mantiene")</f>
        <v>Se mantiene</v>
      </c>
      <c r="CO482" s="80"/>
      <c r="CP482" s="25"/>
      <c r="CQ482" s="25"/>
      <c r="CR482" s="25"/>
      <c r="CS482" s="26">
        <f t="shared" si="2162"/>
        <v>1</v>
      </c>
    </row>
    <row r="483" spans="1:97" ht="60" customHeight="1" x14ac:dyDescent="0.4">
      <c r="A483" s="7" t="s">
        <v>730</v>
      </c>
      <c r="B483" s="194"/>
      <c r="C483" s="21" t="s">
        <v>165</v>
      </c>
      <c r="D483" s="188"/>
      <c r="E483" s="191"/>
      <c r="F483" s="188"/>
      <c r="G483" s="196"/>
      <c r="H483" s="176"/>
      <c r="I483" s="182"/>
      <c r="J483" s="176"/>
      <c r="K483" s="166"/>
      <c r="L483" s="197"/>
      <c r="M483" s="199"/>
      <c r="N483" s="202"/>
      <c r="O483" s="205"/>
      <c r="P483" s="202"/>
      <c r="Q483" s="205"/>
      <c r="R483" s="205"/>
      <c r="S483" s="208"/>
      <c r="T483" s="176"/>
      <c r="U483" s="175"/>
      <c r="V483" s="175"/>
      <c r="W483" s="177"/>
      <c r="X483" s="166"/>
      <c r="Y483" s="166"/>
      <c r="Z483" s="179"/>
      <c r="AA483" s="179"/>
      <c r="AB483" s="179"/>
      <c r="AC483" s="181"/>
      <c r="AD483" s="176"/>
      <c r="AE483" s="182"/>
      <c r="AF483" s="176"/>
      <c r="AG483" s="176"/>
      <c r="AH483" s="182"/>
      <c r="AI483" s="176"/>
      <c r="AJ483" s="183"/>
      <c r="AK483" s="21" t="str">
        <f>CONCATENATE(J481," Control"," 3")</f>
        <v>SEYM 82 Control 3</v>
      </c>
      <c r="AL483" s="23" t="s">
        <v>816</v>
      </c>
      <c r="AM483" s="23" t="s">
        <v>817</v>
      </c>
      <c r="AN483" s="23" t="s">
        <v>818</v>
      </c>
      <c r="AO483" s="23" t="str">
        <f t="shared" si="2188"/>
        <v>LA OFICINA DE CONTROL INTERNO evalua a través de en concordancia con el Plan Anual de Auditoría Interna (PAAI), una vez ejecutadas las acciones del plan de mejoramiento, la eficacia y efectividad de las medidas implementadas, verificando si estas corrigieron la causa raíz del hallazgo y previnieron su recurrencia. Esta evaluación se documenta mediante informes de auditoría, seguimiento o normativos, dirigidos a la alta dirección, con las conclusiones, alertas y recomendaciones orientadas a fortalecer la gestión institucional.</v>
      </c>
      <c r="AP483" s="21" t="s">
        <v>55</v>
      </c>
      <c r="AQ483" s="21" t="str">
        <f t="shared" si="2136"/>
        <v>Impacto</v>
      </c>
      <c r="AR483" s="21" t="s">
        <v>56</v>
      </c>
      <c r="AS483" s="21" t="str">
        <f t="shared" si="2137"/>
        <v>25%</v>
      </c>
      <c r="AT483" s="21" t="s">
        <v>1</v>
      </c>
      <c r="AU483" s="21" t="s">
        <v>2</v>
      </c>
      <c r="AV483" s="21" t="s">
        <v>3</v>
      </c>
      <c r="AW483" s="22">
        <f>+IF(AQ483="Probabilidad",AW482-(AW482*AS483),AW482)</f>
        <v>0.252</v>
      </c>
      <c r="AX483" s="21" t="str">
        <f t="shared" si="2138"/>
        <v>Baja</v>
      </c>
      <c r="AY483" s="22">
        <f>+IF(AQ483="Impacto",AY482-(AY482*AS483),AY482)</f>
        <v>0.60000000000000009</v>
      </c>
      <c r="AZ483" s="21" t="str">
        <f t="shared" si="2139"/>
        <v>Moderado</v>
      </c>
      <c r="BA483" s="166"/>
      <c r="BB483" s="166"/>
      <c r="BC483" s="169"/>
      <c r="BD483" s="21" t="str">
        <f t="shared" ref="BD483" si="2196">CONCATENATE(J481," Acción preventiva"," 3")</f>
        <v>SEYM 82 Acción preventiva 3</v>
      </c>
      <c r="BE483" s="23" t="s">
        <v>677</v>
      </c>
      <c r="BF483" s="23" t="s">
        <v>819</v>
      </c>
      <c r="BG483" s="23" t="s">
        <v>820</v>
      </c>
      <c r="BH483" s="21">
        <f t="shared" si="2141"/>
        <v>1</v>
      </c>
      <c r="BI483" s="21"/>
      <c r="BJ483" s="21"/>
      <c r="BK483" s="21"/>
      <c r="BL483" s="21"/>
      <c r="BM483" s="21"/>
      <c r="BN483" s="21"/>
      <c r="BO483" s="21"/>
      <c r="BP483" s="21"/>
      <c r="BQ483" s="21"/>
      <c r="BR483" s="21">
        <v>1</v>
      </c>
      <c r="BS483" s="21"/>
      <c r="BT483" s="21"/>
      <c r="BU483" s="171"/>
      <c r="BV483" s="38">
        <v>0</v>
      </c>
      <c r="BW483" s="38">
        <v>0</v>
      </c>
      <c r="BX483" s="38">
        <v>0</v>
      </c>
      <c r="BY483" s="38">
        <v>0</v>
      </c>
      <c r="BZ483" s="38">
        <v>0</v>
      </c>
      <c r="CA483" s="38">
        <v>0</v>
      </c>
      <c r="CB483" s="38">
        <v>0</v>
      </c>
      <c r="CC483" s="38">
        <v>0</v>
      </c>
      <c r="CD483" s="38">
        <v>0</v>
      </c>
      <c r="CE483" s="38">
        <v>0</v>
      </c>
      <c r="CF483" s="38">
        <v>0</v>
      </c>
      <c r="CG483" s="38">
        <v>0</v>
      </c>
      <c r="CH483" s="38">
        <f t="shared" si="2159"/>
        <v>0</v>
      </c>
      <c r="CI483" s="39"/>
      <c r="CJ483" s="24"/>
      <c r="CK483" s="25"/>
      <c r="CL483" s="173"/>
      <c r="CM483" s="26">
        <f t="shared" ref="CM483" si="2197">1-(CK483/CL481)</f>
        <v>1</v>
      </c>
      <c r="CN483" s="24" t="str" cm="1">
        <f t="array" ref="CN483">+_xlfn.IFS(CM483&lt;0.8,"Cambio",CM483&lt;0.9,"Revisión de control",CM483&gt;0.89,"Se mantiene")</f>
        <v>Se mantiene</v>
      </c>
      <c r="CO483" s="80"/>
      <c r="CP483" s="25"/>
      <c r="CQ483" s="25"/>
      <c r="CR483" s="25"/>
      <c r="CS483" s="26">
        <f t="shared" si="2162"/>
        <v>1</v>
      </c>
    </row>
    <row r="484" spans="1:97" ht="60" customHeight="1" x14ac:dyDescent="0.4">
      <c r="A484" s="7" t="s">
        <v>730</v>
      </c>
      <c r="B484" s="195"/>
      <c r="C484" s="21" t="s">
        <v>165</v>
      </c>
      <c r="D484" s="189"/>
      <c r="E484" s="192"/>
      <c r="F484" s="189"/>
      <c r="G484" s="196"/>
      <c r="H484" s="176"/>
      <c r="I484" s="182"/>
      <c r="J484" s="176"/>
      <c r="K484" s="167"/>
      <c r="L484" s="197"/>
      <c r="M484" s="200"/>
      <c r="N484" s="203"/>
      <c r="O484" s="206"/>
      <c r="P484" s="203"/>
      <c r="Q484" s="206"/>
      <c r="R484" s="206"/>
      <c r="S484" s="209"/>
      <c r="T484" s="176"/>
      <c r="U484" s="175"/>
      <c r="V484" s="175"/>
      <c r="W484" s="177"/>
      <c r="X484" s="167"/>
      <c r="Y484" s="167"/>
      <c r="Z484" s="180"/>
      <c r="AA484" s="180"/>
      <c r="AB484" s="180"/>
      <c r="AC484" s="181"/>
      <c r="AD484" s="176"/>
      <c r="AE484" s="182"/>
      <c r="AF484" s="176"/>
      <c r="AG484" s="176"/>
      <c r="AH484" s="182"/>
      <c r="AI484" s="176"/>
      <c r="AJ484" s="183"/>
      <c r="AK484" s="21" t="str">
        <f>CONCATENATE(J481," Control"," 4")</f>
        <v>SEYM 82 Control 4</v>
      </c>
      <c r="AL484" s="23"/>
      <c r="AM484" s="23"/>
      <c r="AN484" s="23"/>
      <c r="AO484" s="23" t="str">
        <f t="shared" si="2188"/>
        <v xml:space="preserve">  a través de </v>
      </c>
      <c r="AP484" s="21"/>
      <c r="AQ484" s="21" t="str">
        <f t="shared" si="2136"/>
        <v/>
      </c>
      <c r="AR484" s="21"/>
      <c r="AS484" s="21" t="str">
        <f t="shared" si="2137"/>
        <v/>
      </c>
      <c r="AT484" s="21"/>
      <c r="AU484" s="21"/>
      <c r="AV484" s="21"/>
      <c r="AW484" s="22">
        <f>+IF(AQ484="Probabilidad",AW483-(AW483*AS484),AW483)</f>
        <v>0.252</v>
      </c>
      <c r="AX484" s="21" t="str">
        <f t="shared" si="2138"/>
        <v>Baja</v>
      </c>
      <c r="AY484" s="22">
        <f>+IF(AQ484="Impacto",AY483-(AY483*AS484),AY483)</f>
        <v>0.60000000000000009</v>
      </c>
      <c r="AZ484" s="21" t="str">
        <f t="shared" si="2139"/>
        <v>Moderado</v>
      </c>
      <c r="BA484" s="167"/>
      <c r="BB484" s="167"/>
      <c r="BC484" s="170"/>
      <c r="BD484" s="21" t="str">
        <f t="shared" ref="BD484" si="2198">CONCATENATE(J481," Acción preventiva"," 4")</f>
        <v>SEYM 82 Acción preventiva 4</v>
      </c>
      <c r="BE484" s="23"/>
      <c r="BF484" s="23"/>
      <c r="BG484" s="23"/>
      <c r="BH484" s="21">
        <f t="shared" si="2141"/>
        <v>0</v>
      </c>
      <c r="BI484" s="21"/>
      <c r="BJ484" s="21"/>
      <c r="BK484" s="21"/>
      <c r="BL484" s="21"/>
      <c r="BM484" s="21"/>
      <c r="BN484" s="21"/>
      <c r="BO484" s="21"/>
      <c r="BP484" s="21"/>
      <c r="BQ484" s="21"/>
      <c r="BR484" s="21"/>
      <c r="BS484" s="21"/>
      <c r="BT484" s="21"/>
      <c r="BU484" s="171"/>
      <c r="BV484" s="38">
        <v>0</v>
      </c>
      <c r="BW484" s="38">
        <v>0</v>
      </c>
      <c r="BX484" s="38">
        <v>0</v>
      </c>
      <c r="BY484" s="38">
        <v>0</v>
      </c>
      <c r="BZ484" s="38">
        <v>0</v>
      </c>
      <c r="CA484" s="38">
        <v>0</v>
      </c>
      <c r="CB484" s="38">
        <v>0</v>
      </c>
      <c r="CC484" s="38">
        <v>0</v>
      </c>
      <c r="CD484" s="38">
        <v>0</v>
      </c>
      <c r="CE484" s="38">
        <v>0</v>
      </c>
      <c r="CF484" s="38">
        <v>0</v>
      </c>
      <c r="CG484" s="38">
        <v>0</v>
      </c>
      <c r="CH484" s="38">
        <f t="shared" si="2159"/>
        <v>0</v>
      </c>
      <c r="CI484" s="39"/>
      <c r="CJ484" s="24"/>
      <c r="CK484" s="25"/>
      <c r="CL484" s="174"/>
      <c r="CM484" s="26">
        <f t="shared" ref="CM484" si="2199">1-(CK484/CL481)</f>
        <v>1</v>
      </c>
      <c r="CN484" s="24" t="str" cm="1">
        <f t="array" ref="CN484">+_xlfn.IFS(CM484&lt;0.8,"Cambio",CM484&lt;0.9,"Revisión de control",CM484&gt;0.89,"Se mantiene")</f>
        <v>Se mantiene</v>
      </c>
      <c r="CO484" s="80"/>
      <c r="CP484" s="25"/>
      <c r="CQ484" s="25"/>
      <c r="CR484" s="25"/>
      <c r="CS484" s="26">
        <f t="shared" si="2162"/>
        <v>1</v>
      </c>
    </row>
    <row r="485" spans="1:97" ht="60" hidden="1" customHeight="1" x14ac:dyDescent="0.4">
      <c r="B485" s="168" t="s">
        <v>164</v>
      </c>
      <c r="C485" s="21" t="s">
        <v>165</v>
      </c>
      <c r="D485" s="187" t="str">
        <f>VLOOKUP(B485,Datos!$B$65:$F$80,3,FALSE)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85" s="190" t="str">
        <f>VLOOKUP(B485,Datos!$B$65:$F$80,5,FALSE)</f>
        <v>La posibilidad de incumplir con las acciones que generen mejoramiento a los procesos, planes, programas y proyectos que impactan en la toma de decisiones en la entidad</v>
      </c>
      <c r="F485" s="187" t="str">
        <f>VLOOKUP(B485,Datos!$B$65:$F$80,4,FALSE)</f>
        <v>Desde el reporte y análisis de información y datos, la determinación de las causas probables de lo sin cumplimientos y tendencias negativas hasta la formulación de acciones correctivas, preventivas y de mejora.</v>
      </c>
      <c r="G485" s="238" t="s">
        <v>1430</v>
      </c>
      <c r="H485" s="176"/>
      <c r="I485" s="182">
        <f t="shared" ref="I485" si="2200">IF(K485="",0,1)</f>
        <v>0</v>
      </c>
      <c r="J485" s="176" t="str">
        <f t="shared" ref="J485" si="2201">CONCATENATE(C485," ",K485)</f>
        <v xml:space="preserve">SEYM </v>
      </c>
      <c r="K485" s="165"/>
      <c r="L485" s="197"/>
      <c r="M485" s="198">
        <f ca="1">+TODAY()-L485</f>
        <v>46079</v>
      </c>
      <c r="N485" s="201"/>
      <c r="O485" s="204" t="e">
        <f>VLOOKUP(N485,[1]Datos!$B$21:$D$25,3,FALSE)</f>
        <v>#N/A</v>
      </c>
      <c r="P485" s="201"/>
      <c r="Q485" s="204" t="e">
        <f>VLOOKUP(P485,[1]Datos!$C$20:$D$25,2,FALSE)</f>
        <v>#N/A</v>
      </c>
      <c r="R485" s="204" t="e">
        <f t="shared" ref="R485" si="2202">+IF(O485="",Q485,IF(Q485="",O485,IF(O485&gt;Q485,O485,Q485)))</f>
        <v>#N/A</v>
      </c>
      <c r="S485" s="207"/>
      <c r="T485" s="176"/>
      <c r="U485" s="175"/>
      <c r="V485" s="175"/>
      <c r="W485" s="177" t="str">
        <f t="shared" ref="W485" si="2203">CONCATENATE("Posibilidad de"," ",T485," ",U485," debido ",V485)</f>
        <v xml:space="preserve">Posibilidad de   debido </v>
      </c>
      <c r="X485" s="165"/>
      <c r="Y485" s="165"/>
      <c r="Z485" s="178"/>
      <c r="AA485" s="178"/>
      <c r="AB485" s="178"/>
      <c r="AC485" s="181"/>
      <c r="AD485" s="176" t="str">
        <f t="shared" ref="AD485" si="2204">IF(AC485&lt;=0,"",IF(AC485&lt;=2,"Muy Baja",IF(AC485&lt;=24,"Baja",IF(AC485&lt;=500,"Media",IF(AC485&lt;=5000,"Alta","Muy Alta")))))</f>
        <v/>
      </c>
      <c r="AE485" s="182" t="str">
        <f t="shared" ref="AE485" si="2205">IF(AD485="","",IF(AD485="Muy Baja",0.2,IF(AD485="Baja",0.4,IF(AD485="Media",0.6,IF(AD485="Alta",0.8,IF(AD485="Muy Alta",1,))))))</f>
        <v/>
      </c>
      <c r="AF485" s="176"/>
      <c r="AG485" s="176" t="str">
        <f>IF(OR(AF485=[1]Datos!$C$6,AF485=[1]Datos!$D$6),"Leve",IF(OR(AF485=[1]Datos!$C$7,AF485=[1]Datos!$D$7),"Menor",IF(OR(AF485=[1]Datos!$C$8,AF485=[1]Datos!$D$8),"Moderado",IF(OR(AF485=[1]Datos!$C$9,AF485=[1]Datos!$D$9),"Mayor",IF(OR(AF485=[1]Datos!$C$10,AF485=[1]Datos!$D$10),"Catastrófico","")))))</f>
        <v/>
      </c>
      <c r="AH485" s="182" t="str">
        <f t="shared" ref="AH485" si="2206">IF(AG485="","",IF(AG485="Leve",0.2,IF(AG485="Menor",0.4,IF(AG485="Moderado",0.6,IF(AG485="Mayor",0.8,IF(AG485="Catastrófico",1,))))))</f>
        <v/>
      </c>
      <c r="AI485" s="176" t="str">
        <f t="shared" ref="AI485" si="2207">IF(OR(AND(AD485="Muy Baja",AG485="Leve"),AND(AD485="Muy Baja",AG485="Menor"),AND(AD485="Baja",AG485="Leve")),"Bajo",IF(OR(AND(AD485="Muy baja",AG485="Moderado"),AND(AD485="Baja",AG485="Menor"),AND(AD485="Baja",AG485="Moderado"),AND(AD485="Media",AG485="Leve"),AND(AD485="Media",AG485="Menor"),AND(AD485="Media",AG485="Moderado"),AND(AD485="Alta",AG485="Leve"),AND(AD485="Alta",AG485="Menor")),"Moderado",IF(OR(AND(AD485="Muy Baja",AG485="Mayor"),AND(AD485="Baja",AG485="Mayor"),AND(AD485="Media",AG485="Mayor"),AND(AD485="Alta",AG485="Moderado"),AND(AD485="Alta",AG485="Mayor"),AND(AD485="Muy Alta",AG485="Leve"),AND(AD485="Muy Alta",AG485="Menor"),AND(AD485="Muy Alta",AG485="Moderado"),AND(AD485="Muy Alta",AG485="Mayor")),"Alto",IF(OR(AND(AD485="Muy Baja",AG485="Catastrófico"),AND(AD485="Baja",AG485="Catastrófico"),AND(AD485="Media",AG485="Catastrófico"),AND(AD485="Alta",AG485="Catastrófico"),AND(AD485="Muy Alta",AG485="Catastrófico")),"Extremo",""))))</f>
        <v/>
      </c>
      <c r="AJ485" s="183" t="e" cm="1">
        <f t="array" ref="AJ485">_xlfn.IFS(AI485="Bajo","Aceptar",AI485="Moderado","Reducir",AI485="Alto","Reducir",AI485="Extremo","Reducir")</f>
        <v>#N/A</v>
      </c>
      <c r="AK485" s="21" t="str">
        <f>CONCATENATE(J485," Control"," 1")</f>
        <v>SEYM  Control 1</v>
      </c>
      <c r="AL485" s="23"/>
      <c r="AM485" s="23"/>
      <c r="AN485" s="23"/>
      <c r="AO485" s="23" t="str">
        <f t="shared" ref="AO485:AO488" si="2208">CONCATENATE(AL485," ",AM485," a través de ",AN485)</f>
        <v xml:space="preserve">  a través de </v>
      </c>
      <c r="AP485" s="21"/>
      <c r="AQ485" s="21" t="str">
        <f t="shared" ref="AQ485:AQ508" si="2209">IF(OR(AP485="Preventivo",AP485="Detectivo"),"Probabilidad",IF(AP485="Correctivo","Impacto",""))</f>
        <v/>
      </c>
      <c r="AR485" s="21"/>
      <c r="AS485" s="21" t="str">
        <f t="shared" ref="AS485:AS508" si="2210">IF(AND(AP485="Preventivo",AR485="Automático"),"50%",IF(AND(AP485="Preventivo",AR485="Manual"),"40%",IF(AND(AP485="Detectivo",AR485="Automático"),"40%",IF(AND(AP485="Detectivo",AR485="Manual"),"30%",IF(AND(AP485="Correctivo",AR485="Automático"),"35%",IF(AND(AP485="Correctivo",AR485="Manual"),"25%",""))))))</f>
        <v/>
      </c>
      <c r="AT485" s="21"/>
      <c r="AU485" s="21"/>
      <c r="AV485" s="21"/>
      <c r="AW485" s="22" t="str">
        <f t="shared" ref="AW485" si="2211">+IF(AQ485="Probabilidad",AE485-(AE485*AS485),AE485)</f>
        <v/>
      </c>
      <c r="AX485" s="21" t="str">
        <f t="shared" ref="AX485:AX508" si="2212">IFERROR(IF(AW485="","",IF(AW485&lt;=20%,"Muy Baja",IF(AW485&lt;=40%,"Baja",IF(AW485&lt;=60%,"Media",IF(AW485&lt;=80%,"Alta","Muy Alta"))))),"")</f>
        <v/>
      </c>
      <c r="AY485" s="22" t="str">
        <f t="shared" ref="AY485" si="2213">+IF(AQ485="Impacto",AH485-(AH485*AS485),AH485)</f>
        <v/>
      </c>
      <c r="AZ485" s="21" t="str">
        <f t="shared" ref="AZ485:AZ508" si="2214">IFERROR(IF(AY485="","",IF(AY485&lt;=0.2,"Leve",IF(AY485&lt;=0.4,"Menor",IF(AY485&lt;=0.6,"Moderado",IF(AY485&lt;=0.8,"Mayor","Catastrófico"))))),"")</f>
        <v/>
      </c>
      <c r="BA485" s="165" t="str">
        <f t="shared" ref="BA485" si="2215">IF(OR(AND(AX488="Muy Baja",AZ488="Leve"),AND(AX488="Muy Baja",AZ488="Menor"),AND(AX488="Baja",AZ488="Leve")),"Bajo",IF(OR(AND(AX488="Muy baja",AZ488="Moderado"),AND(AX488="Baja",AZ488="Menor"),AND(AX488="Baja",AZ488="Moderado"),AND(AX488="Media",AZ488="Leve"),AND(AX488="Media",AZ488="Menor"),AND(AX488="Media",AZ488="Moderado"),AND(AX488="Alta",AZ488="Leve"),AND(AX488="Alta",AZ488="Menor")),"Moderado",IF(OR(AND(AX488="Muy Baja",AZ488="Mayor"),AND(AX488="Baja",AZ488="Mayor"),AND(AX488="Media",AZ488="Mayor"),AND(AX488="Alta",AZ488="Moderado"),AND(AX488="Alta",AZ488="Mayor"),AND(AX488="Muy Alta",AZ488="Leve"),AND(AX488="Muy Alta",AZ488="Menor"),AND(AX488="Muy Alta",AZ488="Moderado"),AND(AX488="Muy Alta",AZ488="Mayor")),"Alto",IF(OR(AND(AX488="Muy Baja",AZ488="Catastrófico"),AND(AX488="Baja",AZ488="Catastrófico"),AND(AX488="Media",AZ488="Catastrófico"),AND(AX488="Alta",AZ488="Catastrófico"),AND(AX488="Muy Alta",AZ488="Catastrófico")),"Extremo",""))))</f>
        <v/>
      </c>
      <c r="BB485" s="165" t="e" cm="1">
        <f t="array" ref="BB485">_xlfn.IFS(BA485="Bajo","Aceptar",BA485="Moderado","Reducir",BA485="Alto","Reducir",BA485="Extremo","Reducir")</f>
        <v>#N/A</v>
      </c>
      <c r="BC485" s="168" t="e" cm="1">
        <f t="array" ref="BC485">_xlfn.IFS(BB485="Aceptar","No",BB485="Reducir","Si")</f>
        <v>#N/A</v>
      </c>
      <c r="BD485" s="21" t="str">
        <f>CONCATENATE(J485," Acción preventiva"," 1")</f>
        <v>SEYM  Acción preventiva 1</v>
      </c>
      <c r="BE485" s="23"/>
      <c r="BF485" s="23"/>
      <c r="BG485" s="23"/>
      <c r="BH485" s="21">
        <f t="shared" ref="BH485:BH508" si="2216">+SUM(BI485:BT485)</f>
        <v>0</v>
      </c>
      <c r="BI485" s="21"/>
      <c r="BJ485" s="21"/>
      <c r="BK485" s="21"/>
      <c r="BL485" s="21"/>
      <c r="BM485" s="21"/>
      <c r="BN485" s="21"/>
      <c r="BO485" s="21"/>
      <c r="BP485" s="21"/>
      <c r="BQ485" s="21"/>
      <c r="BR485" s="21"/>
      <c r="BS485" s="21"/>
      <c r="BT485" s="21"/>
      <c r="BU485" s="171"/>
      <c r="BV485" s="38"/>
      <c r="BW485" s="38"/>
      <c r="BX485" s="38"/>
      <c r="BY485" s="38"/>
      <c r="BZ485" s="38"/>
      <c r="CA485" s="38"/>
      <c r="CB485" s="38"/>
      <c r="CC485" s="38"/>
      <c r="CD485" s="38"/>
      <c r="CE485" s="38"/>
      <c r="CF485" s="38"/>
      <c r="CG485" s="38"/>
      <c r="CH485" s="38">
        <f t="shared" ref="CH485:CH508" si="2217">+SUM(BV485:CG485)</f>
        <v>0</v>
      </c>
      <c r="CI485" s="39"/>
      <c r="CJ485" s="24"/>
      <c r="CK485" s="25"/>
      <c r="CL485" s="172">
        <f t="shared" ref="CL485" si="2218">+AC485</f>
        <v>0</v>
      </c>
      <c r="CM485" s="26" t="e">
        <f t="shared" ref="CM485" si="2219">1-(CK485/CL485)</f>
        <v>#DIV/0!</v>
      </c>
      <c r="CN485" s="24" t="e" cm="1">
        <f t="array" ref="CN485">+_xlfn.IFS(CM485&lt;0.8,"Cambio",CM485&lt;0.9,"Revisión de control",CM485&gt;0.89,"Se mantiene")</f>
        <v>#DIV/0!</v>
      </c>
      <c r="CO485" s="80"/>
      <c r="CP485" s="25"/>
      <c r="CQ485" s="25"/>
      <c r="CR485" s="25"/>
      <c r="CS485" s="26">
        <f t="shared" ref="CS485:CS488" si="2220">(_xlfn.IFS(CJ485="",1,CJ485="SI",0)+_xlfn.IFS(CO485="",1,CO485="SI",1,CO485="NO",0)+_xlfn.IFS(CP485="",1,CP485="SI",1,CP485="NO",0)+_xlfn.IFS(CQ485="",1,CQ485="SI",1,CQ485="NO",0)+_xlfn.IFS(CR485="",1,CR485="SI",1,CR485="NO",0))/5</f>
        <v>1</v>
      </c>
    </row>
    <row r="486" spans="1:97" ht="60" hidden="1" customHeight="1" x14ac:dyDescent="0.4">
      <c r="B486" s="169"/>
      <c r="C486" s="21" t="s">
        <v>165</v>
      </c>
      <c r="D486" s="188"/>
      <c r="E486" s="191"/>
      <c r="F486" s="188"/>
      <c r="G486" s="238"/>
      <c r="H486" s="176"/>
      <c r="I486" s="182"/>
      <c r="J486" s="176"/>
      <c r="K486" s="166"/>
      <c r="L486" s="197"/>
      <c r="M486" s="199"/>
      <c r="N486" s="202"/>
      <c r="O486" s="205"/>
      <c r="P486" s="202"/>
      <c r="Q486" s="205"/>
      <c r="R486" s="205"/>
      <c r="S486" s="208"/>
      <c r="T486" s="176"/>
      <c r="U486" s="175"/>
      <c r="V486" s="175"/>
      <c r="W486" s="177"/>
      <c r="X486" s="166"/>
      <c r="Y486" s="166"/>
      <c r="Z486" s="179"/>
      <c r="AA486" s="179"/>
      <c r="AB486" s="179"/>
      <c r="AC486" s="181"/>
      <c r="AD486" s="176"/>
      <c r="AE486" s="182"/>
      <c r="AF486" s="176"/>
      <c r="AG486" s="176"/>
      <c r="AH486" s="182"/>
      <c r="AI486" s="176"/>
      <c r="AJ486" s="183"/>
      <c r="AK486" s="21" t="str">
        <f>CONCATENATE(J485," Control"," 2")</f>
        <v>SEYM  Control 2</v>
      </c>
      <c r="AL486" s="23"/>
      <c r="AM486" s="23"/>
      <c r="AN486" s="23"/>
      <c r="AO486" s="23" t="str">
        <f t="shared" si="2208"/>
        <v xml:space="preserve">  a través de </v>
      </c>
      <c r="AP486" s="21"/>
      <c r="AQ486" s="21" t="str">
        <f t="shared" si="2209"/>
        <v/>
      </c>
      <c r="AR486" s="21"/>
      <c r="AS486" s="21" t="str">
        <f t="shared" si="2210"/>
        <v/>
      </c>
      <c r="AT486" s="21"/>
      <c r="AU486" s="21"/>
      <c r="AV486" s="21"/>
      <c r="AW486" s="22" t="str">
        <f t="shared" ref="AW486:AW488" si="2221">+IF(AQ486="Probabilidad",AW485-(AW485*AS486),AW485)</f>
        <v/>
      </c>
      <c r="AX486" s="21" t="str">
        <f t="shared" si="2212"/>
        <v/>
      </c>
      <c r="AY486" s="22" t="str">
        <f t="shared" ref="AY486:AY488" si="2222">+IF(AQ486="Impacto",AY485-(AY485*AS486),AY485)</f>
        <v/>
      </c>
      <c r="AZ486" s="21" t="str">
        <f t="shared" si="2214"/>
        <v/>
      </c>
      <c r="BA486" s="166"/>
      <c r="BB486" s="166"/>
      <c r="BC486" s="169"/>
      <c r="BD486" s="21" t="str">
        <f>CONCATENATE(J485," Acción preventiva"," 2")</f>
        <v>SEYM  Acción preventiva 2</v>
      </c>
      <c r="BE486" s="23"/>
      <c r="BF486" s="23"/>
      <c r="BG486" s="23"/>
      <c r="BH486" s="21">
        <f t="shared" si="2216"/>
        <v>0</v>
      </c>
      <c r="BI486" s="21"/>
      <c r="BJ486" s="21"/>
      <c r="BK486" s="21"/>
      <c r="BL486" s="21"/>
      <c r="BM486" s="21"/>
      <c r="BN486" s="21"/>
      <c r="BO486" s="21"/>
      <c r="BP486" s="21"/>
      <c r="BQ486" s="21"/>
      <c r="BR486" s="21"/>
      <c r="BS486" s="21"/>
      <c r="BT486" s="21"/>
      <c r="BU486" s="171"/>
      <c r="BV486" s="38"/>
      <c r="BW486" s="38"/>
      <c r="BX486" s="38"/>
      <c r="BY486" s="38"/>
      <c r="BZ486" s="38"/>
      <c r="CA486" s="38"/>
      <c r="CB486" s="38"/>
      <c r="CC486" s="38"/>
      <c r="CD486" s="38"/>
      <c r="CE486" s="38"/>
      <c r="CF486" s="38"/>
      <c r="CG486" s="38"/>
      <c r="CH486" s="38">
        <f t="shared" si="2217"/>
        <v>0</v>
      </c>
      <c r="CI486" s="39"/>
      <c r="CJ486" s="24"/>
      <c r="CK486" s="25"/>
      <c r="CL486" s="173"/>
      <c r="CM486" s="26" t="e">
        <f t="shared" ref="CM486" si="2223">1-(CK486/CL485)</f>
        <v>#DIV/0!</v>
      </c>
      <c r="CN486" s="24" t="e" cm="1">
        <f t="array" ref="CN486">+_xlfn.IFS(CM486&lt;0.8,"Cambio",CM486&lt;0.9,"Revisión de control",CM486&gt;0.89,"Se mantiene")</f>
        <v>#DIV/0!</v>
      </c>
      <c r="CO486" s="80"/>
      <c r="CP486" s="25"/>
      <c r="CQ486" s="25"/>
      <c r="CR486" s="25"/>
      <c r="CS486" s="26">
        <f t="shared" si="2220"/>
        <v>1</v>
      </c>
    </row>
    <row r="487" spans="1:97" ht="60" hidden="1" customHeight="1" x14ac:dyDescent="0.4">
      <c r="B487" s="169"/>
      <c r="C487" s="21" t="s">
        <v>165</v>
      </c>
      <c r="D487" s="188"/>
      <c r="E487" s="191"/>
      <c r="F487" s="188"/>
      <c r="G487" s="238"/>
      <c r="H487" s="176"/>
      <c r="I487" s="182"/>
      <c r="J487" s="176"/>
      <c r="K487" s="166"/>
      <c r="L487" s="197"/>
      <c r="M487" s="199"/>
      <c r="N487" s="202"/>
      <c r="O487" s="205"/>
      <c r="P487" s="202"/>
      <c r="Q487" s="205"/>
      <c r="R487" s="205"/>
      <c r="S487" s="208"/>
      <c r="T487" s="176"/>
      <c r="U487" s="175"/>
      <c r="V487" s="175"/>
      <c r="W487" s="177"/>
      <c r="X487" s="166"/>
      <c r="Y487" s="166"/>
      <c r="Z487" s="179"/>
      <c r="AA487" s="179"/>
      <c r="AB487" s="179"/>
      <c r="AC487" s="181"/>
      <c r="AD487" s="176"/>
      <c r="AE487" s="182"/>
      <c r="AF487" s="176"/>
      <c r="AG487" s="176"/>
      <c r="AH487" s="182"/>
      <c r="AI487" s="176"/>
      <c r="AJ487" s="183"/>
      <c r="AK487" s="21" t="str">
        <f>CONCATENATE(J485," Control"," 3")</f>
        <v>SEYM  Control 3</v>
      </c>
      <c r="AL487" s="23"/>
      <c r="AM487" s="23"/>
      <c r="AN487" s="23"/>
      <c r="AO487" s="23" t="str">
        <f t="shared" si="2208"/>
        <v xml:space="preserve">  a través de </v>
      </c>
      <c r="AP487" s="21"/>
      <c r="AQ487" s="21" t="str">
        <f t="shared" si="2209"/>
        <v/>
      </c>
      <c r="AR487" s="21"/>
      <c r="AS487" s="21" t="str">
        <f t="shared" si="2210"/>
        <v/>
      </c>
      <c r="AT487" s="21"/>
      <c r="AU487" s="21"/>
      <c r="AV487" s="21"/>
      <c r="AW487" s="22" t="str">
        <f t="shared" si="2221"/>
        <v/>
      </c>
      <c r="AX487" s="21" t="str">
        <f t="shared" si="2212"/>
        <v/>
      </c>
      <c r="AY487" s="22" t="str">
        <f t="shared" si="2222"/>
        <v/>
      </c>
      <c r="AZ487" s="21" t="str">
        <f t="shared" si="2214"/>
        <v/>
      </c>
      <c r="BA487" s="166"/>
      <c r="BB487" s="166"/>
      <c r="BC487" s="169"/>
      <c r="BD487" s="21" t="str">
        <f>CONCATENATE(J485," Acción preventiva"," 3")</f>
        <v>SEYM  Acción preventiva 3</v>
      </c>
      <c r="BE487" s="23"/>
      <c r="BF487" s="23"/>
      <c r="BG487" s="23"/>
      <c r="BH487" s="21">
        <f t="shared" si="2216"/>
        <v>0</v>
      </c>
      <c r="BI487" s="21"/>
      <c r="BJ487" s="21"/>
      <c r="BK487" s="21"/>
      <c r="BL487" s="21"/>
      <c r="BM487" s="21"/>
      <c r="BN487" s="21"/>
      <c r="BO487" s="21"/>
      <c r="BP487" s="21"/>
      <c r="BQ487" s="21"/>
      <c r="BR487" s="21"/>
      <c r="BS487" s="21"/>
      <c r="BT487" s="21"/>
      <c r="BU487" s="171"/>
      <c r="BV487" s="38"/>
      <c r="BW487" s="38"/>
      <c r="BX487" s="38"/>
      <c r="BY487" s="38"/>
      <c r="BZ487" s="38"/>
      <c r="CA487" s="38"/>
      <c r="CB487" s="38"/>
      <c r="CC487" s="38"/>
      <c r="CD487" s="38"/>
      <c r="CE487" s="38"/>
      <c r="CF487" s="38"/>
      <c r="CG487" s="38"/>
      <c r="CH487" s="38">
        <f t="shared" si="2217"/>
        <v>0</v>
      </c>
      <c r="CI487" s="39"/>
      <c r="CJ487" s="24"/>
      <c r="CK487" s="25"/>
      <c r="CL487" s="173"/>
      <c r="CM487" s="26" t="e">
        <f t="shared" ref="CM487" si="2224">1-(CK487/CL485)</f>
        <v>#DIV/0!</v>
      </c>
      <c r="CN487" s="24" t="e" cm="1">
        <f t="array" ref="CN487">+_xlfn.IFS(CM487&lt;0.8,"Cambio",CM487&lt;0.9,"Revisión de control",CM487&gt;0.89,"Se mantiene")</f>
        <v>#DIV/0!</v>
      </c>
      <c r="CO487" s="80"/>
      <c r="CP487" s="25"/>
      <c r="CQ487" s="25"/>
      <c r="CR487" s="25"/>
      <c r="CS487" s="26">
        <f t="shared" si="2220"/>
        <v>1</v>
      </c>
    </row>
    <row r="488" spans="1:97" ht="60" hidden="1" customHeight="1" x14ac:dyDescent="0.4">
      <c r="B488" s="170"/>
      <c r="C488" s="21" t="s">
        <v>165</v>
      </c>
      <c r="D488" s="189"/>
      <c r="E488" s="192"/>
      <c r="F488" s="189"/>
      <c r="G488" s="238"/>
      <c r="H488" s="176"/>
      <c r="I488" s="182"/>
      <c r="J488" s="176"/>
      <c r="K488" s="167"/>
      <c r="L488" s="197"/>
      <c r="M488" s="200"/>
      <c r="N488" s="203"/>
      <c r="O488" s="206"/>
      <c r="P488" s="203"/>
      <c r="Q488" s="206"/>
      <c r="R488" s="206"/>
      <c r="S488" s="209"/>
      <c r="T488" s="176"/>
      <c r="U488" s="175"/>
      <c r="V488" s="175"/>
      <c r="W488" s="177"/>
      <c r="X488" s="167"/>
      <c r="Y488" s="167"/>
      <c r="Z488" s="180"/>
      <c r="AA488" s="180"/>
      <c r="AB488" s="180"/>
      <c r="AC488" s="181"/>
      <c r="AD488" s="176"/>
      <c r="AE488" s="182"/>
      <c r="AF488" s="176"/>
      <c r="AG488" s="176"/>
      <c r="AH488" s="182"/>
      <c r="AI488" s="176"/>
      <c r="AJ488" s="183"/>
      <c r="AK488" s="21" t="str">
        <f>CONCATENATE(J485," Control"," 4")</f>
        <v>SEYM  Control 4</v>
      </c>
      <c r="AL488" s="23"/>
      <c r="AM488" s="23"/>
      <c r="AN488" s="23"/>
      <c r="AO488" s="23" t="str">
        <f t="shared" si="2208"/>
        <v xml:space="preserve">  a través de </v>
      </c>
      <c r="AP488" s="21"/>
      <c r="AQ488" s="21" t="str">
        <f t="shared" si="2209"/>
        <v/>
      </c>
      <c r="AR488" s="21"/>
      <c r="AS488" s="21" t="str">
        <f t="shared" si="2210"/>
        <v/>
      </c>
      <c r="AT488" s="21"/>
      <c r="AU488" s="21"/>
      <c r="AV488" s="21"/>
      <c r="AW488" s="22" t="str">
        <f t="shared" si="2221"/>
        <v/>
      </c>
      <c r="AX488" s="21" t="str">
        <f t="shared" si="2212"/>
        <v/>
      </c>
      <c r="AY488" s="22" t="str">
        <f t="shared" si="2222"/>
        <v/>
      </c>
      <c r="AZ488" s="21" t="str">
        <f t="shared" si="2214"/>
        <v/>
      </c>
      <c r="BA488" s="167"/>
      <c r="BB488" s="167"/>
      <c r="BC488" s="170"/>
      <c r="BD488" s="21" t="str">
        <f>CONCATENATE(J485," Acción preventiva"," 4")</f>
        <v>SEYM  Acción preventiva 4</v>
      </c>
      <c r="BE488" s="23"/>
      <c r="BF488" s="23"/>
      <c r="BG488" s="23"/>
      <c r="BH488" s="21">
        <f t="shared" si="2216"/>
        <v>0</v>
      </c>
      <c r="BI488" s="21"/>
      <c r="BJ488" s="21"/>
      <c r="BK488" s="21"/>
      <c r="BL488" s="21"/>
      <c r="BM488" s="21"/>
      <c r="BN488" s="21"/>
      <c r="BO488" s="21"/>
      <c r="BP488" s="21"/>
      <c r="BQ488" s="21"/>
      <c r="BR488" s="21"/>
      <c r="BS488" s="21"/>
      <c r="BT488" s="21"/>
      <c r="BU488" s="171"/>
      <c r="BV488" s="38"/>
      <c r="BW488" s="38"/>
      <c r="BX488" s="38"/>
      <c r="BY488" s="38"/>
      <c r="BZ488" s="38"/>
      <c r="CA488" s="38"/>
      <c r="CB488" s="38"/>
      <c r="CC488" s="38"/>
      <c r="CD488" s="38"/>
      <c r="CE488" s="38"/>
      <c r="CF488" s="38"/>
      <c r="CG488" s="38"/>
      <c r="CH488" s="38">
        <f t="shared" si="2217"/>
        <v>0</v>
      </c>
      <c r="CI488" s="39"/>
      <c r="CJ488" s="24"/>
      <c r="CK488" s="25"/>
      <c r="CL488" s="174"/>
      <c r="CM488" s="26" t="e">
        <f t="shared" ref="CM488" si="2225">1-(CK488/CL485)</f>
        <v>#DIV/0!</v>
      </c>
      <c r="CN488" s="24" t="e" cm="1">
        <f t="array" ref="CN488">+_xlfn.IFS(CM488&lt;0.8,"Cambio",CM488&lt;0.9,"Revisión de control",CM488&gt;0.89,"Se mantiene")</f>
        <v>#DIV/0!</v>
      </c>
      <c r="CO488" s="80"/>
      <c r="CP488" s="25"/>
      <c r="CQ488" s="25"/>
      <c r="CR488" s="25"/>
      <c r="CS488" s="26">
        <f t="shared" si="2220"/>
        <v>1</v>
      </c>
    </row>
    <row r="489" spans="1:97" ht="60" hidden="1" customHeight="1" x14ac:dyDescent="0.4">
      <c r="B489" s="168" t="s">
        <v>164</v>
      </c>
      <c r="C489" s="21" t="s">
        <v>165</v>
      </c>
      <c r="D489" s="187" t="str">
        <f>VLOOKUP(B489,Datos!$B$65:$F$80,3,FALSE)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89" s="190" t="str">
        <f>VLOOKUP(B489,Datos!$B$65:$F$80,5,FALSE)</f>
        <v>La posibilidad de incumplir con las acciones que generen mejoramiento a los procesos, planes, programas y proyectos que impactan en la toma de decisiones en la entidad</v>
      </c>
      <c r="F489" s="187" t="str">
        <f>VLOOKUP(B489,Datos!$B$65:$F$80,4,FALSE)</f>
        <v>Desde el reporte y análisis de información y datos, la determinación de las causas probables de lo sin cumplimientos y tendencias negativas hasta la formulación de acciones correctivas, preventivas y de mejora.</v>
      </c>
      <c r="G489" s="238" t="s">
        <v>1431</v>
      </c>
      <c r="H489" s="176"/>
      <c r="I489" s="182">
        <f t="shared" ref="I489" si="2226">IF(K489="",0,1)</f>
        <v>0</v>
      </c>
      <c r="J489" s="176" t="str">
        <f t="shared" ref="J489" si="2227">CONCATENATE(C489," ",K489)</f>
        <v xml:space="preserve">SEYM </v>
      </c>
      <c r="K489" s="165"/>
      <c r="L489" s="197"/>
      <c r="M489" s="198">
        <f ca="1">+TODAY()-L489</f>
        <v>46079</v>
      </c>
      <c r="N489" s="201"/>
      <c r="O489" s="204" t="e">
        <f>VLOOKUP(N489,[1]Datos!$B$21:$D$25,3,FALSE)</f>
        <v>#N/A</v>
      </c>
      <c r="P489" s="201"/>
      <c r="Q489" s="204" t="e">
        <f>VLOOKUP(P489,[1]Datos!$C$20:$D$25,2,FALSE)</f>
        <v>#N/A</v>
      </c>
      <c r="R489" s="204" t="e">
        <f t="shared" ref="R489" si="2228">+IF(O489="",Q489,IF(Q489="",O489,IF(O489&gt;Q489,O489,Q489)))</f>
        <v>#N/A</v>
      </c>
      <c r="S489" s="207"/>
      <c r="T489" s="176"/>
      <c r="U489" s="175"/>
      <c r="V489" s="175"/>
      <c r="W489" s="177" t="str">
        <f t="shared" ref="W489" si="2229">CONCATENATE("Posibilidad de"," ",T489," ",U489," debido ",V489)</f>
        <v xml:space="preserve">Posibilidad de   debido </v>
      </c>
      <c r="X489" s="165"/>
      <c r="Y489" s="165"/>
      <c r="Z489" s="178"/>
      <c r="AA489" s="178"/>
      <c r="AB489" s="178"/>
      <c r="AC489" s="181"/>
      <c r="AD489" s="176" t="str">
        <f t="shared" ref="AD489" si="2230">IF(AC489&lt;=0,"",IF(AC489&lt;=2,"Muy Baja",IF(AC489&lt;=24,"Baja",IF(AC489&lt;=500,"Media",IF(AC489&lt;=5000,"Alta","Muy Alta")))))</f>
        <v/>
      </c>
      <c r="AE489" s="182" t="str">
        <f t="shared" ref="AE489" si="2231">IF(AD489="","",IF(AD489="Muy Baja",0.2,IF(AD489="Baja",0.4,IF(AD489="Media",0.6,IF(AD489="Alta",0.8,IF(AD489="Muy Alta",1,))))))</f>
        <v/>
      </c>
      <c r="AF489" s="176"/>
      <c r="AG489" s="176" t="str">
        <f>IF(OR(AF489=[1]Datos!$C$6,AF489=[1]Datos!$D$6),"Leve",IF(OR(AF489=[1]Datos!$C$7,AF489=[1]Datos!$D$7),"Menor",IF(OR(AF489=[1]Datos!$C$8,AF489=[1]Datos!$D$8),"Moderado",IF(OR(AF489=[1]Datos!$C$9,AF489=[1]Datos!$D$9),"Mayor",IF(OR(AF489=[1]Datos!$C$10,AF489=[1]Datos!$D$10),"Catastrófico","")))))</f>
        <v/>
      </c>
      <c r="AH489" s="182" t="str">
        <f t="shared" ref="AH489" si="2232">IF(AG489="","",IF(AG489="Leve",0.2,IF(AG489="Menor",0.4,IF(AG489="Moderado",0.6,IF(AG489="Mayor",0.8,IF(AG489="Catastrófico",1,))))))</f>
        <v/>
      </c>
      <c r="AI489" s="176" t="str">
        <f t="shared" ref="AI489" si="2233">IF(OR(AND(AD489="Muy Baja",AG489="Leve"),AND(AD489="Muy Baja",AG489="Menor"),AND(AD489="Baja",AG489="Leve")),"Bajo",IF(OR(AND(AD489="Muy baja",AG489="Moderado"),AND(AD489="Baja",AG489="Menor"),AND(AD489="Baja",AG489="Moderado"),AND(AD489="Media",AG489="Leve"),AND(AD489="Media",AG489="Menor"),AND(AD489="Media",AG489="Moderado"),AND(AD489="Alta",AG489="Leve"),AND(AD489="Alta",AG489="Menor")),"Moderado",IF(OR(AND(AD489="Muy Baja",AG489="Mayor"),AND(AD489="Baja",AG489="Mayor"),AND(AD489="Media",AG489="Mayor"),AND(AD489="Alta",AG489="Moderado"),AND(AD489="Alta",AG489="Mayor"),AND(AD489="Muy Alta",AG489="Leve"),AND(AD489="Muy Alta",AG489="Menor"),AND(AD489="Muy Alta",AG489="Moderado"),AND(AD489="Muy Alta",AG489="Mayor")),"Alto",IF(OR(AND(AD489="Muy Baja",AG489="Catastrófico"),AND(AD489="Baja",AG489="Catastrófico"),AND(AD489="Media",AG489="Catastrófico"),AND(AD489="Alta",AG489="Catastrófico"),AND(AD489="Muy Alta",AG489="Catastrófico")),"Extremo",""))))</f>
        <v/>
      </c>
      <c r="AJ489" s="183" t="e" cm="1">
        <f t="array" ref="AJ489">_xlfn.IFS(AI489="Bajo","Aceptar",AI489="Moderado","Reducir",AI489="Alto","Reducir",AI489="Extremo","Reducir")</f>
        <v>#N/A</v>
      </c>
      <c r="AK489" s="21" t="str">
        <f>CONCATENATE(J489," Control"," 1")</f>
        <v>SEYM  Control 1</v>
      </c>
      <c r="AL489" s="23"/>
      <c r="AM489" s="23"/>
      <c r="AN489" s="23"/>
      <c r="AO489" s="23" t="str">
        <f t="shared" ref="AO489:AO492" si="2234">CONCATENATE(AL489," ",AM489," a través de ",AN489)</f>
        <v xml:space="preserve">  a través de </v>
      </c>
      <c r="AP489" s="21"/>
      <c r="AQ489" s="21" t="str">
        <f t="shared" si="2209"/>
        <v/>
      </c>
      <c r="AR489" s="21"/>
      <c r="AS489" s="21" t="str">
        <f t="shared" si="2210"/>
        <v/>
      </c>
      <c r="AT489" s="21"/>
      <c r="AU489" s="21"/>
      <c r="AV489" s="21"/>
      <c r="AW489" s="22" t="str">
        <f t="shared" ref="AW489" si="2235">+IF(AQ489="Probabilidad",AE489-(AE489*AS489),AE489)</f>
        <v/>
      </c>
      <c r="AX489" s="21" t="str">
        <f t="shared" si="2212"/>
        <v/>
      </c>
      <c r="AY489" s="22" t="str">
        <f t="shared" ref="AY489" si="2236">+IF(AQ489="Impacto",AH489-(AH489*AS489),AH489)</f>
        <v/>
      </c>
      <c r="AZ489" s="21" t="str">
        <f t="shared" si="2214"/>
        <v/>
      </c>
      <c r="BA489" s="165" t="str">
        <f t="shared" ref="BA489" si="2237">IF(OR(AND(AX492="Muy Baja",AZ492="Leve"),AND(AX492="Muy Baja",AZ492="Menor"),AND(AX492="Baja",AZ492="Leve")),"Bajo",IF(OR(AND(AX492="Muy baja",AZ492="Moderado"),AND(AX492="Baja",AZ492="Menor"),AND(AX492="Baja",AZ492="Moderado"),AND(AX492="Media",AZ492="Leve"),AND(AX492="Media",AZ492="Menor"),AND(AX492="Media",AZ492="Moderado"),AND(AX492="Alta",AZ492="Leve"),AND(AX492="Alta",AZ492="Menor")),"Moderado",IF(OR(AND(AX492="Muy Baja",AZ492="Mayor"),AND(AX492="Baja",AZ492="Mayor"),AND(AX492="Media",AZ492="Mayor"),AND(AX492="Alta",AZ492="Moderado"),AND(AX492="Alta",AZ492="Mayor"),AND(AX492="Muy Alta",AZ492="Leve"),AND(AX492="Muy Alta",AZ492="Menor"),AND(AX492="Muy Alta",AZ492="Moderado"),AND(AX492="Muy Alta",AZ492="Mayor")),"Alto",IF(OR(AND(AX492="Muy Baja",AZ492="Catastrófico"),AND(AX492="Baja",AZ492="Catastrófico"),AND(AX492="Media",AZ492="Catastrófico"),AND(AX492="Alta",AZ492="Catastrófico"),AND(AX492="Muy Alta",AZ492="Catastrófico")),"Extremo",""))))</f>
        <v/>
      </c>
      <c r="BB489" s="165" t="e" cm="1">
        <f t="array" ref="BB489">_xlfn.IFS(BA489="Bajo","Aceptar",BA489="Moderado","Reducir",BA489="Alto","Reducir",BA489="Extremo","Reducir")</f>
        <v>#N/A</v>
      </c>
      <c r="BC489" s="168" t="e" cm="1">
        <f t="array" ref="BC489">_xlfn.IFS(BB489="Aceptar","No",BB489="Reducir","Si")</f>
        <v>#N/A</v>
      </c>
      <c r="BD489" s="21" t="str">
        <f>CONCATENATE(J489," Acción preventiva"," 1")</f>
        <v>SEYM  Acción preventiva 1</v>
      </c>
      <c r="BE489" s="23"/>
      <c r="BF489" s="23"/>
      <c r="BG489" s="23"/>
      <c r="BH489" s="21">
        <f t="shared" si="2216"/>
        <v>0</v>
      </c>
      <c r="BI489" s="21"/>
      <c r="BJ489" s="21"/>
      <c r="BK489" s="21"/>
      <c r="BL489" s="21"/>
      <c r="BM489" s="21"/>
      <c r="BN489" s="21"/>
      <c r="BO489" s="21"/>
      <c r="BP489" s="21"/>
      <c r="BQ489" s="21"/>
      <c r="BR489" s="21"/>
      <c r="BS489" s="21"/>
      <c r="BT489" s="21"/>
      <c r="BU489" s="171"/>
      <c r="BV489" s="38"/>
      <c r="BW489" s="38"/>
      <c r="BX489" s="38"/>
      <c r="BY489" s="38"/>
      <c r="BZ489" s="38"/>
      <c r="CA489" s="38"/>
      <c r="CB489" s="38"/>
      <c r="CC489" s="38"/>
      <c r="CD489" s="38"/>
      <c r="CE489" s="38"/>
      <c r="CF489" s="38"/>
      <c r="CG489" s="38"/>
      <c r="CH489" s="38">
        <f t="shared" si="2217"/>
        <v>0</v>
      </c>
      <c r="CI489" s="39"/>
      <c r="CJ489" s="24"/>
      <c r="CK489" s="25"/>
      <c r="CL489" s="172">
        <f t="shared" ref="CL489" si="2238">+AC489</f>
        <v>0</v>
      </c>
      <c r="CM489" s="26" t="e">
        <f t="shared" ref="CM489" si="2239">1-(CK489/CL489)</f>
        <v>#DIV/0!</v>
      </c>
      <c r="CN489" s="24" t="e" cm="1">
        <f t="array" ref="CN489">+_xlfn.IFS(CM489&lt;0.8,"Cambio",CM489&lt;0.9,"Revisión de control",CM489&gt;0.89,"Se mantiene")</f>
        <v>#DIV/0!</v>
      </c>
      <c r="CO489" s="80"/>
      <c r="CP489" s="25"/>
      <c r="CQ489" s="25"/>
      <c r="CR489" s="25"/>
      <c r="CS489" s="26">
        <f t="shared" ref="CS489:CS492" si="2240">(_xlfn.IFS(CJ489="",1,CJ489="SI",0)+_xlfn.IFS(CO489="",1,CO489="SI",1,CO489="NO",0)+_xlfn.IFS(CP489="",1,CP489="SI",1,CP489="NO",0)+_xlfn.IFS(CQ489="",1,CQ489="SI",1,CQ489="NO",0)+_xlfn.IFS(CR489="",1,CR489="SI",1,CR489="NO",0))/5</f>
        <v>1</v>
      </c>
    </row>
    <row r="490" spans="1:97" ht="60" hidden="1" customHeight="1" x14ac:dyDescent="0.4">
      <c r="B490" s="169"/>
      <c r="C490" s="21" t="s">
        <v>165</v>
      </c>
      <c r="D490" s="188"/>
      <c r="E490" s="191"/>
      <c r="F490" s="188"/>
      <c r="G490" s="238"/>
      <c r="H490" s="176"/>
      <c r="I490" s="182"/>
      <c r="J490" s="176"/>
      <c r="K490" s="166"/>
      <c r="L490" s="197"/>
      <c r="M490" s="199"/>
      <c r="N490" s="202"/>
      <c r="O490" s="205"/>
      <c r="P490" s="202"/>
      <c r="Q490" s="205"/>
      <c r="R490" s="205"/>
      <c r="S490" s="208"/>
      <c r="T490" s="176"/>
      <c r="U490" s="175"/>
      <c r="V490" s="175"/>
      <c r="W490" s="177"/>
      <c r="X490" s="166"/>
      <c r="Y490" s="166"/>
      <c r="Z490" s="179"/>
      <c r="AA490" s="179"/>
      <c r="AB490" s="179"/>
      <c r="AC490" s="181"/>
      <c r="AD490" s="176"/>
      <c r="AE490" s="182"/>
      <c r="AF490" s="176"/>
      <c r="AG490" s="176"/>
      <c r="AH490" s="182"/>
      <c r="AI490" s="176"/>
      <c r="AJ490" s="183"/>
      <c r="AK490" s="21" t="str">
        <f>CONCATENATE(J489," Control"," 2")</f>
        <v>SEYM  Control 2</v>
      </c>
      <c r="AL490" s="23"/>
      <c r="AM490" s="23"/>
      <c r="AN490" s="23"/>
      <c r="AO490" s="23" t="str">
        <f t="shared" si="2234"/>
        <v xml:space="preserve">  a través de </v>
      </c>
      <c r="AP490" s="21"/>
      <c r="AQ490" s="21" t="str">
        <f t="shared" si="2209"/>
        <v/>
      </c>
      <c r="AR490" s="21"/>
      <c r="AS490" s="21" t="str">
        <f t="shared" si="2210"/>
        <v/>
      </c>
      <c r="AT490" s="21"/>
      <c r="AU490" s="21"/>
      <c r="AV490" s="21"/>
      <c r="AW490" s="22" t="str">
        <f t="shared" ref="AW490:AW492" si="2241">+IF(AQ490="Probabilidad",AW489-(AW489*AS490),AW489)</f>
        <v/>
      </c>
      <c r="AX490" s="21" t="str">
        <f t="shared" si="2212"/>
        <v/>
      </c>
      <c r="AY490" s="22" t="str">
        <f t="shared" ref="AY490:AY492" si="2242">+IF(AQ490="Impacto",AY489-(AY489*AS490),AY489)</f>
        <v/>
      </c>
      <c r="AZ490" s="21" t="str">
        <f t="shared" si="2214"/>
        <v/>
      </c>
      <c r="BA490" s="166"/>
      <c r="BB490" s="166"/>
      <c r="BC490" s="169"/>
      <c r="BD490" s="21" t="str">
        <f>CONCATENATE(J489," Acción preventiva"," 2")</f>
        <v>SEYM  Acción preventiva 2</v>
      </c>
      <c r="BE490" s="23"/>
      <c r="BF490" s="23"/>
      <c r="BG490" s="23"/>
      <c r="BH490" s="21">
        <f t="shared" si="2216"/>
        <v>0</v>
      </c>
      <c r="BI490" s="21"/>
      <c r="BJ490" s="21"/>
      <c r="BK490" s="21"/>
      <c r="BL490" s="21"/>
      <c r="BM490" s="21"/>
      <c r="BN490" s="21"/>
      <c r="BO490" s="21"/>
      <c r="BP490" s="21"/>
      <c r="BQ490" s="21"/>
      <c r="BR490" s="21"/>
      <c r="BS490" s="21"/>
      <c r="BT490" s="21"/>
      <c r="BU490" s="171"/>
      <c r="BV490" s="38"/>
      <c r="BW490" s="38"/>
      <c r="BX490" s="38"/>
      <c r="BY490" s="38"/>
      <c r="BZ490" s="38"/>
      <c r="CA490" s="38"/>
      <c r="CB490" s="38"/>
      <c r="CC490" s="38"/>
      <c r="CD490" s="38"/>
      <c r="CE490" s="38"/>
      <c r="CF490" s="38"/>
      <c r="CG490" s="38"/>
      <c r="CH490" s="38">
        <f t="shared" si="2217"/>
        <v>0</v>
      </c>
      <c r="CI490" s="39"/>
      <c r="CJ490" s="24"/>
      <c r="CK490" s="25"/>
      <c r="CL490" s="173"/>
      <c r="CM490" s="26" t="e">
        <f t="shared" ref="CM490" si="2243">1-(CK490/CL489)</f>
        <v>#DIV/0!</v>
      </c>
      <c r="CN490" s="24" t="e" cm="1">
        <f t="array" ref="CN490">+_xlfn.IFS(CM490&lt;0.8,"Cambio",CM490&lt;0.9,"Revisión de control",CM490&gt;0.89,"Se mantiene")</f>
        <v>#DIV/0!</v>
      </c>
      <c r="CO490" s="80"/>
      <c r="CP490" s="25"/>
      <c r="CQ490" s="25"/>
      <c r="CR490" s="25"/>
      <c r="CS490" s="26">
        <f t="shared" si="2240"/>
        <v>1</v>
      </c>
    </row>
    <row r="491" spans="1:97" ht="60" hidden="1" customHeight="1" x14ac:dyDescent="0.4">
      <c r="B491" s="169"/>
      <c r="C491" s="21" t="s">
        <v>165</v>
      </c>
      <c r="D491" s="188"/>
      <c r="E491" s="191"/>
      <c r="F491" s="188"/>
      <c r="G491" s="238"/>
      <c r="H491" s="176"/>
      <c r="I491" s="182"/>
      <c r="J491" s="176"/>
      <c r="K491" s="166"/>
      <c r="L491" s="197"/>
      <c r="M491" s="199"/>
      <c r="N491" s="202"/>
      <c r="O491" s="205"/>
      <c r="P491" s="202"/>
      <c r="Q491" s="205"/>
      <c r="R491" s="205"/>
      <c r="S491" s="208"/>
      <c r="T491" s="176"/>
      <c r="U491" s="175"/>
      <c r="V491" s="175"/>
      <c r="W491" s="177"/>
      <c r="X491" s="166"/>
      <c r="Y491" s="166"/>
      <c r="Z491" s="179"/>
      <c r="AA491" s="179"/>
      <c r="AB491" s="179"/>
      <c r="AC491" s="181"/>
      <c r="AD491" s="176"/>
      <c r="AE491" s="182"/>
      <c r="AF491" s="176"/>
      <c r="AG491" s="176"/>
      <c r="AH491" s="182"/>
      <c r="AI491" s="176"/>
      <c r="AJ491" s="183"/>
      <c r="AK491" s="21" t="str">
        <f>CONCATENATE(J489," Control"," 3")</f>
        <v>SEYM  Control 3</v>
      </c>
      <c r="AL491" s="23"/>
      <c r="AM491" s="23"/>
      <c r="AN491" s="23"/>
      <c r="AO491" s="23" t="str">
        <f t="shared" si="2234"/>
        <v xml:space="preserve">  a través de </v>
      </c>
      <c r="AP491" s="21"/>
      <c r="AQ491" s="21" t="str">
        <f t="shared" si="2209"/>
        <v/>
      </c>
      <c r="AR491" s="21"/>
      <c r="AS491" s="21" t="str">
        <f t="shared" si="2210"/>
        <v/>
      </c>
      <c r="AT491" s="21"/>
      <c r="AU491" s="21"/>
      <c r="AV491" s="21"/>
      <c r="AW491" s="22" t="str">
        <f t="shared" si="2241"/>
        <v/>
      </c>
      <c r="AX491" s="21" t="str">
        <f t="shared" si="2212"/>
        <v/>
      </c>
      <c r="AY491" s="22" t="str">
        <f t="shared" si="2242"/>
        <v/>
      </c>
      <c r="AZ491" s="21" t="str">
        <f t="shared" si="2214"/>
        <v/>
      </c>
      <c r="BA491" s="166"/>
      <c r="BB491" s="166"/>
      <c r="BC491" s="169"/>
      <c r="BD491" s="21" t="str">
        <f>CONCATENATE(J489," Acción preventiva"," 3")</f>
        <v>SEYM  Acción preventiva 3</v>
      </c>
      <c r="BE491" s="23"/>
      <c r="BF491" s="23"/>
      <c r="BG491" s="23"/>
      <c r="BH491" s="21">
        <f t="shared" si="2216"/>
        <v>0</v>
      </c>
      <c r="BI491" s="21"/>
      <c r="BJ491" s="21"/>
      <c r="BK491" s="21"/>
      <c r="BL491" s="21"/>
      <c r="BM491" s="21"/>
      <c r="BN491" s="21"/>
      <c r="BO491" s="21"/>
      <c r="BP491" s="21"/>
      <c r="BQ491" s="21"/>
      <c r="BR491" s="21"/>
      <c r="BS491" s="21"/>
      <c r="BT491" s="21"/>
      <c r="BU491" s="171"/>
      <c r="BV491" s="38"/>
      <c r="BW491" s="38"/>
      <c r="BX491" s="38"/>
      <c r="BY491" s="38"/>
      <c r="BZ491" s="38"/>
      <c r="CA491" s="38"/>
      <c r="CB491" s="38"/>
      <c r="CC491" s="38"/>
      <c r="CD491" s="38"/>
      <c r="CE491" s="38"/>
      <c r="CF491" s="38"/>
      <c r="CG491" s="38"/>
      <c r="CH491" s="38">
        <f t="shared" si="2217"/>
        <v>0</v>
      </c>
      <c r="CI491" s="39"/>
      <c r="CJ491" s="24"/>
      <c r="CK491" s="25"/>
      <c r="CL491" s="173"/>
      <c r="CM491" s="26" t="e">
        <f t="shared" ref="CM491" si="2244">1-(CK491/CL489)</f>
        <v>#DIV/0!</v>
      </c>
      <c r="CN491" s="24" t="e" cm="1">
        <f t="array" ref="CN491">+_xlfn.IFS(CM491&lt;0.8,"Cambio",CM491&lt;0.9,"Revisión de control",CM491&gt;0.89,"Se mantiene")</f>
        <v>#DIV/0!</v>
      </c>
      <c r="CO491" s="80"/>
      <c r="CP491" s="25"/>
      <c r="CQ491" s="25"/>
      <c r="CR491" s="25"/>
      <c r="CS491" s="26">
        <f t="shared" si="2240"/>
        <v>1</v>
      </c>
    </row>
    <row r="492" spans="1:97" ht="60" hidden="1" customHeight="1" x14ac:dyDescent="0.4">
      <c r="B492" s="170"/>
      <c r="C492" s="21" t="s">
        <v>165</v>
      </c>
      <c r="D492" s="189"/>
      <c r="E492" s="192"/>
      <c r="F492" s="189"/>
      <c r="G492" s="238"/>
      <c r="H492" s="176"/>
      <c r="I492" s="182"/>
      <c r="J492" s="176"/>
      <c r="K492" s="167"/>
      <c r="L492" s="197"/>
      <c r="M492" s="200"/>
      <c r="N492" s="203"/>
      <c r="O492" s="206"/>
      <c r="P492" s="203"/>
      <c r="Q492" s="206"/>
      <c r="R492" s="206"/>
      <c r="S492" s="209"/>
      <c r="T492" s="176"/>
      <c r="U492" s="175"/>
      <c r="V492" s="175"/>
      <c r="W492" s="177"/>
      <c r="X492" s="167"/>
      <c r="Y492" s="167"/>
      <c r="Z492" s="180"/>
      <c r="AA492" s="180"/>
      <c r="AB492" s="180"/>
      <c r="AC492" s="181"/>
      <c r="AD492" s="176"/>
      <c r="AE492" s="182"/>
      <c r="AF492" s="176"/>
      <c r="AG492" s="176"/>
      <c r="AH492" s="182"/>
      <c r="AI492" s="176"/>
      <c r="AJ492" s="183"/>
      <c r="AK492" s="21" t="str">
        <f>CONCATENATE(J489," Control"," 4")</f>
        <v>SEYM  Control 4</v>
      </c>
      <c r="AL492" s="23"/>
      <c r="AM492" s="23"/>
      <c r="AN492" s="23"/>
      <c r="AO492" s="23" t="str">
        <f t="shared" si="2234"/>
        <v xml:space="preserve">  a través de </v>
      </c>
      <c r="AP492" s="21"/>
      <c r="AQ492" s="21" t="str">
        <f t="shared" si="2209"/>
        <v/>
      </c>
      <c r="AR492" s="21"/>
      <c r="AS492" s="21" t="str">
        <f t="shared" si="2210"/>
        <v/>
      </c>
      <c r="AT492" s="21"/>
      <c r="AU492" s="21"/>
      <c r="AV492" s="21"/>
      <c r="AW492" s="22" t="str">
        <f t="shared" si="2241"/>
        <v/>
      </c>
      <c r="AX492" s="21" t="str">
        <f t="shared" si="2212"/>
        <v/>
      </c>
      <c r="AY492" s="22" t="str">
        <f t="shared" si="2242"/>
        <v/>
      </c>
      <c r="AZ492" s="21" t="str">
        <f t="shared" si="2214"/>
        <v/>
      </c>
      <c r="BA492" s="167"/>
      <c r="BB492" s="167"/>
      <c r="BC492" s="170"/>
      <c r="BD492" s="21" t="str">
        <f>CONCATENATE(J489," Acción preventiva"," 4")</f>
        <v>SEYM  Acción preventiva 4</v>
      </c>
      <c r="BE492" s="23"/>
      <c r="BF492" s="23"/>
      <c r="BG492" s="23"/>
      <c r="BH492" s="21">
        <f t="shared" si="2216"/>
        <v>0</v>
      </c>
      <c r="BI492" s="21"/>
      <c r="BJ492" s="21"/>
      <c r="BK492" s="21"/>
      <c r="BL492" s="21"/>
      <c r="BM492" s="21"/>
      <c r="BN492" s="21"/>
      <c r="BO492" s="21"/>
      <c r="BP492" s="21"/>
      <c r="BQ492" s="21"/>
      <c r="BR492" s="21"/>
      <c r="BS492" s="21"/>
      <c r="BT492" s="21"/>
      <c r="BU492" s="171"/>
      <c r="BV492" s="38"/>
      <c r="BW492" s="38"/>
      <c r="BX492" s="38"/>
      <c r="BY492" s="38"/>
      <c r="BZ492" s="38"/>
      <c r="CA492" s="38"/>
      <c r="CB492" s="38"/>
      <c r="CC492" s="38"/>
      <c r="CD492" s="38"/>
      <c r="CE492" s="38"/>
      <c r="CF492" s="38"/>
      <c r="CG492" s="38"/>
      <c r="CH492" s="38">
        <f t="shared" si="2217"/>
        <v>0</v>
      </c>
      <c r="CI492" s="39"/>
      <c r="CJ492" s="24"/>
      <c r="CK492" s="25"/>
      <c r="CL492" s="174"/>
      <c r="CM492" s="26" t="e">
        <f t="shared" ref="CM492" si="2245">1-(CK492/CL489)</f>
        <v>#DIV/0!</v>
      </c>
      <c r="CN492" s="24" t="e" cm="1">
        <f t="array" ref="CN492">+_xlfn.IFS(CM492&lt;0.8,"Cambio",CM492&lt;0.9,"Revisión de control",CM492&gt;0.89,"Se mantiene")</f>
        <v>#DIV/0!</v>
      </c>
      <c r="CO492" s="80"/>
      <c r="CP492" s="25"/>
      <c r="CQ492" s="25"/>
      <c r="CR492" s="25"/>
      <c r="CS492" s="26">
        <f t="shared" si="2240"/>
        <v>1</v>
      </c>
    </row>
    <row r="493" spans="1:97" ht="60" hidden="1" customHeight="1" x14ac:dyDescent="0.4">
      <c r="B493" s="168" t="s">
        <v>164</v>
      </c>
      <c r="C493" s="21" t="s">
        <v>165</v>
      </c>
      <c r="D493" s="187" t="str">
        <f>VLOOKUP(B493,Datos!$B$65:$F$80,3,FALSE)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93" s="190" t="str">
        <f>VLOOKUP(B493,Datos!$B$65:$F$80,5,FALSE)</f>
        <v>La posibilidad de incumplir con las acciones que generen mejoramiento a los procesos, planes, programas y proyectos que impactan en la toma de decisiones en la entidad</v>
      </c>
      <c r="F493" s="187" t="str">
        <f>VLOOKUP(B493,Datos!$B$65:$F$80,4,FALSE)</f>
        <v>Desde el reporte y análisis de información y datos, la determinación de las causas probables de lo sin cumplimientos y tendencias negativas hasta la formulación de acciones correctivas, preventivas y de mejora.</v>
      </c>
      <c r="G493" s="238" t="s">
        <v>1433</v>
      </c>
      <c r="H493" s="176"/>
      <c r="I493" s="182">
        <f t="shared" ref="I493" si="2246">IF(K493="",0,1)</f>
        <v>0</v>
      </c>
      <c r="J493" s="176" t="str">
        <f t="shared" ref="J493" si="2247">CONCATENATE(C493," ",K493)</f>
        <v xml:space="preserve">SEYM </v>
      </c>
      <c r="K493" s="165"/>
      <c r="L493" s="197"/>
      <c r="M493" s="198">
        <f ca="1">+TODAY()-L493</f>
        <v>46079</v>
      </c>
      <c r="N493" s="201"/>
      <c r="O493" s="204" t="e">
        <f>VLOOKUP(N493,[1]Datos!$B$21:$D$25,3,FALSE)</f>
        <v>#N/A</v>
      </c>
      <c r="P493" s="201"/>
      <c r="Q493" s="204" t="e">
        <f>VLOOKUP(P493,[1]Datos!$C$20:$D$25,2,FALSE)</f>
        <v>#N/A</v>
      </c>
      <c r="R493" s="204" t="e">
        <f t="shared" ref="R493" si="2248">+IF(O493="",Q493,IF(Q493="",O493,IF(O493&gt;Q493,O493,Q493)))</f>
        <v>#N/A</v>
      </c>
      <c r="S493" s="207"/>
      <c r="T493" s="176"/>
      <c r="U493" s="175"/>
      <c r="V493" s="175"/>
      <c r="W493" s="177" t="str">
        <f t="shared" ref="W493" si="2249">CONCATENATE("Posibilidad de"," ",T493," ",U493," debido ",V493)</f>
        <v xml:space="preserve">Posibilidad de   debido </v>
      </c>
      <c r="X493" s="165"/>
      <c r="Y493" s="165"/>
      <c r="Z493" s="178"/>
      <c r="AA493" s="178"/>
      <c r="AB493" s="178"/>
      <c r="AC493" s="181"/>
      <c r="AD493" s="176" t="str">
        <f t="shared" ref="AD493" si="2250">IF(AC493&lt;=0,"",IF(AC493&lt;=2,"Muy Baja",IF(AC493&lt;=24,"Baja",IF(AC493&lt;=500,"Media",IF(AC493&lt;=5000,"Alta","Muy Alta")))))</f>
        <v/>
      </c>
      <c r="AE493" s="182" t="str">
        <f t="shared" ref="AE493" si="2251">IF(AD493="","",IF(AD493="Muy Baja",0.2,IF(AD493="Baja",0.4,IF(AD493="Media",0.6,IF(AD493="Alta",0.8,IF(AD493="Muy Alta",1,))))))</f>
        <v/>
      </c>
      <c r="AF493" s="176"/>
      <c r="AG493" s="176" t="str">
        <f>IF(OR(AF493=[1]Datos!$C$6,AF493=[1]Datos!$D$6),"Leve",IF(OR(AF493=[1]Datos!$C$7,AF493=[1]Datos!$D$7),"Menor",IF(OR(AF493=[1]Datos!$C$8,AF493=[1]Datos!$D$8),"Moderado",IF(OR(AF493=[1]Datos!$C$9,AF493=[1]Datos!$D$9),"Mayor",IF(OR(AF493=[1]Datos!$C$10,AF493=[1]Datos!$D$10),"Catastrófico","")))))</f>
        <v/>
      </c>
      <c r="AH493" s="182" t="str">
        <f t="shared" ref="AH493" si="2252">IF(AG493="","",IF(AG493="Leve",0.2,IF(AG493="Menor",0.4,IF(AG493="Moderado",0.6,IF(AG493="Mayor",0.8,IF(AG493="Catastrófico",1,))))))</f>
        <v/>
      </c>
      <c r="AI493" s="176" t="str">
        <f t="shared" ref="AI493" si="2253">IF(OR(AND(AD493="Muy Baja",AG493="Leve"),AND(AD493="Muy Baja",AG493="Menor"),AND(AD493="Baja",AG493="Leve")),"Bajo",IF(OR(AND(AD493="Muy baja",AG493="Moderado"),AND(AD493="Baja",AG493="Menor"),AND(AD493="Baja",AG493="Moderado"),AND(AD493="Media",AG493="Leve"),AND(AD493="Media",AG493="Menor"),AND(AD493="Media",AG493="Moderado"),AND(AD493="Alta",AG493="Leve"),AND(AD493="Alta",AG493="Menor")),"Moderado",IF(OR(AND(AD493="Muy Baja",AG493="Mayor"),AND(AD493="Baja",AG493="Mayor"),AND(AD493="Media",AG493="Mayor"),AND(AD493="Alta",AG493="Moderado"),AND(AD493="Alta",AG493="Mayor"),AND(AD493="Muy Alta",AG493="Leve"),AND(AD493="Muy Alta",AG493="Menor"),AND(AD493="Muy Alta",AG493="Moderado"),AND(AD493="Muy Alta",AG493="Mayor")),"Alto",IF(OR(AND(AD493="Muy Baja",AG493="Catastrófico"),AND(AD493="Baja",AG493="Catastrófico"),AND(AD493="Media",AG493="Catastrófico"),AND(AD493="Alta",AG493="Catastrófico"),AND(AD493="Muy Alta",AG493="Catastrófico")),"Extremo",""))))</f>
        <v/>
      </c>
      <c r="AJ493" s="183" t="e" cm="1">
        <f t="array" ref="AJ493">_xlfn.IFS(AI493="Bajo","Aceptar",AI493="Moderado","Reducir",AI493="Alto","Reducir",AI493="Extremo","Reducir")</f>
        <v>#N/A</v>
      </c>
      <c r="AK493" s="21" t="str">
        <f>CONCATENATE(J493," Control"," 1")</f>
        <v>SEYM  Control 1</v>
      </c>
      <c r="AL493" s="23"/>
      <c r="AM493" s="23"/>
      <c r="AN493" s="23"/>
      <c r="AO493" s="23" t="str">
        <f t="shared" ref="AO493:AO496" si="2254">CONCATENATE(AL493," ",AM493," a través de ",AN493)</f>
        <v xml:space="preserve">  a través de </v>
      </c>
      <c r="AP493" s="21"/>
      <c r="AQ493" s="21" t="str">
        <f t="shared" si="2209"/>
        <v/>
      </c>
      <c r="AR493" s="21"/>
      <c r="AS493" s="21" t="str">
        <f t="shared" si="2210"/>
        <v/>
      </c>
      <c r="AT493" s="21"/>
      <c r="AU493" s="21"/>
      <c r="AV493" s="21"/>
      <c r="AW493" s="22" t="str">
        <f t="shared" ref="AW493" si="2255">+IF(AQ493="Probabilidad",AE493-(AE493*AS493),AE493)</f>
        <v/>
      </c>
      <c r="AX493" s="21" t="str">
        <f t="shared" si="2212"/>
        <v/>
      </c>
      <c r="AY493" s="22" t="str">
        <f t="shared" ref="AY493" si="2256">+IF(AQ493="Impacto",AH493-(AH493*AS493),AH493)</f>
        <v/>
      </c>
      <c r="AZ493" s="21" t="str">
        <f t="shared" si="2214"/>
        <v/>
      </c>
      <c r="BA493" s="165" t="str">
        <f t="shared" ref="BA493" si="2257">IF(OR(AND(AX496="Muy Baja",AZ496="Leve"),AND(AX496="Muy Baja",AZ496="Menor"),AND(AX496="Baja",AZ496="Leve")),"Bajo",IF(OR(AND(AX496="Muy baja",AZ496="Moderado"),AND(AX496="Baja",AZ496="Menor"),AND(AX496="Baja",AZ496="Moderado"),AND(AX496="Media",AZ496="Leve"),AND(AX496="Media",AZ496="Menor"),AND(AX496="Media",AZ496="Moderado"),AND(AX496="Alta",AZ496="Leve"),AND(AX496="Alta",AZ496="Menor")),"Moderado",IF(OR(AND(AX496="Muy Baja",AZ496="Mayor"),AND(AX496="Baja",AZ496="Mayor"),AND(AX496="Media",AZ496="Mayor"),AND(AX496="Alta",AZ496="Moderado"),AND(AX496="Alta",AZ496="Mayor"),AND(AX496="Muy Alta",AZ496="Leve"),AND(AX496="Muy Alta",AZ496="Menor"),AND(AX496="Muy Alta",AZ496="Moderado"),AND(AX496="Muy Alta",AZ496="Mayor")),"Alto",IF(OR(AND(AX496="Muy Baja",AZ496="Catastrófico"),AND(AX496="Baja",AZ496="Catastrófico"),AND(AX496="Media",AZ496="Catastrófico"),AND(AX496="Alta",AZ496="Catastrófico"),AND(AX496="Muy Alta",AZ496="Catastrófico")),"Extremo",""))))</f>
        <v/>
      </c>
      <c r="BB493" s="165" t="e" cm="1">
        <f t="array" ref="BB493">_xlfn.IFS(BA493="Bajo","Aceptar",BA493="Moderado","Reducir",BA493="Alto","Reducir",BA493="Extremo","Reducir")</f>
        <v>#N/A</v>
      </c>
      <c r="BC493" s="168" t="e" cm="1">
        <f t="array" ref="BC493">_xlfn.IFS(BB493="Aceptar","No",BB493="Reducir","Si")</f>
        <v>#N/A</v>
      </c>
      <c r="BD493" s="21" t="str">
        <f>CONCATENATE(J493," Acción preventiva"," 1")</f>
        <v>SEYM  Acción preventiva 1</v>
      </c>
      <c r="BE493" s="23"/>
      <c r="BF493" s="23"/>
      <c r="BG493" s="23"/>
      <c r="BH493" s="21">
        <f t="shared" si="2216"/>
        <v>0</v>
      </c>
      <c r="BI493" s="21"/>
      <c r="BJ493" s="21"/>
      <c r="BK493" s="21"/>
      <c r="BL493" s="21"/>
      <c r="BM493" s="21"/>
      <c r="BN493" s="21"/>
      <c r="BO493" s="21"/>
      <c r="BP493" s="21"/>
      <c r="BQ493" s="21"/>
      <c r="BR493" s="21"/>
      <c r="BS493" s="21"/>
      <c r="BT493" s="21"/>
      <c r="BU493" s="171"/>
      <c r="BV493" s="38"/>
      <c r="BW493" s="38"/>
      <c r="BX493" s="38"/>
      <c r="BY493" s="38"/>
      <c r="BZ493" s="38"/>
      <c r="CA493" s="38"/>
      <c r="CB493" s="38"/>
      <c r="CC493" s="38"/>
      <c r="CD493" s="38"/>
      <c r="CE493" s="38"/>
      <c r="CF493" s="38"/>
      <c r="CG493" s="38"/>
      <c r="CH493" s="38">
        <f t="shared" si="2217"/>
        <v>0</v>
      </c>
      <c r="CI493" s="39"/>
      <c r="CJ493" s="24"/>
      <c r="CK493" s="25"/>
      <c r="CL493" s="172">
        <f t="shared" ref="CL493" si="2258">+AC493</f>
        <v>0</v>
      </c>
      <c r="CM493" s="26" t="e">
        <f t="shared" ref="CM493" si="2259">1-(CK493/CL493)</f>
        <v>#DIV/0!</v>
      </c>
      <c r="CN493" s="24" t="e" cm="1">
        <f t="array" ref="CN493">+_xlfn.IFS(CM493&lt;0.8,"Cambio",CM493&lt;0.9,"Revisión de control",CM493&gt;0.89,"Se mantiene")</f>
        <v>#DIV/0!</v>
      </c>
      <c r="CO493" s="80"/>
      <c r="CP493" s="25"/>
      <c r="CQ493" s="25"/>
      <c r="CR493" s="25"/>
      <c r="CS493" s="26">
        <f t="shared" ref="CS493:CS496" si="2260">(_xlfn.IFS(CJ493="",1,CJ493="SI",0)+_xlfn.IFS(CO493="",1,CO493="SI",1,CO493="NO",0)+_xlfn.IFS(CP493="",1,CP493="SI",1,CP493="NO",0)+_xlfn.IFS(CQ493="",1,CQ493="SI",1,CQ493="NO",0)+_xlfn.IFS(CR493="",1,CR493="SI",1,CR493="NO",0))/5</f>
        <v>1</v>
      </c>
    </row>
    <row r="494" spans="1:97" ht="60" hidden="1" customHeight="1" x14ac:dyDescent="0.4">
      <c r="B494" s="169"/>
      <c r="C494" s="21" t="s">
        <v>165</v>
      </c>
      <c r="D494" s="188"/>
      <c r="E494" s="191"/>
      <c r="F494" s="188"/>
      <c r="G494" s="238"/>
      <c r="H494" s="176"/>
      <c r="I494" s="182"/>
      <c r="J494" s="176"/>
      <c r="K494" s="166"/>
      <c r="L494" s="197"/>
      <c r="M494" s="199"/>
      <c r="N494" s="202"/>
      <c r="O494" s="205"/>
      <c r="P494" s="202"/>
      <c r="Q494" s="205"/>
      <c r="R494" s="205"/>
      <c r="S494" s="208"/>
      <c r="T494" s="176"/>
      <c r="U494" s="175"/>
      <c r="V494" s="175"/>
      <c r="W494" s="177"/>
      <c r="X494" s="166"/>
      <c r="Y494" s="166"/>
      <c r="Z494" s="179"/>
      <c r="AA494" s="179"/>
      <c r="AB494" s="179"/>
      <c r="AC494" s="181"/>
      <c r="AD494" s="176"/>
      <c r="AE494" s="182"/>
      <c r="AF494" s="176"/>
      <c r="AG494" s="176"/>
      <c r="AH494" s="182"/>
      <c r="AI494" s="176"/>
      <c r="AJ494" s="183"/>
      <c r="AK494" s="21" t="str">
        <f>CONCATENATE(J493," Control"," 2")</f>
        <v>SEYM  Control 2</v>
      </c>
      <c r="AL494" s="23"/>
      <c r="AM494" s="23"/>
      <c r="AN494" s="23"/>
      <c r="AO494" s="23" t="str">
        <f t="shared" si="2254"/>
        <v xml:space="preserve">  a través de </v>
      </c>
      <c r="AP494" s="21"/>
      <c r="AQ494" s="21" t="str">
        <f t="shared" si="2209"/>
        <v/>
      </c>
      <c r="AR494" s="21"/>
      <c r="AS494" s="21" t="str">
        <f t="shared" si="2210"/>
        <v/>
      </c>
      <c r="AT494" s="21"/>
      <c r="AU494" s="21"/>
      <c r="AV494" s="21"/>
      <c r="AW494" s="22" t="str">
        <f t="shared" ref="AW494:AW496" si="2261">+IF(AQ494="Probabilidad",AW493-(AW493*AS494),AW493)</f>
        <v/>
      </c>
      <c r="AX494" s="21" t="str">
        <f t="shared" si="2212"/>
        <v/>
      </c>
      <c r="AY494" s="22" t="str">
        <f t="shared" ref="AY494:AY496" si="2262">+IF(AQ494="Impacto",AY493-(AY493*AS494),AY493)</f>
        <v/>
      </c>
      <c r="AZ494" s="21" t="str">
        <f t="shared" si="2214"/>
        <v/>
      </c>
      <c r="BA494" s="166"/>
      <c r="BB494" s="166"/>
      <c r="BC494" s="169"/>
      <c r="BD494" s="21" t="str">
        <f>CONCATENATE(J493," Acción preventiva"," 2")</f>
        <v>SEYM  Acción preventiva 2</v>
      </c>
      <c r="BE494" s="23"/>
      <c r="BF494" s="23"/>
      <c r="BG494" s="23"/>
      <c r="BH494" s="21">
        <f t="shared" si="2216"/>
        <v>0</v>
      </c>
      <c r="BI494" s="21"/>
      <c r="BJ494" s="21"/>
      <c r="BK494" s="21"/>
      <c r="BL494" s="21"/>
      <c r="BM494" s="21"/>
      <c r="BN494" s="21"/>
      <c r="BO494" s="21"/>
      <c r="BP494" s="21"/>
      <c r="BQ494" s="21"/>
      <c r="BR494" s="21"/>
      <c r="BS494" s="21"/>
      <c r="BT494" s="21"/>
      <c r="BU494" s="171"/>
      <c r="BV494" s="38"/>
      <c r="BW494" s="38"/>
      <c r="BX494" s="38"/>
      <c r="BY494" s="38"/>
      <c r="BZ494" s="38"/>
      <c r="CA494" s="38"/>
      <c r="CB494" s="38"/>
      <c r="CC494" s="38"/>
      <c r="CD494" s="38"/>
      <c r="CE494" s="38"/>
      <c r="CF494" s="38"/>
      <c r="CG494" s="38"/>
      <c r="CH494" s="38">
        <f t="shared" si="2217"/>
        <v>0</v>
      </c>
      <c r="CI494" s="39"/>
      <c r="CJ494" s="24"/>
      <c r="CK494" s="25"/>
      <c r="CL494" s="173"/>
      <c r="CM494" s="26" t="e">
        <f t="shared" ref="CM494" si="2263">1-(CK494/CL493)</f>
        <v>#DIV/0!</v>
      </c>
      <c r="CN494" s="24" t="e" cm="1">
        <f t="array" ref="CN494">+_xlfn.IFS(CM494&lt;0.8,"Cambio",CM494&lt;0.9,"Revisión de control",CM494&gt;0.89,"Se mantiene")</f>
        <v>#DIV/0!</v>
      </c>
      <c r="CO494" s="80"/>
      <c r="CP494" s="25"/>
      <c r="CQ494" s="25"/>
      <c r="CR494" s="25"/>
      <c r="CS494" s="26">
        <f t="shared" si="2260"/>
        <v>1</v>
      </c>
    </row>
    <row r="495" spans="1:97" ht="60" hidden="1" customHeight="1" x14ac:dyDescent="0.4">
      <c r="B495" s="169"/>
      <c r="C495" s="21" t="s">
        <v>165</v>
      </c>
      <c r="D495" s="188"/>
      <c r="E495" s="191"/>
      <c r="F495" s="188"/>
      <c r="G495" s="238"/>
      <c r="H495" s="176"/>
      <c r="I495" s="182"/>
      <c r="J495" s="176"/>
      <c r="K495" s="166"/>
      <c r="L495" s="197"/>
      <c r="M495" s="199"/>
      <c r="N495" s="202"/>
      <c r="O495" s="205"/>
      <c r="P495" s="202"/>
      <c r="Q495" s="205"/>
      <c r="R495" s="205"/>
      <c r="S495" s="208"/>
      <c r="T495" s="176"/>
      <c r="U495" s="175"/>
      <c r="V495" s="175"/>
      <c r="W495" s="177"/>
      <c r="X495" s="166"/>
      <c r="Y495" s="166"/>
      <c r="Z495" s="179"/>
      <c r="AA495" s="179"/>
      <c r="AB495" s="179"/>
      <c r="AC495" s="181"/>
      <c r="AD495" s="176"/>
      <c r="AE495" s="182"/>
      <c r="AF495" s="176"/>
      <c r="AG495" s="176"/>
      <c r="AH495" s="182"/>
      <c r="AI495" s="176"/>
      <c r="AJ495" s="183"/>
      <c r="AK495" s="21" t="str">
        <f>CONCATENATE(J493," Control"," 3")</f>
        <v>SEYM  Control 3</v>
      </c>
      <c r="AL495" s="23"/>
      <c r="AM495" s="23"/>
      <c r="AN495" s="23"/>
      <c r="AO495" s="23" t="str">
        <f t="shared" si="2254"/>
        <v xml:space="preserve">  a través de </v>
      </c>
      <c r="AP495" s="21"/>
      <c r="AQ495" s="21" t="str">
        <f t="shared" si="2209"/>
        <v/>
      </c>
      <c r="AR495" s="21"/>
      <c r="AS495" s="21" t="str">
        <f t="shared" si="2210"/>
        <v/>
      </c>
      <c r="AT495" s="21"/>
      <c r="AU495" s="21"/>
      <c r="AV495" s="21"/>
      <c r="AW495" s="22" t="str">
        <f t="shared" si="2261"/>
        <v/>
      </c>
      <c r="AX495" s="21" t="str">
        <f t="shared" si="2212"/>
        <v/>
      </c>
      <c r="AY495" s="22" t="str">
        <f t="shared" si="2262"/>
        <v/>
      </c>
      <c r="AZ495" s="21" t="str">
        <f t="shared" si="2214"/>
        <v/>
      </c>
      <c r="BA495" s="166"/>
      <c r="BB495" s="166"/>
      <c r="BC495" s="169"/>
      <c r="BD495" s="21" t="str">
        <f>CONCATENATE(J493," Acción preventiva"," 3")</f>
        <v>SEYM  Acción preventiva 3</v>
      </c>
      <c r="BE495" s="23"/>
      <c r="BF495" s="23"/>
      <c r="BG495" s="23"/>
      <c r="BH495" s="21">
        <f t="shared" si="2216"/>
        <v>0</v>
      </c>
      <c r="BI495" s="21"/>
      <c r="BJ495" s="21"/>
      <c r="BK495" s="21"/>
      <c r="BL495" s="21"/>
      <c r="BM495" s="21"/>
      <c r="BN495" s="21"/>
      <c r="BO495" s="21"/>
      <c r="BP495" s="21"/>
      <c r="BQ495" s="21"/>
      <c r="BR495" s="21"/>
      <c r="BS495" s="21"/>
      <c r="BT495" s="21"/>
      <c r="BU495" s="171"/>
      <c r="BV495" s="38"/>
      <c r="BW495" s="38"/>
      <c r="BX495" s="38"/>
      <c r="BY495" s="38"/>
      <c r="BZ495" s="38"/>
      <c r="CA495" s="38"/>
      <c r="CB495" s="38"/>
      <c r="CC495" s="38"/>
      <c r="CD495" s="38"/>
      <c r="CE495" s="38"/>
      <c r="CF495" s="38"/>
      <c r="CG495" s="38"/>
      <c r="CH495" s="38">
        <f t="shared" si="2217"/>
        <v>0</v>
      </c>
      <c r="CI495" s="39"/>
      <c r="CJ495" s="24"/>
      <c r="CK495" s="25"/>
      <c r="CL495" s="173"/>
      <c r="CM495" s="26" t="e">
        <f t="shared" ref="CM495" si="2264">1-(CK495/CL493)</f>
        <v>#DIV/0!</v>
      </c>
      <c r="CN495" s="24" t="e" cm="1">
        <f t="array" ref="CN495">+_xlfn.IFS(CM495&lt;0.8,"Cambio",CM495&lt;0.9,"Revisión de control",CM495&gt;0.89,"Se mantiene")</f>
        <v>#DIV/0!</v>
      </c>
      <c r="CO495" s="80"/>
      <c r="CP495" s="25"/>
      <c r="CQ495" s="25"/>
      <c r="CR495" s="25"/>
      <c r="CS495" s="26">
        <f t="shared" si="2260"/>
        <v>1</v>
      </c>
    </row>
    <row r="496" spans="1:97" ht="60" hidden="1" customHeight="1" x14ac:dyDescent="0.4">
      <c r="B496" s="170"/>
      <c r="C496" s="21" t="s">
        <v>165</v>
      </c>
      <c r="D496" s="189"/>
      <c r="E496" s="192"/>
      <c r="F496" s="189"/>
      <c r="G496" s="238"/>
      <c r="H496" s="176"/>
      <c r="I496" s="182"/>
      <c r="J496" s="176"/>
      <c r="K496" s="167"/>
      <c r="L496" s="197"/>
      <c r="M496" s="200"/>
      <c r="N496" s="203"/>
      <c r="O496" s="206"/>
      <c r="P496" s="203"/>
      <c r="Q496" s="206"/>
      <c r="R496" s="206"/>
      <c r="S496" s="209"/>
      <c r="T496" s="176"/>
      <c r="U496" s="175"/>
      <c r="V496" s="175"/>
      <c r="W496" s="177"/>
      <c r="X496" s="167"/>
      <c r="Y496" s="167"/>
      <c r="Z496" s="180"/>
      <c r="AA496" s="180"/>
      <c r="AB496" s="180"/>
      <c r="AC496" s="181"/>
      <c r="AD496" s="176"/>
      <c r="AE496" s="182"/>
      <c r="AF496" s="176"/>
      <c r="AG496" s="176"/>
      <c r="AH496" s="182"/>
      <c r="AI496" s="176"/>
      <c r="AJ496" s="183"/>
      <c r="AK496" s="21" t="str">
        <f>CONCATENATE(J493," Control"," 4")</f>
        <v>SEYM  Control 4</v>
      </c>
      <c r="AL496" s="23"/>
      <c r="AM496" s="23"/>
      <c r="AN496" s="23"/>
      <c r="AO496" s="23" t="str">
        <f t="shared" si="2254"/>
        <v xml:space="preserve">  a través de </v>
      </c>
      <c r="AP496" s="21"/>
      <c r="AQ496" s="21" t="str">
        <f t="shared" si="2209"/>
        <v/>
      </c>
      <c r="AR496" s="21"/>
      <c r="AS496" s="21" t="str">
        <f t="shared" si="2210"/>
        <v/>
      </c>
      <c r="AT496" s="21"/>
      <c r="AU496" s="21"/>
      <c r="AV496" s="21"/>
      <c r="AW496" s="22" t="str">
        <f t="shared" si="2261"/>
        <v/>
      </c>
      <c r="AX496" s="21" t="str">
        <f t="shared" si="2212"/>
        <v/>
      </c>
      <c r="AY496" s="22" t="str">
        <f t="shared" si="2262"/>
        <v/>
      </c>
      <c r="AZ496" s="21" t="str">
        <f t="shared" si="2214"/>
        <v/>
      </c>
      <c r="BA496" s="167"/>
      <c r="BB496" s="167"/>
      <c r="BC496" s="170"/>
      <c r="BD496" s="21" t="str">
        <f>CONCATENATE(J493," Acción preventiva"," 4")</f>
        <v>SEYM  Acción preventiva 4</v>
      </c>
      <c r="BE496" s="23"/>
      <c r="BF496" s="23"/>
      <c r="BG496" s="23"/>
      <c r="BH496" s="21">
        <f t="shared" si="2216"/>
        <v>0</v>
      </c>
      <c r="BI496" s="21"/>
      <c r="BJ496" s="21"/>
      <c r="BK496" s="21"/>
      <c r="BL496" s="21"/>
      <c r="BM496" s="21"/>
      <c r="BN496" s="21"/>
      <c r="BO496" s="21"/>
      <c r="BP496" s="21"/>
      <c r="BQ496" s="21"/>
      <c r="BR496" s="21"/>
      <c r="BS496" s="21"/>
      <c r="BT496" s="21"/>
      <c r="BU496" s="171"/>
      <c r="BV496" s="38"/>
      <c r="BW496" s="38"/>
      <c r="BX496" s="38"/>
      <c r="BY496" s="38"/>
      <c r="BZ496" s="38"/>
      <c r="CA496" s="38"/>
      <c r="CB496" s="38"/>
      <c r="CC496" s="38"/>
      <c r="CD496" s="38"/>
      <c r="CE496" s="38"/>
      <c r="CF496" s="38"/>
      <c r="CG496" s="38"/>
      <c r="CH496" s="38">
        <f t="shared" si="2217"/>
        <v>0</v>
      </c>
      <c r="CI496" s="39"/>
      <c r="CJ496" s="24"/>
      <c r="CK496" s="25"/>
      <c r="CL496" s="174"/>
      <c r="CM496" s="26" t="e">
        <f t="shared" ref="CM496" si="2265">1-(CK496/CL493)</f>
        <v>#DIV/0!</v>
      </c>
      <c r="CN496" s="24" t="e" cm="1">
        <f t="array" ref="CN496">+_xlfn.IFS(CM496&lt;0.8,"Cambio",CM496&lt;0.9,"Revisión de control",CM496&gt;0.89,"Se mantiene")</f>
        <v>#DIV/0!</v>
      </c>
      <c r="CO496" s="80"/>
      <c r="CP496" s="25"/>
      <c r="CQ496" s="25"/>
      <c r="CR496" s="25"/>
      <c r="CS496" s="26">
        <f t="shared" si="2260"/>
        <v>1</v>
      </c>
    </row>
    <row r="497" spans="2:97" ht="60" hidden="1" customHeight="1" x14ac:dyDescent="0.4">
      <c r="B497" s="168" t="s">
        <v>164</v>
      </c>
      <c r="C497" s="21" t="s">
        <v>165</v>
      </c>
      <c r="D497" s="187" t="str">
        <f>VLOOKUP(B497,Datos!$B$65:$F$80,3,FALSE)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97" s="190" t="str">
        <f>VLOOKUP(B497,Datos!$B$65:$F$80,5,FALSE)</f>
        <v>La posibilidad de incumplir con las acciones que generen mejoramiento a los procesos, planes, programas y proyectos que impactan en la toma de decisiones en la entidad</v>
      </c>
      <c r="F497" s="187" t="str">
        <f>VLOOKUP(B497,Datos!$B$65:$F$80,4,FALSE)</f>
        <v>Desde el reporte y análisis de información y datos, la determinación de las causas probables de lo sin cumplimientos y tendencias negativas hasta la formulación de acciones correctivas, preventivas y de mejora.</v>
      </c>
      <c r="G497" s="238" t="s">
        <v>1432</v>
      </c>
      <c r="H497" s="176"/>
      <c r="I497" s="182">
        <f t="shared" ref="I497" si="2266">IF(K497="",0,1)</f>
        <v>0</v>
      </c>
      <c r="J497" s="176" t="str">
        <f t="shared" ref="J497" si="2267">CONCATENATE(C497," ",K497)</f>
        <v xml:space="preserve">SEYM </v>
      </c>
      <c r="K497" s="165"/>
      <c r="L497" s="197"/>
      <c r="M497" s="198">
        <f ca="1">+TODAY()-L497</f>
        <v>46079</v>
      </c>
      <c r="N497" s="201"/>
      <c r="O497" s="204" t="e">
        <f>VLOOKUP(N497,[1]Datos!$B$21:$D$25,3,FALSE)</f>
        <v>#N/A</v>
      </c>
      <c r="P497" s="201"/>
      <c r="Q497" s="204" t="e">
        <f>VLOOKUP(P497,[1]Datos!$C$20:$D$25,2,FALSE)</f>
        <v>#N/A</v>
      </c>
      <c r="R497" s="204" t="e">
        <f t="shared" ref="R497" si="2268">+IF(O497="",Q497,IF(Q497="",O497,IF(O497&gt;Q497,O497,Q497)))</f>
        <v>#N/A</v>
      </c>
      <c r="S497" s="207"/>
      <c r="T497" s="176"/>
      <c r="U497" s="175"/>
      <c r="V497" s="175"/>
      <c r="W497" s="177" t="str">
        <f t="shared" ref="W497" si="2269">CONCATENATE("Posibilidad de"," ",T497," ",U497," debido ",V497)</f>
        <v xml:space="preserve">Posibilidad de   debido </v>
      </c>
      <c r="X497" s="165"/>
      <c r="Y497" s="165"/>
      <c r="Z497" s="178"/>
      <c r="AA497" s="178"/>
      <c r="AB497" s="178"/>
      <c r="AC497" s="181"/>
      <c r="AD497" s="176" t="str">
        <f t="shared" ref="AD497" si="2270">IF(AC497&lt;=0,"",IF(AC497&lt;=2,"Muy Baja",IF(AC497&lt;=24,"Baja",IF(AC497&lt;=500,"Media",IF(AC497&lt;=5000,"Alta","Muy Alta")))))</f>
        <v/>
      </c>
      <c r="AE497" s="182" t="str">
        <f t="shared" ref="AE497" si="2271">IF(AD497="","",IF(AD497="Muy Baja",0.2,IF(AD497="Baja",0.4,IF(AD497="Media",0.6,IF(AD497="Alta",0.8,IF(AD497="Muy Alta",1,))))))</f>
        <v/>
      </c>
      <c r="AF497" s="176"/>
      <c r="AG497" s="176" t="str">
        <f>IF(OR(AF497=[1]Datos!$C$6,AF497=[1]Datos!$D$6),"Leve",IF(OR(AF497=[1]Datos!$C$7,AF497=[1]Datos!$D$7),"Menor",IF(OR(AF497=[1]Datos!$C$8,AF497=[1]Datos!$D$8),"Moderado",IF(OR(AF497=[1]Datos!$C$9,AF497=[1]Datos!$D$9),"Mayor",IF(OR(AF497=[1]Datos!$C$10,AF497=[1]Datos!$D$10),"Catastrófico","")))))</f>
        <v/>
      </c>
      <c r="AH497" s="182" t="str">
        <f t="shared" ref="AH497" si="2272">IF(AG497="","",IF(AG497="Leve",0.2,IF(AG497="Menor",0.4,IF(AG497="Moderado",0.6,IF(AG497="Mayor",0.8,IF(AG497="Catastrófico",1,))))))</f>
        <v/>
      </c>
      <c r="AI497" s="176" t="str">
        <f t="shared" ref="AI497" si="2273">IF(OR(AND(AD497="Muy Baja",AG497="Leve"),AND(AD497="Muy Baja",AG497="Menor"),AND(AD497="Baja",AG497="Leve")),"Bajo",IF(OR(AND(AD497="Muy baja",AG497="Moderado"),AND(AD497="Baja",AG497="Menor"),AND(AD497="Baja",AG497="Moderado"),AND(AD497="Media",AG497="Leve"),AND(AD497="Media",AG497="Menor"),AND(AD497="Media",AG497="Moderado"),AND(AD497="Alta",AG497="Leve"),AND(AD497="Alta",AG497="Menor")),"Moderado",IF(OR(AND(AD497="Muy Baja",AG497="Mayor"),AND(AD497="Baja",AG497="Mayor"),AND(AD497="Media",AG497="Mayor"),AND(AD497="Alta",AG497="Moderado"),AND(AD497="Alta",AG497="Mayor"),AND(AD497="Muy Alta",AG497="Leve"),AND(AD497="Muy Alta",AG497="Menor"),AND(AD497="Muy Alta",AG497="Moderado"),AND(AD497="Muy Alta",AG497="Mayor")),"Alto",IF(OR(AND(AD497="Muy Baja",AG497="Catastrófico"),AND(AD497="Baja",AG497="Catastrófico"),AND(AD497="Media",AG497="Catastrófico"),AND(AD497="Alta",AG497="Catastrófico"),AND(AD497="Muy Alta",AG497="Catastrófico")),"Extremo",""))))</f>
        <v/>
      </c>
      <c r="AJ497" s="183" t="e" cm="1">
        <f t="array" ref="AJ497">_xlfn.IFS(AI497="Bajo","Aceptar",AI497="Moderado","Reducir",AI497="Alto","Reducir",AI497="Extremo","Reducir")</f>
        <v>#N/A</v>
      </c>
      <c r="AK497" s="21" t="str">
        <f>CONCATENATE(J497," Control"," 1")</f>
        <v>SEYM  Control 1</v>
      </c>
      <c r="AL497" s="23"/>
      <c r="AM497" s="23"/>
      <c r="AN497" s="23"/>
      <c r="AO497" s="23" t="str">
        <f t="shared" ref="AO497:AO504" si="2274">CONCATENATE(AL497," ",AM497," a través de ",AN497)</f>
        <v xml:space="preserve">  a través de </v>
      </c>
      <c r="AP497" s="21"/>
      <c r="AQ497" s="21" t="str">
        <f t="shared" si="2209"/>
        <v/>
      </c>
      <c r="AR497" s="21"/>
      <c r="AS497" s="21" t="str">
        <f t="shared" si="2210"/>
        <v/>
      </c>
      <c r="AT497" s="21"/>
      <c r="AU497" s="21"/>
      <c r="AV497" s="21"/>
      <c r="AW497" s="22" t="str">
        <f t="shared" ref="AW497" si="2275">+IF(AQ497="Probabilidad",AE497-(AE497*AS497),AE497)</f>
        <v/>
      </c>
      <c r="AX497" s="21" t="str">
        <f t="shared" si="2212"/>
        <v/>
      </c>
      <c r="AY497" s="22" t="str">
        <f t="shared" ref="AY497" si="2276">+IF(AQ497="Impacto",AH497-(AH497*AS497),AH497)</f>
        <v/>
      </c>
      <c r="AZ497" s="21" t="str">
        <f t="shared" si="2214"/>
        <v/>
      </c>
      <c r="BA497" s="165" t="str">
        <f t="shared" ref="BA497" si="2277">IF(OR(AND(AX500="Muy Baja",AZ500="Leve"),AND(AX500="Muy Baja",AZ500="Menor"),AND(AX500="Baja",AZ500="Leve")),"Bajo",IF(OR(AND(AX500="Muy baja",AZ500="Moderado"),AND(AX500="Baja",AZ500="Menor"),AND(AX500="Baja",AZ500="Moderado"),AND(AX500="Media",AZ500="Leve"),AND(AX500="Media",AZ500="Menor"),AND(AX500="Media",AZ500="Moderado"),AND(AX500="Alta",AZ500="Leve"),AND(AX500="Alta",AZ500="Menor")),"Moderado",IF(OR(AND(AX500="Muy Baja",AZ500="Mayor"),AND(AX500="Baja",AZ500="Mayor"),AND(AX500="Media",AZ500="Mayor"),AND(AX500="Alta",AZ500="Moderado"),AND(AX500="Alta",AZ500="Mayor"),AND(AX500="Muy Alta",AZ500="Leve"),AND(AX500="Muy Alta",AZ500="Menor"),AND(AX500="Muy Alta",AZ500="Moderado"),AND(AX500="Muy Alta",AZ500="Mayor")),"Alto",IF(OR(AND(AX500="Muy Baja",AZ500="Catastrófico"),AND(AX500="Baja",AZ500="Catastrófico"),AND(AX500="Media",AZ500="Catastrófico"),AND(AX500="Alta",AZ500="Catastrófico"),AND(AX500="Muy Alta",AZ500="Catastrófico")),"Extremo",""))))</f>
        <v/>
      </c>
      <c r="BB497" s="165" t="e" cm="1">
        <f t="array" ref="BB497">_xlfn.IFS(BA497="Bajo","Aceptar",BA497="Moderado","Reducir",BA497="Alto","Reducir",BA497="Extremo","Reducir")</f>
        <v>#N/A</v>
      </c>
      <c r="BC497" s="168" t="e" cm="1">
        <f t="array" ref="BC497">_xlfn.IFS(BB497="Aceptar","No",BB497="Reducir","Si")</f>
        <v>#N/A</v>
      </c>
      <c r="BD497" s="21" t="str">
        <f>CONCATENATE(J497," Acción preventiva"," 1")</f>
        <v>SEYM  Acción preventiva 1</v>
      </c>
      <c r="BE497" s="23"/>
      <c r="BF497" s="23"/>
      <c r="BG497" s="23"/>
      <c r="BH497" s="21">
        <f t="shared" si="2216"/>
        <v>0</v>
      </c>
      <c r="BI497" s="21"/>
      <c r="BJ497" s="21"/>
      <c r="BK497" s="21"/>
      <c r="BL497" s="21"/>
      <c r="BM497" s="21"/>
      <c r="BN497" s="21"/>
      <c r="BO497" s="21"/>
      <c r="BP497" s="21"/>
      <c r="BQ497" s="21"/>
      <c r="BR497" s="21"/>
      <c r="BS497" s="21"/>
      <c r="BT497" s="21"/>
      <c r="BU497" s="171"/>
      <c r="BV497" s="38"/>
      <c r="BW497" s="38"/>
      <c r="BX497" s="38"/>
      <c r="BY497" s="38"/>
      <c r="BZ497" s="38"/>
      <c r="CA497" s="38"/>
      <c r="CB497" s="38"/>
      <c r="CC497" s="38"/>
      <c r="CD497" s="38"/>
      <c r="CE497" s="38"/>
      <c r="CF497" s="38"/>
      <c r="CG497" s="38"/>
      <c r="CH497" s="38">
        <f t="shared" si="2217"/>
        <v>0</v>
      </c>
      <c r="CI497" s="39"/>
      <c r="CJ497" s="24"/>
      <c r="CK497" s="25"/>
      <c r="CL497" s="172">
        <f t="shared" ref="CL497" si="2278">+AC497</f>
        <v>0</v>
      </c>
      <c r="CM497" s="26" t="e">
        <f t="shared" ref="CM497" si="2279">1-(CK497/CL497)</f>
        <v>#DIV/0!</v>
      </c>
      <c r="CN497" s="24" t="e" cm="1">
        <f t="array" ref="CN497">+_xlfn.IFS(CM497&lt;0.8,"Cambio",CM497&lt;0.9,"Revisión de control",CM497&gt;0.89,"Se mantiene")</f>
        <v>#DIV/0!</v>
      </c>
      <c r="CO497" s="80"/>
      <c r="CP497" s="25"/>
      <c r="CQ497" s="25"/>
      <c r="CR497" s="25"/>
      <c r="CS497" s="26">
        <f t="shared" ref="CS497:CS504" si="2280">(_xlfn.IFS(CJ497="",1,CJ497="SI",0)+_xlfn.IFS(CO497="",1,CO497="SI",1,CO497="NO",0)+_xlfn.IFS(CP497="",1,CP497="SI",1,CP497="NO",0)+_xlfn.IFS(CQ497="",1,CQ497="SI",1,CQ497="NO",0)+_xlfn.IFS(CR497="",1,CR497="SI",1,CR497="NO",0))/5</f>
        <v>1</v>
      </c>
    </row>
    <row r="498" spans="2:97" ht="60" hidden="1" customHeight="1" x14ac:dyDescent="0.4">
      <c r="B498" s="169"/>
      <c r="C498" s="21" t="s">
        <v>165</v>
      </c>
      <c r="D498" s="188"/>
      <c r="E498" s="191"/>
      <c r="F498" s="188"/>
      <c r="G498" s="238"/>
      <c r="H498" s="176"/>
      <c r="I498" s="182"/>
      <c r="J498" s="176"/>
      <c r="K498" s="166"/>
      <c r="L498" s="197"/>
      <c r="M498" s="199"/>
      <c r="N498" s="202"/>
      <c r="O498" s="205"/>
      <c r="P498" s="202"/>
      <c r="Q498" s="205"/>
      <c r="R498" s="205"/>
      <c r="S498" s="208"/>
      <c r="T498" s="176"/>
      <c r="U498" s="175"/>
      <c r="V498" s="175"/>
      <c r="W498" s="177"/>
      <c r="X498" s="166"/>
      <c r="Y498" s="166"/>
      <c r="Z498" s="179"/>
      <c r="AA498" s="179"/>
      <c r="AB498" s="179"/>
      <c r="AC498" s="181"/>
      <c r="AD498" s="176"/>
      <c r="AE498" s="182"/>
      <c r="AF498" s="176"/>
      <c r="AG498" s="176"/>
      <c r="AH498" s="182"/>
      <c r="AI498" s="176"/>
      <c r="AJ498" s="183"/>
      <c r="AK498" s="21" t="str">
        <f>CONCATENATE(J497," Control"," 2")</f>
        <v>SEYM  Control 2</v>
      </c>
      <c r="AL498" s="23"/>
      <c r="AM498" s="23"/>
      <c r="AN498" s="23"/>
      <c r="AO498" s="23" t="str">
        <f t="shared" si="2274"/>
        <v xml:space="preserve">  a través de </v>
      </c>
      <c r="AP498" s="21"/>
      <c r="AQ498" s="21" t="str">
        <f t="shared" si="2209"/>
        <v/>
      </c>
      <c r="AR498" s="21"/>
      <c r="AS498" s="21" t="str">
        <f t="shared" si="2210"/>
        <v/>
      </c>
      <c r="AT498" s="21"/>
      <c r="AU498" s="21"/>
      <c r="AV498" s="21"/>
      <c r="AW498" s="22" t="str">
        <f t="shared" ref="AW498:AW500" si="2281">+IF(AQ498="Probabilidad",AW497-(AW497*AS498),AW497)</f>
        <v/>
      </c>
      <c r="AX498" s="21" t="str">
        <f t="shared" si="2212"/>
        <v/>
      </c>
      <c r="AY498" s="22" t="str">
        <f t="shared" ref="AY498:AY500" si="2282">+IF(AQ498="Impacto",AY497-(AY497*AS498),AY497)</f>
        <v/>
      </c>
      <c r="AZ498" s="21" t="str">
        <f t="shared" si="2214"/>
        <v/>
      </c>
      <c r="BA498" s="166"/>
      <c r="BB498" s="166"/>
      <c r="BC498" s="169"/>
      <c r="BD498" s="21" t="str">
        <f>CONCATENATE(J497," Acción preventiva"," 2")</f>
        <v>SEYM  Acción preventiva 2</v>
      </c>
      <c r="BE498" s="23"/>
      <c r="BF498" s="23"/>
      <c r="BG498" s="23"/>
      <c r="BH498" s="21">
        <f t="shared" si="2216"/>
        <v>0</v>
      </c>
      <c r="BI498" s="21"/>
      <c r="BJ498" s="21"/>
      <c r="BK498" s="21"/>
      <c r="BL498" s="21"/>
      <c r="BM498" s="21"/>
      <c r="BN498" s="21"/>
      <c r="BO498" s="21"/>
      <c r="BP498" s="21"/>
      <c r="BQ498" s="21"/>
      <c r="BR498" s="21"/>
      <c r="BS498" s="21"/>
      <c r="BT498" s="21"/>
      <c r="BU498" s="171"/>
      <c r="BV498" s="38"/>
      <c r="BW498" s="38"/>
      <c r="BX498" s="38"/>
      <c r="BY498" s="38"/>
      <c r="BZ498" s="38"/>
      <c r="CA498" s="38"/>
      <c r="CB498" s="38"/>
      <c r="CC498" s="38"/>
      <c r="CD498" s="38"/>
      <c r="CE498" s="38"/>
      <c r="CF498" s="38"/>
      <c r="CG498" s="38"/>
      <c r="CH498" s="38">
        <f t="shared" si="2217"/>
        <v>0</v>
      </c>
      <c r="CI498" s="39"/>
      <c r="CJ498" s="24"/>
      <c r="CK498" s="25"/>
      <c r="CL498" s="173"/>
      <c r="CM498" s="26" t="e">
        <f t="shared" ref="CM498" si="2283">1-(CK498/CL497)</f>
        <v>#DIV/0!</v>
      </c>
      <c r="CN498" s="24" t="e" cm="1">
        <f t="array" ref="CN498">+_xlfn.IFS(CM498&lt;0.8,"Cambio",CM498&lt;0.9,"Revisión de control",CM498&gt;0.89,"Se mantiene")</f>
        <v>#DIV/0!</v>
      </c>
      <c r="CO498" s="80"/>
      <c r="CP498" s="25"/>
      <c r="CQ498" s="25"/>
      <c r="CR498" s="25"/>
      <c r="CS498" s="26">
        <f t="shared" si="2280"/>
        <v>1</v>
      </c>
    </row>
    <row r="499" spans="2:97" ht="60" hidden="1" customHeight="1" x14ac:dyDescent="0.4">
      <c r="B499" s="169"/>
      <c r="C499" s="21" t="s">
        <v>165</v>
      </c>
      <c r="D499" s="188"/>
      <c r="E499" s="191"/>
      <c r="F499" s="188"/>
      <c r="G499" s="238"/>
      <c r="H499" s="176"/>
      <c r="I499" s="182"/>
      <c r="J499" s="176"/>
      <c r="K499" s="166"/>
      <c r="L499" s="197"/>
      <c r="M499" s="199"/>
      <c r="N499" s="202"/>
      <c r="O499" s="205"/>
      <c r="P499" s="202"/>
      <c r="Q499" s="205"/>
      <c r="R499" s="205"/>
      <c r="S499" s="208"/>
      <c r="T499" s="176"/>
      <c r="U499" s="175"/>
      <c r="V499" s="175"/>
      <c r="W499" s="177"/>
      <c r="X499" s="166"/>
      <c r="Y499" s="166"/>
      <c r="Z499" s="179"/>
      <c r="AA499" s="179"/>
      <c r="AB499" s="179"/>
      <c r="AC499" s="181"/>
      <c r="AD499" s="176"/>
      <c r="AE499" s="182"/>
      <c r="AF499" s="176"/>
      <c r="AG499" s="176"/>
      <c r="AH499" s="182"/>
      <c r="AI499" s="176"/>
      <c r="AJ499" s="183"/>
      <c r="AK499" s="21" t="str">
        <f>CONCATENATE(J497," Control"," 3")</f>
        <v>SEYM  Control 3</v>
      </c>
      <c r="AL499" s="23"/>
      <c r="AM499" s="23"/>
      <c r="AN499" s="23"/>
      <c r="AO499" s="23" t="str">
        <f t="shared" si="2274"/>
        <v xml:space="preserve">  a través de </v>
      </c>
      <c r="AP499" s="21"/>
      <c r="AQ499" s="21" t="str">
        <f t="shared" si="2209"/>
        <v/>
      </c>
      <c r="AR499" s="21"/>
      <c r="AS499" s="21" t="str">
        <f t="shared" si="2210"/>
        <v/>
      </c>
      <c r="AT499" s="21"/>
      <c r="AU499" s="21"/>
      <c r="AV499" s="21"/>
      <c r="AW499" s="22" t="str">
        <f t="shared" si="2281"/>
        <v/>
      </c>
      <c r="AX499" s="21" t="str">
        <f t="shared" si="2212"/>
        <v/>
      </c>
      <c r="AY499" s="22" t="str">
        <f t="shared" si="2282"/>
        <v/>
      </c>
      <c r="AZ499" s="21" t="str">
        <f t="shared" si="2214"/>
        <v/>
      </c>
      <c r="BA499" s="166"/>
      <c r="BB499" s="166"/>
      <c r="BC499" s="169"/>
      <c r="BD499" s="21" t="str">
        <f>CONCATENATE(J497," Acción preventiva"," 3")</f>
        <v>SEYM  Acción preventiva 3</v>
      </c>
      <c r="BE499" s="23"/>
      <c r="BF499" s="23"/>
      <c r="BG499" s="23"/>
      <c r="BH499" s="21">
        <f t="shared" si="2216"/>
        <v>0</v>
      </c>
      <c r="BI499" s="21"/>
      <c r="BJ499" s="21"/>
      <c r="BK499" s="21"/>
      <c r="BL499" s="21"/>
      <c r="BM499" s="21"/>
      <c r="BN499" s="21"/>
      <c r="BO499" s="21"/>
      <c r="BP499" s="21"/>
      <c r="BQ499" s="21"/>
      <c r="BR499" s="21"/>
      <c r="BS499" s="21"/>
      <c r="BT499" s="21"/>
      <c r="BU499" s="171"/>
      <c r="BV499" s="38"/>
      <c r="BW499" s="38"/>
      <c r="BX499" s="38"/>
      <c r="BY499" s="38"/>
      <c r="BZ499" s="38"/>
      <c r="CA499" s="38"/>
      <c r="CB499" s="38"/>
      <c r="CC499" s="38"/>
      <c r="CD499" s="38"/>
      <c r="CE499" s="38"/>
      <c r="CF499" s="38"/>
      <c r="CG499" s="38"/>
      <c r="CH499" s="38">
        <f t="shared" si="2217"/>
        <v>0</v>
      </c>
      <c r="CI499" s="39"/>
      <c r="CJ499" s="24"/>
      <c r="CK499" s="25"/>
      <c r="CL499" s="173"/>
      <c r="CM499" s="26" t="e">
        <f t="shared" ref="CM499" si="2284">1-(CK499/CL497)</f>
        <v>#DIV/0!</v>
      </c>
      <c r="CN499" s="24" t="e" cm="1">
        <f t="array" ref="CN499">+_xlfn.IFS(CM499&lt;0.8,"Cambio",CM499&lt;0.9,"Revisión de control",CM499&gt;0.89,"Se mantiene")</f>
        <v>#DIV/0!</v>
      </c>
      <c r="CO499" s="80"/>
      <c r="CP499" s="25"/>
      <c r="CQ499" s="25"/>
      <c r="CR499" s="25"/>
      <c r="CS499" s="26">
        <f t="shared" si="2280"/>
        <v>1</v>
      </c>
    </row>
    <row r="500" spans="2:97" ht="60" hidden="1" customHeight="1" x14ac:dyDescent="0.4">
      <c r="B500" s="170"/>
      <c r="C500" s="21" t="s">
        <v>165</v>
      </c>
      <c r="D500" s="189"/>
      <c r="E500" s="192"/>
      <c r="F500" s="189"/>
      <c r="G500" s="238"/>
      <c r="H500" s="176"/>
      <c r="I500" s="182"/>
      <c r="J500" s="176"/>
      <c r="K500" s="167"/>
      <c r="L500" s="197"/>
      <c r="M500" s="200"/>
      <c r="N500" s="203"/>
      <c r="O500" s="206"/>
      <c r="P500" s="203"/>
      <c r="Q500" s="206"/>
      <c r="R500" s="206"/>
      <c r="S500" s="209"/>
      <c r="T500" s="176"/>
      <c r="U500" s="175"/>
      <c r="V500" s="175"/>
      <c r="W500" s="177"/>
      <c r="X500" s="167"/>
      <c r="Y500" s="167"/>
      <c r="Z500" s="180"/>
      <c r="AA500" s="180"/>
      <c r="AB500" s="180"/>
      <c r="AC500" s="181"/>
      <c r="AD500" s="176"/>
      <c r="AE500" s="182"/>
      <c r="AF500" s="176"/>
      <c r="AG500" s="176"/>
      <c r="AH500" s="182"/>
      <c r="AI500" s="176"/>
      <c r="AJ500" s="183"/>
      <c r="AK500" s="21" t="str">
        <f>CONCATENATE(J497," Control"," 4")</f>
        <v>SEYM  Control 4</v>
      </c>
      <c r="AL500" s="23"/>
      <c r="AM500" s="23"/>
      <c r="AN500" s="23"/>
      <c r="AO500" s="23" t="str">
        <f t="shared" si="2274"/>
        <v xml:space="preserve">  a través de </v>
      </c>
      <c r="AP500" s="21"/>
      <c r="AQ500" s="21" t="str">
        <f t="shared" si="2209"/>
        <v/>
      </c>
      <c r="AR500" s="21"/>
      <c r="AS500" s="21" t="str">
        <f t="shared" si="2210"/>
        <v/>
      </c>
      <c r="AT500" s="21"/>
      <c r="AU500" s="21"/>
      <c r="AV500" s="21"/>
      <c r="AW500" s="22" t="str">
        <f t="shared" si="2281"/>
        <v/>
      </c>
      <c r="AX500" s="21" t="str">
        <f t="shared" si="2212"/>
        <v/>
      </c>
      <c r="AY500" s="22" t="str">
        <f t="shared" si="2282"/>
        <v/>
      </c>
      <c r="AZ500" s="21" t="str">
        <f t="shared" si="2214"/>
        <v/>
      </c>
      <c r="BA500" s="167"/>
      <c r="BB500" s="167"/>
      <c r="BC500" s="170"/>
      <c r="BD500" s="21" t="str">
        <f>CONCATENATE(J497," Acción preventiva"," 4")</f>
        <v>SEYM  Acción preventiva 4</v>
      </c>
      <c r="BE500" s="23"/>
      <c r="BF500" s="23"/>
      <c r="BG500" s="23"/>
      <c r="BH500" s="21">
        <f t="shared" si="2216"/>
        <v>0</v>
      </c>
      <c r="BI500" s="21"/>
      <c r="BJ500" s="21"/>
      <c r="BK500" s="21"/>
      <c r="BL500" s="21"/>
      <c r="BM500" s="21"/>
      <c r="BN500" s="21"/>
      <c r="BO500" s="21"/>
      <c r="BP500" s="21"/>
      <c r="BQ500" s="21"/>
      <c r="BR500" s="21"/>
      <c r="BS500" s="21"/>
      <c r="BT500" s="21"/>
      <c r="BU500" s="171"/>
      <c r="BV500" s="38"/>
      <c r="BW500" s="38"/>
      <c r="BX500" s="38"/>
      <c r="BY500" s="38"/>
      <c r="BZ500" s="38"/>
      <c r="CA500" s="38"/>
      <c r="CB500" s="38"/>
      <c r="CC500" s="38"/>
      <c r="CD500" s="38"/>
      <c r="CE500" s="38"/>
      <c r="CF500" s="38"/>
      <c r="CG500" s="38"/>
      <c r="CH500" s="38">
        <f t="shared" si="2217"/>
        <v>0</v>
      </c>
      <c r="CI500" s="39"/>
      <c r="CJ500" s="24"/>
      <c r="CK500" s="25"/>
      <c r="CL500" s="174"/>
      <c r="CM500" s="26" t="e">
        <f t="shared" ref="CM500" si="2285">1-(CK500/CL497)</f>
        <v>#DIV/0!</v>
      </c>
      <c r="CN500" s="24" t="e" cm="1">
        <f t="array" ref="CN500">+_xlfn.IFS(CM500&lt;0.8,"Cambio",CM500&lt;0.9,"Revisión de control",CM500&gt;0.89,"Se mantiene")</f>
        <v>#DIV/0!</v>
      </c>
      <c r="CO500" s="80"/>
      <c r="CP500" s="25"/>
      <c r="CQ500" s="25"/>
      <c r="CR500" s="25"/>
      <c r="CS500" s="26">
        <f t="shared" si="2280"/>
        <v>1</v>
      </c>
    </row>
    <row r="501" spans="2:97" ht="60" hidden="1" customHeight="1" x14ac:dyDescent="0.4">
      <c r="B501" s="168" t="s">
        <v>164</v>
      </c>
      <c r="C501" s="21" t="s">
        <v>165</v>
      </c>
      <c r="D501" s="187" t="str">
        <f>VLOOKUP(B501,Datos!$B$65:$F$80,3,FALSE)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501" s="190" t="str">
        <f>VLOOKUP(B501,Datos!$B$65:$F$80,5,FALSE)</f>
        <v>La posibilidad de incumplir con las acciones que generen mejoramiento a los procesos, planes, programas y proyectos que impactan en la toma de decisiones en la entidad</v>
      </c>
      <c r="F501" s="187" t="str">
        <f>VLOOKUP(B501,Datos!$B$65:$F$80,4,FALSE)</f>
        <v>Desde el reporte y análisis de información y datos, la determinación de las causas probables de lo sin cumplimientos y tendencias negativas hasta la formulación de acciones correctivas, preventivas y de mejora.</v>
      </c>
      <c r="G501" s="238" t="s">
        <v>1434</v>
      </c>
      <c r="H501" s="176"/>
      <c r="I501" s="182">
        <f t="shared" ref="I501" si="2286">IF(K501="",0,1)</f>
        <v>0</v>
      </c>
      <c r="J501" s="176" t="str">
        <f t="shared" ref="J501" si="2287">CONCATENATE(C501," ",K501)</f>
        <v xml:space="preserve">SEYM </v>
      </c>
      <c r="K501" s="165"/>
      <c r="L501" s="197"/>
      <c r="M501" s="198">
        <f ca="1">+TODAY()-L501</f>
        <v>46079</v>
      </c>
      <c r="N501" s="201"/>
      <c r="O501" s="204" t="e">
        <f>VLOOKUP(N501,[1]Datos!$B$21:$D$25,3,FALSE)</f>
        <v>#N/A</v>
      </c>
      <c r="P501" s="201"/>
      <c r="Q501" s="204" t="e">
        <f>VLOOKUP(P501,[1]Datos!$C$20:$D$25,2,FALSE)</f>
        <v>#N/A</v>
      </c>
      <c r="R501" s="204" t="e">
        <f t="shared" ref="R501" si="2288">+IF(O501="",Q501,IF(Q501="",O501,IF(O501&gt;Q501,O501,Q501)))</f>
        <v>#N/A</v>
      </c>
      <c r="S501" s="207"/>
      <c r="T501" s="176"/>
      <c r="U501" s="175"/>
      <c r="V501" s="175"/>
      <c r="W501" s="177" t="str">
        <f t="shared" ref="W501" si="2289">CONCATENATE("Posibilidad de"," ",T501," ",U501," debido ",V501)</f>
        <v xml:space="preserve">Posibilidad de   debido </v>
      </c>
      <c r="X501" s="165"/>
      <c r="Y501" s="165"/>
      <c r="Z501" s="178"/>
      <c r="AA501" s="178"/>
      <c r="AB501" s="178"/>
      <c r="AC501" s="181"/>
      <c r="AD501" s="176" t="str">
        <f t="shared" ref="AD501" si="2290">IF(AC501&lt;=0,"",IF(AC501&lt;=2,"Muy Baja",IF(AC501&lt;=24,"Baja",IF(AC501&lt;=500,"Media",IF(AC501&lt;=5000,"Alta","Muy Alta")))))</f>
        <v/>
      </c>
      <c r="AE501" s="182" t="str">
        <f t="shared" ref="AE501" si="2291">IF(AD501="","",IF(AD501="Muy Baja",0.2,IF(AD501="Baja",0.4,IF(AD501="Media",0.6,IF(AD501="Alta",0.8,IF(AD501="Muy Alta",1,))))))</f>
        <v/>
      </c>
      <c r="AF501" s="176"/>
      <c r="AG501" s="176" t="str">
        <f>IF(OR(AF501=[1]Datos!$C$6,AF501=[1]Datos!$D$6),"Leve",IF(OR(AF501=[1]Datos!$C$7,AF501=[1]Datos!$D$7),"Menor",IF(OR(AF501=[1]Datos!$C$8,AF501=[1]Datos!$D$8),"Moderado",IF(OR(AF501=[1]Datos!$C$9,AF501=[1]Datos!$D$9),"Mayor",IF(OR(AF501=[1]Datos!$C$10,AF501=[1]Datos!$D$10),"Catastrófico","")))))</f>
        <v/>
      </c>
      <c r="AH501" s="182" t="str">
        <f t="shared" ref="AH501" si="2292">IF(AG501="","",IF(AG501="Leve",0.2,IF(AG501="Menor",0.4,IF(AG501="Moderado",0.6,IF(AG501="Mayor",0.8,IF(AG501="Catastrófico",1,))))))</f>
        <v/>
      </c>
      <c r="AI501" s="176" t="str">
        <f t="shared" ref="AI501" si="2293">IF(OR(AND(AD501="Muy Baja",AG501="Leve"),AND(AD501="Muy Baja",AG501="Menor"),AND(AD501="Baja",AG501="Leve")),"Bajo",IF(OR(AND(AD501="Muy baja",AG501="Moderado"),AND(AD501="Baja",AG501="Menor"),AND(AD501="Baja",AG501="Moderado"),AND(AD501="Media",AG501="Leve"),AND(AD501="Media",AG501="Menor"),AND(AD501="Media",AG501="Moderado"),AND(AD501="Alta",AG501="Leve"),AND(AD501="Alta",AG501="Menor")),"Moderado",IF(OR(AND(AD501="Muy Baja",AG501="Mayor"),AND(AD501="Baja",AG501="Mayor"),AND(AD501="Media",AG501="Mayor"),AND(AD501="Alta",AG501="Moderado"),AND(AD501="Alta",AG501="Mayor"),AND(AD501="Muy Alta",AG501="Leve"),AND(AD501="Muy Alta",AG501="Menor"),AND(AD501="Muy Alta",AG501="Moderado"),AND(AD501="Muy Alta",AG501="Mayor")),"Alto",IF(OR(AND(AD501="Muy Baja",AG501="Catastrófico"),AND(AD501="Baja",AG501="Catastrófico"),AND(AD501="Media",AG501="Catastrófico"),AND(AD501="Alta",AG501="Catastrófico"),AND(AD501="Muy Alta",AG501="Catastrófico")),"Extremo",""))))</f>
        <v/>
      </c>
      <c r="AJ501" s="183" t="e" cm="1">
        <f t="array" ref="AJ501">_xlfn.IFS(AI501="Bajo","Aceptar",AI501="Moderado","Reducir",AI501="Alto","Reducir",AI501="Extremo","Reducir")</f>
        <v>#N/A</v>
      </c>
      <c r="AK501" s="21" t="str">
        <f>CONCATENATE(J501," Control"," 1")</f>
        <v>SEYM  Control 1</v>
      </c>
      <c r="AL501" s="23"/>
      <c r="AM501" s="23"/>
      <c r="AN501" s="23"/>
      <c r="AO501" s="23" t="str">
        <f t="shared" si="2274"/>
        <v xml:space="preserve">  a través de </v>
      </c>
      <c r="AP501" s="21"/>
      <c r="AQ501" s="21" t="str">
        <f t="shared" si="2209"/>
        <v/>
      </c>
      <c r="AR501" s="21"/>
      <c r="AS501" s="21" t="str">
        <f t="shared" si="2210"/>
        <v/>
      </c>
      <c r="AT501" s="21"/>
      <c r="AU501" s="21"/>
      <c r="AV501" s="21"/>
      <c r="AW501" s="22" t="str">
        <f t="shared" ref="AW501" si="2294">+IF(AQ501="Probabilidad",AE501-(AE501*AS501),AE501)</f>
        <v/>
      </c>
      <c r="AX501" s="21" t="str">
        <f t="shared" si="2212"/>
        <v/>
      </c>
      <c r="AY501" s="22" t="str">
        <f t="shared" ref="AY501" si="2295">+IF(AQ501="Impacto",AH501-(AH501*AS501),AH501)</f>
        <v/>
      </c>
      <c r="AZ501" s="21" t="str">
        <f t="shared" si="2214"/>
        <v/>
      </c>
      <c r="BA501" s="165" t="str">
        <f t="shared" ref="BA501" si="2296">IF(OR(AND(AX504="Muy Baja",AZ504="Leve"),AND(AX504="Muy Baja",AZ504="Menor"),AND(AX504="Baja",AZ504="Leve")),"Bajo",IF(OR(AND(AX504="Muy baja",AZ504="Moderado"),AND(AX504="Baja",AZ504="Menor"),AND(AX504="Baja",AZ504="Moderado"),AND(AX504="Media",AZ504="Leve"),AND(AX504="Media",AZ504="Menor"),AND(AX504="Media",AZ504="Moderado"),AND(AX504="Alta",AZ504="Leve"),AND(AX504="Alta",AZ504="Menor")),"Moderado",IF(OR(AND(AX504="Muy Baja",AZ504="Mayor"),AND(AX504="Baja",AZ504="Mayor"),AND(AX504="Media",AZ504="Mayor"),AND(AX504="Alta",AZ504="Moderado"),AND(AX504="Alta",AZ504="Mayor"),AND(AX504="Muy Alta",AZ504="Leve"),AND(AX504="Muy Alta",AZ504="Menor"),AND(AX504="Muy Alta",AZ504="Moderado"),AND(AX504="Muy Alta",AZ504="Mayor")),"Alto",IF(OR(AND(AX504="Muy Baja",AZ504="Catastrófico"),AND(AX504="Baja",AZ504="Catastrófico"),AND(AX504="Media",AZ504="Catastrófico"),AND(AX504="Alta",AZ504="Catastrófico"),AND(AX504="Muy Alta",AZ504="Catastrófico")),"Extremo",""))))</f>
        <v/>
      </c>
      <c r="BB501" s="165" t="e" cm="1">
        <f t="array" ref="BB501">_xlfn.IFS(BA501="Bajo","Aceptar",BA501="Moderado","Reducir",BA501="Alto","Reducir",BA501="Extremo","Reducir")</f>
        <v>#N/A</v>
      </c>
      <c r="BC501" s="168" t="e" cm="1">
        <f t="array" ref="BC501">_xlfn.IFS(BB501="Aceptar","No",BB501="Reducir","Si")</f>
        <v>#N/A</v>
      </c>
      <c r="BD501" s="21" t="str">
        <f>CONCATENATE(J501," Acción preventiva"," 1")</f>
        <v>SEYM  Acción preventiva 1</v>
      </c>
      <c r="BE501" s="23"/>
      <c r="BF501" s="23"/>
      <c r="BG501" s="23"/>
      <c r="BH501" s="21">
        <f t="shared" si="2216"/>
        <v>0</v>
      </c>
      <c r="BI501" s="21"/>
      <c r="BJ501" s="21"/>
      <c r="BK501" s="21"/>
      <c r="BL501" s="21"/>
      <c r="BM501" s="21"/>
      <c r="BN501" s="21"/>
      <c r="BO501" s="21"/>
      <c r="BP501" s="21"/>
      <c r="BQ501" s="21"/>
      <c r="BR501" s="21"/>
      <c r="BS501" s="21"/>
      <c r="BT501" s="21"/>
      <c r="BU501" s="171"/>
      <c r="BV501" s="38"/>
      <c r="BW501" s="38"/>
      <c r="BX501" s="38"/>
      <c r="BY501" s="38"/>
      <c r="BZ501" s="38"/>
      <c r="CA501" s="38"/>
      <c r="CB501" s="38"/>
      <c r="CC501" s="38"/>
      <c r="CD501" s="38"/>
      <c r="CE501" s="38"/>
      <c r="CF501" s="38"/>
      <c r="CG501" s="38"/>
      <c r="CH501" s="38">
        <f t="shared" si="2217"/>
        <v>0</v>
      </c>
      <c r="CI501" s="39"/>
      <c r="CJ501" s="24"/>
      <c r="CK501" s="25"/>
      <c r="CL501" s="172">
        <f t="shared" ref="CL501" si="2297">+AC501</f>
        <v>0</v>
      </c>
      <c r="CM501" s="26" t="e">
        <f t="shared" ref="CM501" si="2298">1-(CK501/CL501)</f>
        <v>#DIV/0!</v>
      </c>
      <c r="CN501" s="24" t="e" cm="1">
        <f t="array" ref="CN501">+_xlfn.IFS(CM501&lt;0.8,"Cambio",CM501&lt;0.9,"Revisión de control",CM501&gt;0.89,"Se mantiene")</f>
        <v>#DIV/0!</v>
      </c>
      <c r="CO501" s="80"/>
      <c r="CP501" s="25"/>
      <c r="CQ501" s="25"/>
      <c r="CR501" s="25"/>
      <c r="CS501" s="26">
        <f t="shared" si="2280"/>
        <v>1</v>
      </c>
    </row>
    <row r="502" spans="2:97" ht="60" hidden="1" customHeight="1" x14ac:dyDescent="0.4">
      <c r="B502" s="169"/>
      <c r="C502" s="21" t="s">
        <v>165</v>
      </c>
      <c r="D502" s="188"/>
      <c r="E502" s="191"/>
      <c r="F502" s="188"/>
      <c r="G502" s="238"/>
      <c r="H502" s="176"/>
      <c r="I502" s="182"/>
      <c r="J502" s="176"/>
      <c r="K502" s="166"/>
      <c r="L502" s="197"/>
      <c r="M502" s="199"/>
      <c r="N502" s="202"/>
      <c r="O502" s="205"/>
      <c r="P502" s="202"/>
      <c r="Q502" s="205"/>
      <c r="R502" s="205"/>
      <c r="S502" s="208"/>
      <c r="T502" s="176"/>
      <c r="U502" s="175"/>
      <c r="V502" s="175"/>
      <c r="W502" s="177"/>
      <c r="X502" s="166"/>
      <c r="Y502" s="166"/>
      <c r="Z502" s="179"/>
      <c r="AA502" s="179"/>
      <c r="AB502" s="179"/>
      <c r="AC502" s="181"/>
      <c r="AD502" s="176"/>
      <c r="AE502" s="182"/>
      <c r="AF502" s="176"/>
      <c r="AG502" s="176"/>
      <c r="AH502" s="182"/>
      <c r="AI502" s="176"/>
      <c r="AJ502" s="183"/>
      <c r="AK502" s="21" t="str">
        <f>CONCATENATE(J501," Control"," 2")</f>
        <v>SEYM  Control 2</v>
      </c>
      <c r="AL502" s="23"/>
      <c r="AM502" s="23"/>
      <c r="AN502" s="23"/>
      <c r="AO502" s="23" t="str">
        <f t="shared" si="2274"/>
        <v xml:space="preserve">  a través de </v>
      </c>
      <c r="AP502" s="21"/>
      <c r="AQ502" s="21" t="str">
        <f t="shared" si="2209"/>
        <v/>
      </c>
      <c r="AR502" s="21"/>
      <c r="AS502" s="21" t="str">
        <f t="shared" si="2210"/>
        <v/>
      </c>
      <c r="AT502" s="21"/>
      <c r="AU502" s="21"/>
      <c r="AV502" s="21"/>
      <c r="AW502" s="22" t="str">
        <f t="shared" ref="AW502:AW504" si="2299">+IF(AQ502="Probabilidad",AW501-(AW501*AS502),AW501)</f>
        <v/>
      </c>
      <c r="AX502" s="21" t="str">
        <f t="shared" si="2212"/>
        <v/>
      </c>
      <c r="AY502" s="22" t="str">
        <f t="shared" ref="AY502:AY504" si="2300">+IF(AQ502="Impacto",AY501-(AY501*AS502),AY501)</f>
        <v/>
      </c>
      <c r="AZ502" s="21" t="str">
        <f t="shared" si="2214"/>
        <v/>
      </c>
      <c r="BA502" s="166"/>
      <c r="BB502" s="166"/>
      <c r="BC502" s="169"/>
      <c r="BD502" s="21" t="str">
        <f>CONCATENATE(J501," Acción preventiva"," 2")</f>
        <v>SEYM  Acción preventiva 2</v>
      </c>
      <c r="BE502" s="23"/>
      <c r="BF502" s="23"/>
      <c r="BG502" s="23"/>
      <c r="BH502" s="21">
        <f t="shared" si="2216"/>
        <v>0</v>
      </c>
      <c r="BI502" s="21"/>
      <c r="BJ502" s="21"/>
      <c r="BK502" s="21"/>
      <c r="BL502" s="21"/>
      <c r="BM502" s="21"/>
      <c r="BN502" s="21"/>
      <c r="BO502" s="21"/>
      <c r="BP502" s="21"/>
      <c r="BQ502" s="21"/>
      <c r="BR502" s="21"/>
      <c r="BS502" s="21"/>
      <c r="BT502" s="21"/>
      <c r="BU502" s="171"/>
      <c r="BV502" s="38"/>
      <c r="BW502" s="38"/>
      <c r="BX502" s="38"/>
      <c r="BY502" s="38"/>
      <c r="BZ502" s="38"/>
      <c r="CA502" s="38"/>
      <c r="CB502" s="38"/>
      <c r="CC502" s="38"/>
      <c r="CD502" s="38"/>
      <c r="CE502" s="38"/>
      <c r="CF502" s="38"/>
      <c r="CG502" s="38"/>
      <c r="CH502" s="38">
        <f t="shared" si="2217"/>
        <v>0</v>
      </c>
      <c r="CI502" s="39"/>
      <c r="CJ502" s="24"/>
      <c r="CK502" s="25"/>
      <c r="CL502" s="173"/>
      <c r="CM502" s="26" t="e">
        <f t="shared" ref="CM502" si="2301">1-(CK502/CL501)</f>
        <v>#DIV/0!</v>
      </c>
      <c r="CN502" s="24" t="e" cm="1">
        <f t="array" ref="CN502">+_xlfn.IFS(CM502&lt;0.8,"Cambio",CM502&lt;0.9,"Revisión de control",CM502&gt;0.89,"Se mantiene")</f>
        <v>#DIV/0!</v>
      </c>
      <c r="CO502" s="80"/>
      <c r="CP502" s="25"/>
      <c r="CQ502" s="25"/>
      <c r="CR502" s="25"/>
      <c r="CS502" s="26">
        <f t="shared" si="2280"/>
        <v>1</v>
      </c>
    </row>
    <row r="503" spans="2:97" ht="60" hidden="1" customHeight="1" x14ac:dyDescent="0.4">
      <c r="B503" s="169"/>
      <c r="C503" s="21" t="s">
        <v>165</v>
      </c>
      <c r="D503" s="188"/>
      <c r="E503" s="191"/>
      <c r="F503" s="188"/>
      <c r="G503" s="238"/>
      <c r="H503" s="176"/>
      <c r="I503" s="182"/>
      <c r="J503" s="176"/>
      <c r="K503" s="166"/>
      <c r="L503" s="197"/>
      <c r="M503" s="199"/>
      <c r="N503" s="202"/>
      <c r="O503" s="205"/>
      <c r="P503" s="202"/>
      <c r="Q503" s="205"/>
      <c r="R503" s="205"/>
      <c r="S503" s="208"/>
      <c r="T503" s="176"/>
      <c r="U503" s="175"/>
      <c r="V503" s="175"/>
      <c r="W503" s="177"/>
      <c r="X503" s="166"/>
      <c r="Y503" s="166"/>
      <c r="Z503" s="179"/>
      <c r="AA503" s="179"/>
      <c r="AB503" s="179"/>
      <c r="AC503" s="181"/>
      <c r="AD503" s="176"/>
      <c r="AE503" s="182"/>
      <c r="AF503" s="176"/>
      <c r="AG503" s="176"/>
      <c r="AH503" s="182"/>
      <c r="AI503" s="176"/>
      <c r="AJ503" s="183"/>
      <c r="AK503" s="21" t="str">
        <f>CONCATENATE(J501," Control"," 3")</f>
        <v>SEYM  Control 3</v>
      </c>
      <c r="AL503" s="23"/>
      <c r="AM503" s="23"/>
      <c r="AN503" s="23"/>
      <c r="AO503" s="23" t="str">
        <f t="shared" si="2274"/>
        <v xml:space="preserve">  a través de </v>
      </c>
      <c r="AP503" s="21"/>
      <c r="AQ503" s="21" t="str">
        <f t="shared" si="2209"/>
        <v/>
      </c>
      <c r="AR503" s="21"/>
      <c r="AS503" s="21" t="str">
        <f t="shared" si="2210"/>
        <v/>
      </c>
      <c r="AT503" s="21"/>
      <c r="AU503" s="21"/>
      <c r="AV503" s="21"/>
      <c r="AW503" s="22" t="str">
        <f t="shared" si="2299"/>
        <v/>
      </c>
      <c r="AX503" s="21" t="str">
        <f t="shared" si="2212"/>
        <v/>
      </c>
      <c r="AY503" s="22" t="str">
        <f t="shared" si="2300"/>
        <v/>
      </c>
      <c r="AZ503" s="21" t="str">
        <f t="shared" si="2214"/>
        <v/>
      </c>
      <c r="BA503" s="166"/>
      <c r="BB503" s="166"/>
      <c r="BC503" s="169"/>
      <c r="BD503" s="21" t="str">
        <f>CONCATENATE(J501," Acción preventiva"," 3")</f>
        <v>SEYM  Acción preventiva 3</v>
      </c>
      <c r="BE503" s="23"/>
      <c r="BF503" s="23"/>
      <c r="BG503" s="23"/>
      <c r="BH503" s="21">
        <f t="shared" si="2216"/>
        <v>0</v>
      </c>
      <c r="BI503" s="21"/>
      <c r="BJ503" s="21"/>
      <c r="BK503" s="21"/>
      <c r="BL503" s="21"/>
      <c r="BM503" s="21"/>
      <c r="BN503" s="21"/>
      <c r="BO503" s="21"/>
      <c r="BP503" s="21"/>
      <c r="BQ503" s="21"/>
      <c r="BR503" s="21"/>
      <c r="BS503" s="21"/>
      <c r="BT503" s="21"/>
      <c r="BU503" s="171"/>
      <c r="BV503" s="38"/>
      <c r="BW503" s="38"/>
      <c r="BX503" s="38"/>
      <c r="BY503" s="38"/>
      <c r="BZ503" s="38"/>
      <c r="CA503" s="38"/>
      <c r="CB503" s="38"/>
      <c r="CC503" s="38"/>
      <c r="CD503" s="38"/>
      <c r="CE503" s="38"/>
      <c r="CF503" s="38"/>
      <c r="CG503" s="38"/>
      <c r="CH503" s="38">
        <f t="shared" si="2217"/>
        <v>0</v>
      </c>
      <c r="CI503" s="39"/>
      <c r="CJ503" s="24"/>
      <c r="CK503" s="25"/>
      <c r="CL503" s="173"/>
      <c r="CM503" s="26" t="e">
        <f t="shared" ref="CM503" si="2302">1-(CK503/CL501)</f>
        <v>#DIV/0!</v>
      </c>
      <c r="CN503" s="24" t="e" cm="1">
        <f t="array" ref="CN503">+_xlfn.IFS(CM503&lt;0.8,"Cambio",CM503&lt;0.9,"Revisión de control",CM503&gt;0.89,"Se mantiene")</f>
        <v>#DIV/0!</v>
      </c>
      <c r="CO503" s="80"/>
      <c r="CP503" s="25"/>
      <c r="CQ503" s="25"/>
      <c r="CR503" s="25"/>
      <c r="CS503" s="26">
        <f t="shared" si="2280"/>
        <v>1</v>
      </c>
    </row>
    <row r="504" spans="2:97" ht="60" hidden="1" customHeight="1" x14ac:dyDescent="0.4">
      <c r="B504" s="170"/>
      <c r="C504" s="21" t="s">
        <v>165</v>
      </c>
      <c r="D504" s="189"/>
      <c r="E504" s="192"/>
      <c r="F504" s="189"/>
      <c r="G504" s="238"/>
      <c r="H504" s="176"/>
      <c r="I504" s="182"/>
      <c r="J504" s="176"/>
      <c r="K504" s="167"/>
      <c r="L504" s="197"/>
      <c r="M504" s="200"/>
      <c r="N504" s="203"/>
      <c r="O504" s="206"/>
      <c r="P504" s="203"/>
      <c r="Q504" s="206"/>
      <c r="R504" s="206"/>
      <c r="S504" s="209"/>
      <c r="T504" s="176"/>
      <c r="U504" s="175"/>
      <c r="V504" s="175"/>
      <c r="W504" s="177"/>
      <c r="X504" s="167"/>
      <c r="Y504" s="167"/>
      <c r="Z504" s="180"/>
      <c r="AA504" s="180"/>
      <c r="AB504" s="180"/>
      <c r="AC504" s="181"/>
      <c r="AD504" s="176"/>
      <c r="AE504" s="182"/>
      <c r="AF504" s="176"/>
      <c r="AG504" s="176"/>
      <c r="AH504" s="182"/>
      <c r="AI504" s="176"/>
      <c r="AJ504" s="183"/>
      <c r="AK504" s="21" t="str">
        <f>CONCATENATE(J501," Control"," 4")</f>
        <v>SEYM  Control 4</v>
      </c>
      <c r="AL504" s="23"/>
      <c r="AM504" s="23"/>
      <c r="AN504" s="23"/>
      <c r="AO504" s="23" t="str">
        <f t="shared" si="2274"/>
        <v xml:space="preserve">  a través de </v>
      </c>
      <c r="AP504" s="21"/>
      <c r="AQ504" s="21" t="str">
        <f t="shared" si="2209"/>
        <v/>
      </c>
      <c r="AR504" s="21"/>
      <c r="AS504" s="21" t="str">
        <f t="shared" si="2210"/>
        <v/>
      </c>
      <c r="AT504" s="21"/>
      <c r="AU504" s="21"/>
      <c r="AV504" s="21"/>
      <c r="AW504" s="22" t="str">
        <f t="shared" si="2299"/>
        <v/>
      </c>
      <c r="AX504" s="21" t="str">
        <f t="shared" si="2212"/>
        <v/>
      </c>
      <c r="AY504" s="22" t="str">
        <f t="shared" si="2300"/>
        <v/>
      </c>
      <c r="AZ504" s="21" t="str">
        <f t="shared" si="2214"/>
        <v/>
      </c>
      <c r="BA504" s="167"/>
      <c r="BB504" s="167"/>
      <c r="BC504" s="170"/>
      <c r="BD504" s="21" t="str">
        <f>CONCATENATE(J501," Acción preventiva"," 4")</f>
        <v>SEYM  Acción preventiva 4</v>
      </c>
      <c r="BE504" s="23"/>
      <c r="BF504" s="23"/>
      <c r="BG504" s="23"/>
      <c r="BH504" s="21">
        <f t="shared" si="2216"/>
        <v>0</v>
      </c>
      <c r="BI504" s="21"/>
      <c r="BJ504" s="21"/>
      <c r="BK504" s="21"/>
      <c r="BL504" s="21"/>
      <c r="BM504" s="21"/>
      <c r="BN504" s="21"/>
      <c r="BO504" s="21"/>
      <c r="BP504" s="21"/>
      <c r="BQ504" s="21"/>
      <c r="BR504" s="21"/>
      <c r="BS504" s="21"/>
      <c r="BT504" s="21"/>
      <c r="BU504" s="171"/>
      <c r="BV504" s="38"/>
      <c r="BW504" s="38"/>
      <c r="BX504" s="38"/>
      <c r="BY504" s="38"/>
      <c r="BZ504" s="38"/>
      <c r="CA504" s="38"/>
      <c r="CB504" s="38"/>
      <c r="CC504" s="38"/>
      <c r="CD504" s="38"/>
      <c r="CE504" s="38"/>
      <c r="CF504" s="38"/>
      <c r="CG504" s="38"/>
      <c r="CH504" s="38">
        <f t="shared" si="2217"/>
        <v>0</v>
      </c>
      <c r="CI504" s="39"/>
      <c r="CJ504" s="24"/>
      <c r="CK504" s="25"/>
      <c r="CL504" s="174"/>
      <c r="CM504" s="26" t="e">
        <f t="shared" ref="CM504" si="2303">1-(CK504/CL501)</f>
        <v>#DIV/0!</v>
      </c>
      <c r="CN504" s="24" t="e" cm="1">
        <f t="array" ref="CN504">+_xlfn.IFS(CM504&lt;0.8,"Cambio",CM504&lt;0.9,"Revisión de control",CM504&gt;0.89,"Se mantiene")</f>
        <v>#DIV/0!</v>
      </c>
      <c r="CO504" s="80"/>
      <c r="CP504" s="25"/>
      <c r="CQ504" s="25"/>
      <c r="CR504" s="25"/>
      <c r="CS504" s="26">
        <f t="shared" si="2280"/>
        <v>1</v>
      </c>
    </row>
    <row r="505" spans="2:97" ht="60" hidden="1" customHeight="1" x14ac:dyDescent="0.4">
      <c r="B505" s="168" t="s">
        <v>164</v>
      </c>
      <c r="C505" s="21" t="s">
        <v>165</v>
      </c>
      <c r="D505" s="187" t="str">
        <f>VLOOKUP(B505,Datos!$B$65:$F$80,3,FALSE)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505" s="190" t="str">
        <f>VLOOKUP(B505,Datos!$B$65:$F$80,5,FALSE)</f>
        <v>La posibilidad de incumplir con las acciones que generen mejoramiento a los procesos, planes, programas y proyectos que impactan en la toma de decisiones en la entidad</v>
      </c>
      <c r="F505" s="187" t="str">
        <f>VLOOKUP(B505,Datos!$B$65:$F$80,4,FALSE)</f>
        <v>Desde el reporte y análisis de información y datos, la determinación de las causas probables de lo sin cumplimientos y tendencias negativas hasta la formulación de acciones correctivas, preventivas y de mejora.</v>
      </c>
      <c r="G505" s="238" t="s">
        <v>1435</v>
      </c>
      <c r="H505" s="176"/>
      <c r="I505" s="182">
        <f t="shared" ref="I505" si="2304">IF(K505="",0,1)</f>
        <v>0</v>
      </c>
      <c r="J505" s="176" t="str">
        <f t="shared" ref="J505" si="2305">CONCATENATE(C505," ",K505)</f>
        <v xml:space="preserve">SEYM </v>
      </c>
      <c r="K505" s="165"/>
      <c r="L505" s="197"/>
      <c r="M505" s="198">
        <f ca="1">+TODAY()-L505</f>
        <v>46079</v>
      </c>
      <c r="N505" s="201"/>
      <c r="O505" s="204" t="e">
        <f>VLOOKUP(N505,[1]Datos!$B$21:$D$25,3,FALSE)</f>
        <v>#N/A</v>
      </c>
      <c r="P505" s="201"/>
      <c r="Q505" s="204" t="e">
        <f>VLOOKUP(P505,[1]Datos!$C$20:$D$25,2,FALSE)</f>
        <v>#N/A</v>
      </c>
      <c r="R505" s="204" t="e">
        <f t="shared" ref="R505" si="2306">+IF(O505="",Q505,IF(Q505="",O505,IF(O505&gt;Q505,O505,Q505)))</f>
        <v>#N/A</v>
      </c>
      <c r="S505" s="207"/>
      <c r="T505" s="176"/>
      <c r="U505" s="175"/>
      <c r="V505" s="175"/>
      <c r="W505" s="177" t="str">
        <f t="shared" ref="W505" si="2307">CONCATENATE("Posibilidad de"," ",T505," ",U505," debido ",V505)</f>
        <v xml:space="preserve">Posibilidad de   debido </v>
      </c>
      <c r="X505" s="165"/>
      <c r="Y505" s="165"/>
      <c r="Z505" s="178"/>
      <c r="AA505" s="178"/>
      <c r="AB505" s="178"/>
      <c r="AC505" s="181"/>
      <c r="AD505" s="176" t="str">
        <f t="shared" ref="AD505" si="2308">IF(AC505&lt;=0,"",IF(AC505&lt;=2,"Muy Baja",IF(AC505&lt;=24,"Baja",IF(AC505&lt;=500,"Media",IF(AC505&lt;=5000,"Alta","Muy Alta")))))</f>
        <v/>
      </c>
      <c r="AE505" s="182" t="str">
        <f t="shared" ref="AE505" si="2309">IF(AD505="","",IF(AD505="Muy Baja",0.2,IF(AD505="Baja",0.4,IF(AD505="Media",0.6,IF(AD505="Alta",0.8,IF(AD505="Muy Alta",1,))))))</f>
        <v/>
      </c>
      <c r="AF505" s="176"/>
      <c r="AG505" s="176" t="str">
        <f>IF(OR(AF505=[1]Datos!$C$6,AF505=[1]Datos!$D$6),"Leve",IF(OR(AF505=[1]Datos!$C$7,AF505=[1]Datos!$D$7),"Menor",IF(OR(AF505=[1]Datos!$C$8,AF505=[1]Datos!$D$8),"Moderado",IF(OR(AF505=[1]Datos!$C$9,AF505=[1]Datos!$D$9),"Mayor",IF(OR(AF505=[1]Datos!$C$10,AF505=[1]Datos!$D$10),"Catastrófico","")))))</f>
        <v/>
      </c>
      <c r="AH505" s="182" t="str">
        <f t="shared" ref="AH505" si="2310">IF(AG505="","",IF(AG505="Leve",0.2,IF(AG505="Menor",0.4,IF(AG505="Moderado",0.6,IF(AG505="Mayor",0.8,IF(AG505="Catastrófico",1,))))))</f>
        <v/>
      </c>
      <c r="AI505" s="176" t="str">
        <f t="shared" ref="AI505" si="2311">IF(OR(AND(AD505="Muy Baja",AG505="Leve"),AND(AD505="Muy Baja",AG505="Menor"),AND(AD505="Baja",AG505="Leve")),"Bajo",IF(OR(AND(AD505="Muy baja",AG505="Moderado"),AND(AD505="Baja",AG505="Menor"),AND(AD505="Baja",AG505="Moderado"),AND(AD505="Media",AG505="Leve"),AND(AD505="Media",AG505="Menor"),AND(AD505="Media",AG505="Moderado"),AND(AD505="Alta",AG505="Leve"),AND(AD505="Alta",AG505="Menor")),"Moderado",IF(OR(AND(AD505="Muy Baja",AG505="Mayor"),AND(AD505="Baja",AG505="Mayor"),AND(AD505="Media",AG505="Mayor"),AND(AD505="Alta",AG505="Moderado"),AND(AD505="Alta",AG505="Mayor"),AND(AD505="Muy Alta",AG505="Leve"),AND(AD505="Muy Alta",AG505="Menor"),AND(AD505="Muy Alta",AG505="Moderado"),AND(AD505="Muy Alta",AG505="Mayor")),"Alto",IF(OR(AND(AD505="Muy Baja",AG505="Catastrófico"),AND(AD505="Baja",AG505="Catastrófico"),AND(AD505="Media",AG505="Catastrófico"),AND(AD505="Alta",AG505="Catastrófico"),AND(AD505="Muy Alta",AG505="Catastrófico")),"Extremo",""))))</f>
        <v/>
      </c>
      <c r="AJ505" s="183" t="e" cm="1">
        <f t="array" ref="AJ505">_xlfn.IFS(AI505="Bajo","Aceptar",AI505="Moderado","Reducir",AI505="Alto","Reducir",AI505="Extremo","Reducir")</f>
        <v>#N/A</v>
      </c>
      <c r="AK505" s="21" t="str">
        <f>CONCATENATE(J505," Control"," 1")</f>
        <v>SEYM  Control 1</v>
      </c>
      <c r="AL505" s="23"/>
      <c r="AM505" s="23"/>
      <c r="AN505" s="23"/>
      <c r="AO505" s="23" t="str">
        <f t="shared" ref="AO505:AO508" si="2312">CONCATENATE(AL505," ",AM505," a través de ",AN505)</f>
        <v xml:space="preserve">  a través de </v>
      </c>
      <c r="AP505" s="21"/>
      <c r="AQ505" s="21" t="str">
        <f t="shared" si="2209"/>
        <v/>
      </c>
      <c r="AR505" s="21"/>
      <c r="AS505" s="21" t="str">
        <f t="shared" si="2210"/>
        <v/>
      </c>
      <c r="AT505" s="21"/>
      <c r="AU505" s="21"/>
      <c r="AV505" s="21"/>
      <c r="AW505" s="22" t="str">
        <f t="shared" ref="AW505" si="2313">+IF(AQ505="Probabilidad",AE505-(AE505*AS505),AE505)</f>
        <v/>
      </c>
      <c r="AX505" s="21" t="str">
        <f t="shared" si="2212"/>
        <v/>
      </c>
      <c r="AY505" s="22" t="str">
        <f t="shared" ref="AY505" si="2314">+IF(AQ505="Impacto",AH505-(AH505*AS505),AH505)</f>
        <v/>
      </c>
      <c r="AZ505" s="21" t="str">
        <f t="shared" si="2214"/>
        <v/>
      </c>
      <c r="BA505" s="165" t="str">
        <f t="shared" ref="BA505" si="2315">IF(OR(AND(AX508="Muy Baja",AZ508="Leve"),AND(AX508="Muy Baja",AZ508="Menor"),AND(AX508="Baja",AZ508="Leve")),"Bajo",IF(OR(AND(AX508="Muy baja",AZ508="Moderado"),AND(AX508="Baja",AZ508="Menor"),AND(AX508="Baja",AZ508="Moderado"),AND(AX508="Media",AZ508="Leve"),AND(AX508="Media",AZ508="Menor"),AND(AX508="Media",AZ508="Moderado"),AND(AX508="Alta",AZ508="Leve"),AND(AX508="Alta",AZ508="Menor")),"Moderado",IF(OR(AND(AX508="Muy Baja",AZ508="Mayor"),AND(AX508="Baja",AZ508="Mayor"),AND(AX508="Media",AZ508="Mayor"),AND(AX508="Alta",AZ508="Moderado"),AND(AX508="Alta",AZ508="Mayor"),AND(AX508="Muy Alta",AZ508="Leve"),AND(AX508="Muy Alta",AZ508="Menor"),AND(AX508="Muy Alta",AZ508="Moderado"),AND(AX508="Muy Alta",AZ508="Mayor")),"Alto",IF(OR(AND(AX508="Muy Baja",AZ508="Catastrófico"),AND(AX508="Baja",AZ508="Catastrófico"),AND(AX508="Media",AZ508="Catastrófico"),AND(AX508="Alta",AZ508="Catastrófico"),AND(AX508="Muy Alta",AZ508="Catastrófico")),"Extremo",""))))</f>
        <v/>
      </c>
      <c r="BB505" s="165" t="e" cm="1">
        <f t="array" ref="BB505">_xlfn.IFS(BA505="Bajo","Aceptar",BA505="Moderado","Reducir",BA505="Alto","Reducir",BA505="Extremo","Reducir")</f>
        <v>#N/A</v>
      </c>
      <c r="BC505" s="168" t="e" cm="1">
        <f t="array" ref="BC505">_xlfn.IFS(BB505="Aceptar","No",BB505="Reducir","Si")</f>
        <v>#N/A</v>
      </c>
      <c r="BD505" s="21" t="str">
        <f>CONCATENATE(J505," Acción preventiva"," 1")</f>
        <v>SEYM  Acción preventiva 1</v>
      </c>
      <c r="BE505" s="23"/>
      <c r="BF505" s="23"/>
      <c r="BG505" s="23"/>
      <c r="BH505" s="21">
        <f t="shared" si="2216"/>
        <v>0</v>
      </c>
      <c r="BI505" s="21"/>
      <c r="BJ505" s="21"/>
      <c r="BK505" s="21"/>
      <c r="BL505" s="21"/>
      <c r="BM505" s="21"/>
      <c r="BN505" s="21"/>
      <c r="BO505" s="21"/>
      <c r="BP505" s="21"/>
      <c r="BQ505" s="21"/>
      <c r="BR505" s="21"/>
      <c r="BS505" s="21"/>
      <c r="BT505" s="21"/>
      <c r="BU505" s="171"/>
      <c r="BV505" s="38"/>
      <c r="BW505" s="38"/>
      <c r="BX505" s="38"/>
      <c r="BY505" s="38"/>
      <c r="BZ505" s="38"/>
      <c r="CA505" s="38"/>
      <c r="CB505" s="38"/>
      <c r="CC505" s="38"/>
      <c r="CD505" s="38"/>
      <c r="CE505" s="38"/>
      <c r="CF505" s="38"/>
      <c r="CG505" s="38"/>
      <c r="CH505" s="38">
        <f t="shared" si="2217"/>
        <v>0</v>
      </c>
      <c r="CI505" s="39"/>
      <c r="CJ505" s="24"/>
      <c r="CK505" s="25"/>
      <c r="CL505" s="172">
        <f t="shared" ref="CL505" si="2316">+AC505</f>
        <v>0</v>
      </c>
      <c r="CM505" s="26" t="e">
        <f t="shared" ref="CM505" si="2317">1-(CK505/CL505)</f>
        <v>#DIV/0!</v>
      </c>
      <c r="CN505" s="24" t="e" cm="1">
        <f t="array" ref="CN505">+_xlfn.IFS(CM505&lt;0.8,"Cambio",CM505&lt;0.9,"Revisión de control",CM505&gt;0.89,"Se mantiene")</f>
        <v>#DIV/0!</v>
      </c>
      <c r="CO505" s="80"/>
      <c r="CP505" s="25"/>
      <c r="CQ505" s="25"/>
      <c r="CR505" s="25"/>
      <c r="CS505" s="26">
        <f t="shared" ref="CS505:CS508" si="2318">(_xlfn.IFS(CJ505="",1,CJ505="SI",0)+_xlfn.IFS(CO505="",1,CO505="SI",1,CO505="NO",0)+_xlfn.IFS(CP505="",1,CP505="SI",1,CP505="NO",0)+_xlfn.IFS(CQ505="",1,CQ505="SI",1,CQ505="NO",0)+_xlfn.IFS(CR505="",1,CR505="SI",1,CR505="NO",0))/5</f>
        <v>1</v>
      </c>
    </row>
    <row r="506" spans="2:97" ht="60" hidden="1" customHeight="1" x14ac:dyDescent="0.4">
      <c r="B506" s="169"/>
      <c r="C506" s="21" t="s">
        <v>165</v>
      </c>
      <c r="D506" s="188"/>
      <c r="E506" s="191"/>
      <c r="F506" s="188"/>
      <c r="G506" s="238"/>
      <c r="H506" s="176"/>
      <c r="I506" s="182"/>
      <c r="J506" s="176"/>
      <c r="K506" s="166"/>
      <c r="L506" s="197"/>
      <c r="M506" s="199"/>
      <c r="N506" s="202"/>
      <c r="O506" s="205"/>
      <c r="P506" s="202"/>
      <c r="Q506" s="205"/>
      <c r="R506" s="205"/>
      <c r="S506" s="208"/>
      <c r="T506" s="176"/>
      <c r="U506" s="175"/>
      <c r="V506" s="175"/>
      <c r="W506" s="177"/>
      <c r="X506" s="166"/>
      <c r="Y506" s="166"/>
      <c r="Z506" s="179"/>
      <c r="AA506" s="179"/>
      <c r="AB506" s="179"/>
      <c r="AC506" s="181"/>
      <c r="AD506" s="176"/>
      <c r="AE506" s="182"/>
      <c r="AF506" s="176"/>
      <c r="AG506" s="176"/>
      <c r="AH506" s="182"/>
      <c r="AI506" s="176"/>
      <c r="AJ506" s="183"/>
      <c r="AK506" s="21" t="str">
        <f>CONCATENATE(J505," Control"," 2")</f>
        <v>SEYM  Control 2</v>
      </c>
      <c r="AL506" s="23"/>
      <c r="AM506" s="23"/>
      <c r="AN506" s="23"/>
      <c r="AO506" s="23" t="str">
        <f t="shared" si="2312"/>
        <v xml:space="preserve">  a través de </v>
      </c>
      <c r="AP506" s="21"/>
      <c r="AQ506" s="21" t="str">
        <f t="shared" si="2209"/>
        <v/>
      </c>
      <c r="AR506" s="21"/>
      <c r="AS506" s="21" t="str">
        <f t="shared" si="2210"/>
        <v/>
      </c>
      <c r="AT506" s="21"/>
      <c r="AU506" s="21"/>
      <c r="AV506" s="21"/>
      <c r="AW506" s="22" t="str">
        <f t="shared" ref="AW506:AW508" si="2319">+IF(AQ506="Probabilidad",AW505-(AW505*AS506),AW505)</f>
        <v/>
      </c>
      <c r="AX506" s="21" t="str">
        <f t="shared" si="2212"/>
        <v/>
      </c>
      <c r="AY506" s="22" t="str">
        <f t="shared" ref="AY506:AY508" si="2320">+IF(AQ506="Impacto",AY505-(AY505*AS506),AY505)</f>
        <v/>
      </c>
      <c r="AZ506" s="21" t="str">
        <f t="shared" si="2214"/>
        <v/>
      </c>
      <c r="BA506" s="166"/>
      <c r="BB506" s="166"/>
      <c r="BC506" s="169"/>
      <c r="BD506" s="21" t="str">
        <f>CONCATENATE(J505," Acción preventiva"," 2")</f>
        <v>SEYM  Acción preventiva 2</v>
      </c>
      <c r="BE506" s="23"/>
      <c r="BF506" s="23"/>
      <c r="BG506" s="23"/>
      <c r="BH506" s="21">
        <f t="shared" si="2216"/>
        <v>0</v>
      </c>
      <c r="BI506" s="21"/>
      <c r="BJ506" s="21"/>
      <c r="BK506" s="21"/>
      <c r="BL506" s="21"/>
      <c r="BM506" s="21"/>
      <c r="BN506" s="21"/>
      <c r="BO506" s="21"/>
      <c r="BP506" s="21"/>
      <c r="BQ506" s="21"/>
      <c r="BR506" s="21"/>
      <c r="BS506" s="21"/>
      <c r="BT506" s="21"/>
      <c r="BU506" s="171"/>
      <c r="BV506" s="38"/>
      <c r="BW506" s="38"/>
      <c r="BX506" s="38"/>
      <c r="BY506" s="38"/>
      <c r="BZ506" s="38"/>
      <c r="CA506" s="38"/>
      <c r="CB506" s="38"/>
      <c r="CC506" s="38"/>
      <c r="CD506" s="38"/>
      <c r="CE506" s="38"/>
      <c r="CF506" s="38"/>
      <c r="CG506" s="38"/>
      <c r="CH506" s="38">
        <f t="shared" si="2217"/>
        <v>0</v>
      </c>
      <c r="CI506" s="39"/>
      <c r="CJ506" s="24"/>
      <c r="CK506" s="25"/>
      <c r="CL506" s="173"/>
      <c r="CM506" s="26" t="e">
        <f t="shared" ref="CM506" si="2321">1-(CK506/CL505)</f>
        <v>#DIV/0!</v>
      </c>
      <c r="CN506" s="24" t="e" cm="1">
        <f t="array" ref="CN506">+_xlfn.IFS(CM506&lt;0.8,"Cambio",CM506&lt;0.9,"Revisión de control",CM506&gt;0.89,"Se mantiene")</f>
        <v>#DIV/0!</v>
      </c>
      <c r="CO506" s="80"/>
      <c r="CP506" s="25"/>
      <c r="CQ506" s="25"/>
      <c r="CR506" s="25"/>
      <c r="CS506" s="26">
        <f t="shared" si="2318"/>
        <v>1</v>
      </c>
    </row>
    <row r="507" spans="2:97" ht="60" hidden="1" customHeight="1" x14ac:dyDescent="0.4">
      <c r="B507" s="169"/>
      <c r="C507" s="21" t="s">
        <v>165</v>
      </c>
      <c r="D507" s="188"/>
      <c r="E507" s="191"/>
      <c r="F507" s="188"/>
      <c r="G507" s="238"/>
      <c r="H507" s="176"/>
      <c r="I507" s="182"/>
      <c r="J507" s="176"/>
      <c r="K507" s="166"/>
      <c r="L507" s="197"/>
      <c r="M507" s="199"/>
      <c r="N507" s="202"/>
      <c r="O507" s="205"/>
      <c r="P507" s="202"/>
      <c r="Q507" s="205"/>
      <c r="R507" s="205"/>
      <c r="S507" s="208"/>
      <c r="T507" s="176"/>
      <c r="U507" s="175"/>
      <c r="V507" s="175"/>
      <c r="W507" s="177"/>
      <c r="X507" s="166"/>
      <c r="Y507" s="166"/>
      <c r="Z507" s="179"/>
      <c r="AA507" s="179"/>
      <c r="AB507" s="179"/>
      <c r="AC507" s="181"/>
      <c r="AD507" s="176"/>
      <c r="AE507" s="182"/>
      <c r="AF507" s="176"/>
      <c r="AG507" s="176"/>
      <c r="AH507" s="182"/>
      <c r="AI507" s="176"/>
      <c r="AJ507" s="183"/>
      <c r="AK507" s="21" t="str">
        <f>CONCATENATE(J505," Control"," 3")</f>
        <v>SEYM  Control 3</v>
      </c>
      <c r="AL507" s="23"/>
      <c r="AM507" s="23"/>
      <c r="AN507" s="23"/>
      <c r="AO507" s="23" t="str">
        <f t="shared" si="2312"/>
        <v xml:space="preserve">  a través de </v>
      </c>
      <c r="AP507" s="21"/>
      <c r="AQ507" s="21" t="str">
        <f t="shared" si="2209"/>
        <v/>
      </c>
      <c r="AR507" s="21"/>
      <c r="AS507" s="21" t="str">
        <f t="shared" si="2210"/>
        <v/>
      </c>
      <c r="AT507" s="21"/>
      <c r="AU507" s="21"/>
      <c r="AV507" s="21"/>
      <c r="AW507" s="22" t="str">
        <f t="shared" si="2319"/>
        <v/>
      </c>
      <c r="AX507" s="21" t="str">
        <f t="shared" si="2212"/>
        <v/>
      </c>
      <c r="AY507" s="22" t="str">
        <f t="shared" si="2320"/>
        <v/>
      </c>
      <c r="AZ507" s="21" t="str">
        <f t="shared" si="2214"/>
        <v/>
      </c>
      <c r="BA507" s="166"/>
      <c r="BB507" s="166"/>
      <c r="BC507" s="169"/>
      <c r="BD507" s="21" t="str">
        <f>CONCATENATE(J505," Acción preventiva"," 3")</f>
        <v>SEYM  Acción preventiva 3</v>
      </c>
      <c r="BE507" s="23"/>
      <c r="BF507" s="23"/>
      <c r="BG507" s="23"/>
      <c r="BH507" s="21">
        <f t="shared" si="2216"/>
        <v>0</v>
      </c>
      <c r="BI507" s="21"/>
      <c r="BJ507" s="21"/>
      <c r="BK507" s="21"/>
      <c r="BL507" s="21"/>
      <c r="BM507" s="21"/>
      <c r="BN507" s="21"/>
      <c r="BO507" s="21"/>
      <c r="BP507" s="21"/>
      <c r="BQ507" s="21"/>
      <c r="BR507" s="21"/>
      <c r="BS507" s="21"/>
      <c r="BT507" s="21"/>
      <c r="BU507" s="171"/>
      <c r="BV507" s="38"/>
      <c r="BW507" s="38"/>
      <c r="BX507" s="38"/>
      <c r="BY507" s="38"/>
      <c r="BZ507" s="38"/>
      <c r="CA507" s="38"/>
      <c r="CB507" s="38"/>
      <c r="CC507" s="38"/>
      <c r="CD507" s="38"/>
      <c r="CE507" s="38"/>
      <c r="CF507" s="38"/>
      <c r="CG507" s="38"/>
      <c r="CH507" s="38">
        <f t="shared" si="2217"/>
        <v>0</v>
      </c>
      <c r="CI507" s="39"/>
      <c r="CJ507" s="24"/>
      <c r="CK507" s="25"/>
      <c r="CL507" s="173"/>
      <c r="CM507" s="26" t="e">
        <f t="shared" ref="CM507" si="2322">1-(CK507/CL505)</f>
        <v>#DIV/0!</v>
      </c>
      <c r="CN507" s="24" t="e" cm="1">
        <f t="array" ref="CN507">+_xlfn.IFS(CM507&lt;0.8,"Cambio",CM507&lt;0.9,"Revisión de control",CM507&gt;0.89,"Se mantiene")</f>
        <v>#DIV/0!</v>
      </c>
      <c r="CO507" s="80"/>
      <c r="CP507" s="25"/>
      <c r="CQ507" s="25"/>
      <c r="CR507" s="25"/>
      <c r="CS507" s="26">
        <f t="shared" si="2318"/>
        <v>1</v>
      </c>
    </row>
    <row r="508" spans="2:97" ht="60" hidden="1" customHeight="1" x14ac:dyDescent="0.4">
      <c r="B508" s="170"/>
      <c r="C508" s="21" t="s">
        <v>165</v>
      </c>
      <c r="D508" s="189"/>
      <c r="E508" s="192"/>
      <c r="F508" s="189"/>
      <c r="G508" s="238"/>
      <c r="H508" s="176"/>
      <c r="I508" s="182"/>
      <c r="J508" s="176"/>
      <c r="K508" s="167"/>
      <c r="L508" s="197"/>
      <c r="M508" s="200"/>
      <c r="N508" s="203"/>
      <c r="O508" s="206"/>
      <c r="P508" s="203"/>
      <c r="Q508" s="206"/>
      <c r="R508" s="206"/>
      <c r="S508" s="209"/>
      <c r="T508" s="176"/>
      <c r="U508" s="175"/>
      <c r="V508" s="175"/>
      <c r="W508" s="177"/>
      <c r="X508" s="167"/>
      <c r="Y508" s="167"/>
      <c r="Z508" s="180"/>
      <c r="AA508" s="180"/>
      <c r="AB508" s="180"/>
      <c r="AC508" s="181"/>
      <c r="AD508" s="176"/>
      <c r="AE508" s="182"/>
      <c r="AF508" s="176"/>
      <c r="AG508" s="176"/>
      <c r="AH508" s="182"/>
      <c r="AI508" s="176"/>
      <c r="AJ508" s="183"/>
      <c r="AK508" s="21" t="str">
        <f>CONCATENATE(J505," Control"," 4")</f>
        <v>SEYM  Control 4</v>
      </c>
      <c r="AL508" s="23"/>
      <c r="AM508" s="23"/>
      <c r="AN508" s="23"/>
      <c r="AO508" s="23" t="str">
        <f t="shared" si="2312"/>
        <v xml:space="preserve">  a través de </v>
      </c>
      <c r="AP508" s="21"/>
      <c r="AQ508" s="21" t="str">
        <f t="shared" si="2209"/>
        <v/>
      </c>
      <c r="AR508" s="21"/>
      <c r="AS508" s="21" t="str">
        <f t="shared" si="2210"/>
        <v/>
      </c>
      <c r="AT508" s="21"/>
      <c r="AU508" s="21"/>
      <c r="AV508" s="21"/>
      <c r="AW508" s="22" t="str">
        <f t="shared" si="2319"/>
        <v/>
      </c>
      <c r="AX508" s="21" t="str">
        <f t="shared" si="2212"/>
        <v/>
      </c>
      <c r="AY508" s="22" t="str">
        <f t="shared" si="2320"/>
        <v/>
      </c>
      <c r="AZ508" s="21" t="str">
        <f t="shared" si="2214"/>
        <v/>
      </c>
      <c r="BA508" s="167"/>
      <c r="BB508" s="167"/>
      <c r="BC508" s="170"/>
      <c r="BD508" s="21" t="str">
        <f>CONCATENATE(J505," Acción preventiva"," 4")</f>
        <v>SEYM  Acción preventiva 4</v>
      </c>
      <c r="BE508" s="23"/>
      <c r="BF508" s="23"/>
      <c r="BG508" s="23"/>
      <c r="BH508" s="21">
        <f t="shared" si="2216"/>
        <v>0</v>
      </c>
      <c r="BI508" s="21"/>
      <c r="BJ508" s="21"/>
      <c r="BK508" s="21"/>
      <c r="BL508" s="21"/>
      <c r="BM508" s="21"/>
      <c r="BN508" s="21"/>
      <c r="BO508" s="21"/>
      <c r="BP508" s="21"/>
      <c r="BQ508" s="21"/>
      <c r="BR508" s="21"/>
      <c r="BS508" s="21"/>
      <c r="BT508" s="21"/>
      <c r="BU508" s="171"/>
      <c r="BV508" s="38"/>
      <c r="BW508" s="38"/>
      <c r="BX508" s="38"/>
      <c r="BY508" s="38"/>
      <c r="BZ508" s="38"/>
      <c r="CA508" s="38"/>
      <c r="CB508" s="38"/>
      <c r="CC508" s="38"/>
      <c r="CD508" s="38"/>
      <c r="CE508" s="38"/>
      <c r="CF508" s="38"/>
      <c r="CG508" s="38"/>
      <c r="CH508" s="38">
        <f t="shared" si="2217"/>
        <v>0</v>
      </c>
      <c r="CI508" s="39"/>
      <c r="CJ508" s="24"/>
      <c r="CK508" s="25"/>
      <c r="CL508" s="174"/>
      <c r="CM508" s="26" t="e">
        <f t="shared" ref="CM508" si="2323">1-(CK508/CL505)</f>
        <v>#DIV/0!</v>
      </c>
      <c r="CN508" s="24" t="e" cm="1">
        <f t="array" ref="CN508">+_xlfn.IFS(CM508&lt;0.8,"Cambio",CM508&lt;0.9,"Revisión de control",CM508&gt;0.89,"Se mantiene")</f>
        <v>#DIV/0!</v>
      </c>
      <c r="CO508" s="80"/>
      <c r="CP508" s="25"/>
      <c r="CQ508" s="25"/>
      <c r="CR508" s="25"/>
      <c r="CS508" s="26">
        <f t="shared" si="2318"/>
        <v>1</v>
      </c>
    </row>
  </sheetData>
  <autoFilter ref="A7:CS508" xr:uid="{CD456F79-0E3A-48C7-89E3-FFAAD45E71B8}">
    <filterColumn colId="0">
      <customFilters>
        <customFilter operator="notEqual" val=" "/>
      </customFilters>
    </filterColumn>
  </autoFilter>
  <dataConsolidate/>
  <mergeCells count="4884">
    <mergeCell ref="BA505:BA508"/>
    <mergeCell ref="BB505:BB508"/>
    <mergeCell ref="BC505:BC508"/>
    <mergeCell ref="BU505:BU508"/>
    <mergeCell ref="CL505:CL508"/>
    <mergeCell ref="X505:X508"/>
    <mergeCell ref="Y505:Y508"/>
    <mergeCell ref="Z505:Z508"/>
    <mergeCell ref="V501:V504"/>
    <mergeCell ref="W501:W504"/>
    <mergeCell ref="X501:X504"/>
    <mergeCell ref="Y501:Y504"/>
    <mergeCell ref="Z501:Z504"/>
    <mergeCell ref="AA501:AA504"/>
    <mergeCell ref="AH505:AH508"/>
    <mergeCell ref="AC501:AC504"/>
    <mergeCell ref="AD501:AD504"/>
    <mergeCell ref="AE501:AE504"/>
    <mergeCell ref="AF501:AF504"/>
    <mergeCell ref="AI505:AI508"/>
    <mergeCell ref="AJ505:AJ508"/>
    <mergeCell ref="AG501:AG504"/>
    <mergeCell ref="AH501:AH504"/>
    <mergeCell ref="AI501:AI504"/>
    <mergeCell ref="AJ501:AJ504"/>
    <mergeCell ref="BA501:BA504"/>
    <mergeCell ref="BB501:BB504"/>
    <mergeCell ref="BC501:BC504"/>
    <mergeCell ref="CL501:CL504"/>
    <mergeCell ref="B505:B508"/>
    <mergeCell ref="D505:D508"/>
    <mergeCell ref="E505:E508"/>
    <mergeCell ref="F505:F508"/>
    <mergeCell ref="G505:G508"/>
    <mergeCell ref="H505:H508"/>
    <mergeCell ref="I505:I508"/>
    <mergeCell ref="J505:J508"/>
    <mergeCell ref="K505:K508"/>
    <mergeCell ref="L505:L508"/>
    <mergeCell ref="M505:M508"/>
    <mergeCell ref="N505:N508"/>
    <mergeCell ref="O505:O508"/>
    <mergeCell ref="P505:P508"/>
    <mergeCell ref="Q505:Q508"/>
    <mergeCell ref="R505:R508"/>
    <mergeCell ref="S505:S508"/>
    <mergeCell ref="BU501:BU504"/>
    <mergeCell ref="AC505:AC508"/>
    <mergeCell ref="AD505:AD508"/>
    <mergeCell ref="AE505:AE508"/>
    <mergeCell ref="B501:B504"/>
    <mergeCell ref="D501:D504"/>
    <mergeCell ref="E501:E504"/>
    <mergeCell ref="F501:F504"/>
    <mergeCell ref="G501:G504"/>
    <mergeCell ref="H501:H504"/>
    <mergeCell ref="I501:I504"/>
    <mergeCell ref="J501:J504"/>
    <mergeCell ref="K501:K504"/>
    <mergeCell ref="L501:L504"/>
    <mergeCell ref="M501:M504"/>
    <mergeCell ref="N501:N504"/>
    <mergeCell ref="O501:O504"/>
    <mergeCell ref="P501:P504"/>
    <mergeCell ref="Q501:Q504"/>
    <mergeCell ref="R501:R504"/>
    <mergeCell ref="S501:S504"/>
    <mergeCell ref="T505:T508"/>
    <mergeCell ref="U505:U508"/>
    <mergeCell ref="V505:V508"/>
    <mergeCell ref="W505:W508"/>
    <mergeCell ref="AA505:AA508"/>
    <mergeCell ref="AB505:AB508"/>
    <mergeCell ref="T501:T504"/>
    <mergeCell ref="U501:U504"/>
    <mergeCell ref="AB501:AB504"/>
    <mergeCell ref="AF505:AF508"/>
    <mergeCell ref="AG505:AG508"/>
    <mergeCell ref="Y497:Y500"/>
    <mergeCell ref="Z497:Z500"/>
    <mergeCell ref="AA497:AA500"/>
    <mergeCell ref="AB497:AB500"/>
    <mergeCell ref="AC497:AC500"/>
    <mergeCell ref="AD497:AD500"/>
    <mergeCell ref="AE497:AE500"/>
    <mergeCell ref="AF497:AF500"/>
    <mergeCell ref="AG497:AG500"/>
    <mergeCell ref="AH497:AH500"/>
    <mergeCell ref="AI497:AI500"/>
    <mergeCell ref="AJ497:AJ500"/>
    <mergeCell ref="BA497:BA500"/>
    <mergeCell ref="BB497:BB500"/>
    <mergeCell ref="BC497:BC500"/>
    <mergeCell ref="BU497:BU500"/>
    <mergeCell ref="CL497:CL500"/>
    <mergeCell ref="AF493:AF496"/>
    <mergeCell ref="AG493:AG496"/>
    <mergeCell ref="AH493:AH496"/>
    <mergeCell ref="AI493:AI496"/>
    <mergeCell ref="AJ493:AJ496"/>
    <mergeCell ref="BA493:BA496"/>
    <mergeCell ref="BB493:BB496"/>
    <mergeCell ref="BC493:BC496"/>
    <mergeCell ref="BU493:BU496"/>
    <mergeCell ref="CL493:CL496"/>
    <mergeCell ref="B497:B500"/>
    <mergeCell ref="D497:D500"/>
    <mergeCell ref="E497:E500"/>
    <mergeCell ref="F497:F500"/>
    <mergeCell ref="G497:G500"/>
    <mergeCell ref="H497:H500"/>
    <mergeCell ref="I497:I500"/>
    <mergeCell ref="J497:J500"/>
    <mergeCell ref="K497:K500"/>
    <mergeCell ref="L497:L500"/>
    <mergeCell ref="M497:M500"/>
    <mergeCell ref="N497:N500"/>
    <mergeCell ref="O497:O500"/>
    <mergeCell ref="P497:P500"/>
    <mergeCell ref="Q497:Q500"/>
    <mergeCell ref="R497:R500"/>
    <mergeCell ref="S497:S500"/>
    <mergeCell ref="T497:T500"/>
    <mergeCell ref="U497:U500"/>
    <mergeCell ref="V497:V500"/>
    <mergeCell ref="W497:W500"/>
    <mergeCell ref="X497:X500"/>
    <mergeCell ref="BC489:BC492"/>
    <mergeCell ref="BU489:BU492"/>
    <mergeCell ref="CL489:CL492"/>
    <mergeCell ref="B493:B496"/>
    <mergeCell ref="D493:D496"/>
    <mergeCell ref="E493:E496"/>
    <mergeCell ref="F493:F496"/>
    <mergeCell ref="G493:G496"/>
    <mergeCell ref="H493:H496"/>
    <mergeCell ref="I493:I496"/>
    <mergeCell ref="J493:J496"/>
    <mergeCell ref="K493:K496"/>
    <mergeCell ref="L493:L496"/>
    <mergeCell ref="M493:M496"/>
    <mergeCell ref="N493:N496"/>
    <mergeCell ref="O493:O496"/>
    <mergeCell ref="P493:P496"/>
    <mergeCell ref="Q493:Q496"/>
    <mergeCell ref="R493:R496"/>
    <mergeCell ref="S493:S496"/>
    <mergeCell ref="T493:T496"/>
    <mergeCell ref="U493:U496"/>
    <mergeCell ref="V493:V496"/>
    <mergeCell ref="W493:W496"/>
    <mergeCell ref="X493:X496"/>
    <mergeCell ref="Y493:Y496"/>
    <mergeCell ref="Z493:Z496"/>
    <mergeCell ref="AA493:AA496"/>
    <mergeCell ref="AB493:AB496"/>
    <mergeCell ref="AC493:AC496"/>
    <mergeCell ref="AD493:AD496"/>
    <mergeCell ref="AE493:AE496"/>
    <mergeCell ref="V489:V492"/>
    <mergeCell ref="W489:W492"/>
    <mergeCell ref="X489:X492"/>
    <mergeCell ref="Y489:Y492"/>
    <mergeCell ref="Z489:Z492"/>
    <mergeCell ref="AA489:AA492"/>
    <mergeCell ref="AB489:AB492"/>
    <mergeCell ref="AC489:AC492"/>
    <mergeCell ref="AD489:AD492"/>
    <mergeCell ref="AE489:AE492"/>
    <mergeCell ref="AF489:AF492"/>
    <mergeCell ref="AG489:AG492"/>
    <mergeCell ref="AH489:AH492"/>
    <mergeCell ref="AI489:AI492"/>
    <mergeCell ref="AJ489:AJ492"/>
    <mergeCell ref="BA489:BA492"/>
    <mergeCell ref="BB489:BB492"/>
    <mergeCell ref="S485:S488"/>
    <mergeCell ref="T485:T488"/>
    <mergeCell ref="U485:U488"/>
    <mergeCell ref="AJ485:AJ488"/>
    <mergeCell ref="BA485:BA488"/>
    <mergeCell ref="BB485:BB488"/>
    <mergeCell ref="BC485:BC488"/>
    <mergeCell ref="BU485:BU488"/>
    <mergeCell ref="CL485:CL488"/>
    <mergeCell ref="V429:V432"/>
    <mergeCell ref="W429:W432"/>
    <mergeCell ref="X429:X432"/>
    <mergeCell ref="Y429:Y432"/>
    <mergeCell ref="B489:B492"/>
    <mergeCell ref="D489:D492"/>
    <mergeCell ref="E489:E492"/>
    <mergeCell ref="F489:F492"/>
    <mergeCell ref="G489:G492"/>
    <mergeCell ref="H489:H492"/>
    <mergeCell ref="I489:I492"/>
    <mergeCell ref="J489:J492"/>
    <mergeCell ref="K489:K492"/>
    <mergeCell ref="L489:L492"/>
    <mergeCell ref="M489:M492"/>
    <mergeCell ref="N489:N492"/>
    <mergeCell ref="O489:O492"/>
    <mergeCell ref="P489:P492"/>
    <mergeCell ref="Q489:Q492"/>
    <mergeCell ref="R489:R492"/>
    <mergeCell ref="S489:S492"/>
    <mergeCell ref="T489:T492"/>
    <mergeCell ref="U489:U492"/>
    <mergeCell ref="AJ429:AJ432"/>
    <mergeCell ref="BA429:BA432"/>
    <mergeCell ref="BB429:BB432"/>
    <mergeCell ref="AC425:AC428"/>
    <mergeCell ref="AD425:AD428"/>
    <mergeCell ref="AE425:AE428"/>
    <mergeCell ref="AF425:AF428"/>
    <mergeCell ref="AG425:AG428"/>
    <mergeCell ref="AH425:AH428"/>
    <mergeCell ref="AI425:AI428"/>
    <mergeCell ref="AJ425:AJ428"/>
    <mergeCell ref="BA425:BA428"/>
    <mergeCell ref="BB425:BB428"/>
    <mergeCell ref="BC429:BC432"/>
    <mergeCell ref="BU429:BU432"/>
    <mergeCell ref="CL429:CL432"/>
    <mergeCell ref="B485:B488"/>
    <mergeCell ref="D485:D488"/>
    <mergeCell ref="E485:E488"/>
    <mergeCell ref="F485:F488"/>
    <mergeCell ref="G485:G488"/>
    <mergeCell ref="H485:H488"/>
    <mergeCell ref="I485:I488"/>
    <mergeCell ref="J485:J488"/>
    <mergeCell ref="K485:K488"/>
    <mergeCell ref="L485:L488"/>
    <mergeCell ref="M485:M488"/>
    <mergeCell ref="N485:N488"/>
    <mergeCell ref="O485:O488"/>
    <mergeCell ref="P485:P488"/>
    <mergeCell ref="Q485:Q488"/>
    <mergeCell ref="R485:R488"/>
    <mergeCell ref="BC425:BC428"/>
    <mergeCell ref="BU425:BU428"/>
    <mergeCell ref="CL425:CL428"/>
    <mergeCell ref="B429:B432"/>
    <mergeCell ref="D429:D432"/>
    <mergeCell ref="E429:E432"/>
    <mergeCell ref="F429:F432"/>
    <mergeCell ref="G429:G432"/>
    <mergeCell ref="H429:H432"/>
    <mergeCell ref="I429:I432"/>
    <mergeCell ref="J429:J432"/>
    <mergeCell ref="K429:K432"/>
    <mergeCell ref="L429:L432"/>
    <mergeCell ref="M429:M432"/>
    <mergeCell ref="N429:N432"/>
    <mergeCell ref="O429:O432"/>
    <mergeCell ref="P429:P432"/>
    <mergeCell ref="Q429:Q432"/>
    <mergeCell ref="R429:R432"/>
    <mergeCell ref="S429:S432"/>
    <mergeCell ref="T429:T432"/>
    <mergeCell ref="U429:U432"/>
    <mergeCell ref="Z429:Z432"/>
    <mergeCell ref="AA429:AA432"/>
    <mergeCell ref="AB429:AB432"/>
    <mergeCell ref="AC429:AC432"/>
    <mergeCell ref="AD429:AD432"/>
    <mergeCell ref="AE429:AE432"/>
    <mergeCell ref="AF429:AF432"/>
    <mergeCell ref="AG429:AG432"/>
    <mergeCell ref="AH429:AH432"/>
    <mergeCell ref="AI429:AI432"/>
    <mergeCell ref="AJ421:AJ424"/>
    <mergeCell ref="BA421:BA424"/>
    <mergeCell ref="BB421:BB424"/>
    <mergeCell ref="BC421:BC424"/>
    <mergeCell ref="BU421:BU424"/>
    <mergeCell ref="CL421:CL424"/>
    <mergeCell ref="B425:B428"/>
    <mergeCell ref="D425:D428"/>
    <mergeCell ref="E425:E428"/>
    <mergeCell ref="F425:F428"/>
    <mergeCell ref="G425:G428"/>
    <mergeCell ref="H425:H428"/>
    <mergeCell ref="I425:I428"/>
    <mergeCell ref="J425:J428"/>
    <mergeCell ref="K425:K428"/>
    <mergeCell ref="L425:L428"/>
    <mergeCell ref="M425:M428"/>
    <mergeCell ref="N425:N428"/>
    <mergeCell ref="O425:O428"/>
    <mergeCell ref="P425:P428"/>
    <mergeCell ref="Q425:Q428"/>
    <mergeCell ref="R425:R428"/>
    <mergeCell ref="S425:S428"/>
    <mergeCell ref="T425:T428"/>
    <mergeCell ref="U425:U428"/>
    <mergeCell ref="V425:V428"/>
    <mergeCell ref="W425:W428"/>
    <mergeCell ref="X425:X428"/>
    <mergeCell ref="Y425:Y428"/>
    <mergeCell ref="Z425:Z428"/>
    <mergeCell ref="AA425:AA428"/>
    <mergeCell ref="AB425:AB428"/>
    <mergeCell ref="S421:S424"/>
    <mergeCell ref="T421:T424"/>
    <mergeCell ref="U421:U424"/>
    <mergeCell ref="V421:V424"/>
    <mergeCell ref="W421:W424"/>
    <mergeCell ref="X421:X424"/>
    <mergeCell ref="Y421:Y424"/>
    <mergeCell ref="Z421:Z424"/>
    <mergeCell ref="AA421:AA424"/>
    <mergeCell ref="AB421:AB424"/>
    <mergeCell ref="AC421:AC424"/>
    <mergeCell ref="AD421:AD424"/>
    <mergeCell ref="AE421:AE424"/>
    <mergeCell ref="AF421:AF424"/>
    <mergeCell ref="AG421:AG424"/>
    <mergeCell ref="AH421:AH424"/>
    <mergeCell ref="AI421:AI424"/>
    <mergeCell ref="Z405:Z408"/>
    <mergeCell ref="AA405:AA408"/>
    <mergeCell ref="AB405:AB408"/>
    <mergeCell ref="AC405:AC408"/>
    <mergeCell ref="AD405:AD408"/>
    <mergeCell ref="AE405:AE408"/>
    <mergeCell ref="AF405:AF408"/>
    <mergeCell ref="AG405:AG408"/>
    <mergeCell ref="AH405:AH408"/>
    <mergeCell ref="AI405:AI408"/>
    <mergeCell ref="AJ405:AJ408"/>
    <mergeCell ref="BA405:BA408"/>
    <mergeCell ref="BB405:BB408"/>
    <mergeCell ref="BC405:BC408"/>
    <mergeCell ref="BU405:BU408"/>
    <mergeCell ref="CL405:CL408"/>
    <mergeCell ref="B421:B424"/>
    <mergeCell ref="D421:D424"/>
    <mergeCell ref="E421:E424"/>
    <mergeCell ref="F421:F424"/>
    <mergeCell ref="G421:G424"/>
    <mergeCell ref="H421:H424"/>
    <mergeCell ref="I421:I424"/>
    <mergeCell ref="J421:J424"/>
    <mergeCell ref="K421:K424"/>
    <mergeCell ref="L421:L424"/>
    <mergeCell ref="M421:M424"/>
    <mergeCell ref="N421:N424"/>
    <mergeCell ref="O421:O424"/>
    <mergeCell ref="P421:P424"/>
    <mergeCell ref="Q421:Q424"/>
    <mergeCell ref="R421:R424"/>
    <mergeCell ref="AG401:AG404"/>
    <mergeCell ref="AH401:AH404"/>
    <mergeCell ref="AI401:AI404"/>
    <mergeCell ref="AJ401:AJ404"/>
    <mergeCell ref="BA401:BA404"/>
    <mergeCell ref="BB401:BB404"/>
    <mergeCell ref="BC401:BC404"/>
    <mergeCell ref="BU401:BU404"/>
    <mergeCell ref="CL401:CL404"/>
    <mergeCell ref="B405:B408"/>
    <mergeCell ref="D405:D408"/>
    <mergeCell ref="E405:E408"/>
    <mergeCell ref="F405:F408"/>
    <mergeCell ref="G405:G408"/>
    <mergeCell ref="H405:H408"/>
    <mergeCell ref="I405:I408"/>
    <mergeCell ref="J405:J408"/>
    <mergeCell ref="K405:K408"/>
    <mergeCell ref="L405:L408"/>
    <mergeCell ref="M405:M408"/>
    <mergeCell ref="N405:N408"/>
    <mergeCell ref="O405:O408"/>
    <mergeCell ref="P405:P408"/>
    <mergeCell ref="Q405:Q408"/>
    <mergeCell ref="R405:R408"/>
    <mergeCell ref="S405:S408"/>
    <mergeCell ref="T405:T408"/>
    <mergeCell ref="U405:U408"/>
    <mergeCell ref="V405:V408"/>
    <mergeCell ref="W405:W408"/>
    <mergeCell ref="X405:X408"/>
    <mergeCell ref="Y405:Y408"/>
    <mergeCell ref="BU397:BU400"/>
    <mergeCell ref="CL397:CL400"/>
    <mergeCell ref="B401:B404"/>
    <mergeCell ref="D401:D404"/>
    <mergeCell ref="E401:E404"/>
    <mergeCell ref="F401:F404"/>
    <mergeCell ref="G401:G404"/>
    <mergeCell ref="H401:H404"/>
    <mergeCell ref="I401:I404"/>
    <mergeCell ref="J401:J404"/>
    <mergeCell ref="K401:K404"/>
    <mergeCell ref="L401:L404"/>
    <mergeCell ref="M401:M404"/>
    <mergeCell ref="N401:N404"/>
    <mergeCell ref="O401:O404"/>
    <mergeCell ref="P401:P404"/>
    <mergeCell ref="Q401:Q404"/>
    <mergeCell ref="R401:R404"/>
    <mergeCell ref="S401:S404"/>
    <mergeCell ref="T401:T404"/>
    <mergeCell ref="U401:U404"/>
    <mergeCell ref="V401:V404"/>
    <mergeCell ref="W401:W404"/>
    <mergeCell ref="X401:X404"/>
    <mergeCell ref="Y401:Y404"/>
    <mergeCell ref="Z401:Z404"/>
    <mergeCell ref="AA401:AA404"/>
    <mergeCell ref="AB401:AB404"/>
    <mergeCell ref="AC401:AC404"/>
    <mergeCell ref="AD401:AD404"/>
    <mergeCell ref="AE401:AE404"/>
    <mergeCell ref="AF401:AF404"/>
    <mergeCell ref="W397:W400"/>
    <mergeCell ref="X397:X400"/>
    <mergeCell ref="Y397:Y400"/>
    <mergeCell ref="Z397:Z400"/>
    <mergeCell ref="AA397:AA400"/>
    <mergeCell ref="AB397:AB400"/>
    <mergeCell ref="AC397:AC400"/>
    <mergeCell ref="AD397:AD400"/>
    <mergeCell ref="AE397:AE400"/>
    <mergeCell ref="AF397:AF400"/>
    <mergeCell ref="AG397:AG400"/>
    <mergeCell ref="AH397:AH400"/>
    <mergeCell ref="AI397:AI400"/>
    <mergeCell ref="AJ397:AJ400"/>
    <mergeCell ref="BA397:BA400"/>
    <mergeCell ref="BB397:BB400"/>
    <mergeCell ref="BC397:BC400"/>
    <mergeCell ref="AD393:AD396"/>
    <mergeCell ref="AE393:AE396"/>
    <mergeCell ref="AF393:AF396"/>
    <mergeCell ref="AG393:AG396"/>
    <mergeCell ref="AH393:AH396"/>
    <mergeCell ref="AI393:AI396"/>
    <mergeCell ref="AJ393:AJ396"/>
    <mergeCell ref="BA393:BA396"/>
    <mergeCell ref="BB393:BB396"/>
    <mergeCell ref="BC393:BC396"/>
    <mergeCell ref="BU393:BU396"/>
    <mergeCell ref="CL393:CL396"/>
    <mergeCell ref="B397:B400"/>
    <mergeCell ref="D397:D400"/>
    <mergeCell ref="E397:E400"/>
    <mergeCell ref="F397:F400"/>
    <mergeCell ref="G397:G400"/>
    <mergeCell ref="H397:H400"/>
    <mergeCell ref="I397:I400"/>
    <mergeCell ref="J397:J400"/>
    <mergeCell ref="K397:K400"/>
    <mergeCell ref="L397:L400"/>
    <mergeCell ref="M397:M400"/>
    <mergeCell ref="N397:N400"/>
    <mergeCell ref="O397:O400"/>
    <mergeCell ref="P397:P400"/>
    <mergeCell ref="Q397:Q400"/>
    <mergeCell ref="R397:R400"/>
    <mergeCell ref="S397:S400"/>
    <mergeCell ref="T397:T400"/>
    <mergeCell ref="U397:U400"/>
    <mergeCell ref="V397:V400"/>
    <mergeCell ref="BA389:BA392"/>
    <mergeCell ref="BB389:BB392"/>
    <mergeCell ref="BC389:BC392"/>
    <mergeCell ref="BU389:BU392"/>
    <mergeCell ref="CL389:CL392"/>
    <mergeCell ref="B393:B396"/>
    <mergeCell ref="D393:D396"/>
    <mergeCell ref="E393:E396"/>
    <mergeCell ref="F393:F396"/>
    <mergeCell ref="G393:G396"/>
    <mergeCell ref="H393:H396"/>
    <mergeCell ref="I393:I396"/>
    <mergeCell ref="J393:J396"/>
    <mergeCell ref="K393:K396"/>
    <mergeCell ref="L393:L396"/>
    <mergeCell ref="M393:M396"/>
    <mergeCell ref="N393:N396"/>
    <mergeCell ref="O393:O396"/>
    <mergeCell ref="P393:P396"/>
    <mergeCell ref="Q393:Q396"/>
    <mergeCell ref="R393:R396"/>
    <mergeCell ref="S393:S396"/>
    <mergeCell ref="T393:T396"/>
    <mergeCell ref="U393:U396"/>
    <mergeCell ref="V393:V396"/>
    <mergeCell ref="W393:W396"/>
    <mergeCell ref="X393:X396"/>
    <mergeCell ref="Y393:Y396"/>
    <mergeCell ref="Z393:Z396"/>
    <mergeCell ref="AA393:AA396"/>
    <mergeCell ref="AB393:AB396"/>
    <mergeCell ref="AC393:AC396"/>
    <mergeCell ref="T389:T392"/>
    <mergeCell ref="U389:U392"/>
    <mergeCell ref="V389:V392"/>
    <mergeCell ref="W389:W392"/>
    <mergeCell ref="X389:X392"/>
    <mergeCell ref="Y389:Y392"/>
    <mergeCell ref="Z389:Z392"/>
    <mergeCell ref="AA389:AA392"/>
    <mergeCell ref="AB389:AB392"/>
    <mergeCell ref="AC389:AC392"/>
    <mergeCell ref="AD389:AD392"/>
    <mergeCell ref="AE389:AE392"/>
    <mergeCell ref="AF389:AF392"/>
    <mergeCell ref="AG389:AG392"/>
    <mergeCell ref="AH389:AH392"/>
    <mergeCell ref="AI389:AI392"/>
    <mergeCell ref="AJ389:AJ392"/>
    <mergeCell ref="AA353:AA356"/>
    <mergeCell ref="AB353:AB356"/>
    <mergeCell ref="AC353:AC356"/>
    <mergeCell ref="AD353:AD356"/>
    <mergeCell ref="AE353:AE356"/>
    <mergeCell ref="AF353:AF356"/>
    <mergeCell ref="AG353:AG356"/>
    <mergeCell ref="AH353:AH356"/>
    <mergeCell ref="AI353:AI356"/>
    <mergeCell ref="AJ353:AJ356"/>
    <mergeCell ref="BA353:BA356"/>
    <mergeCell ref="BB353:BB356"/>
    <mergeCell ref="BC353:BC356"/>
    <mergeCell ref="BU353:BU356"/>
    <mergeCell ref="CL353:CL356"/>
    <mergeCell ref="B389:B392"/>
    <mergeCell ref="D389:D392"/>
    <mergeCell ref="E389:E392"/>
    <mergeCell ref="F389:F392"/>
    <mergeCell ref="G389:G392"/>
    <mergeCell ref="H389:H392"/>
    <mergeCell ref="I389:I392"/>
    <mergeCell ref="J389:J392"/>
    <mergeCell ref="K389:K392"/>
    <mergeCell ref="L389:L392"/>
    <mergeCell ref="M389:M392"/>
    <mergeCell ref="N389:N392"/>
    <mergeCell ref="O389:O392"/>
    <mergeCell ref="P389:P392"/>
    <mergeCell ref="Q389:Q392"/>
    <mergeCell ref="R389:R392"/>
    <mergeCell ref="S389:S392"/>
    <mergeCell ref="AH349:AH352"/>
    <mergeCell ref="AI349:AI352"/>
    <mergeCell ref="AJ349:AJ352"/>
    <mergeCell ref="BA349:BA352"/>
    <mergeCell ref="BB349:BB352"/>
    <mergeCell ref="BC349:BC352"/>
    <mergeCell ref="BU349:BU352"/>
    <mergeCell ref="CL349:CL352"/>
    <mergeCell ref="B353:B356"/>
    <mergeCell ref="D353:D356"/>
    <mergeCell ref="E353:E356"/>
    <mergeCell ref="F353:F356"/>
    <mergeCell ref="G353:G356"/>
    <mergeCell ref="H353:H356"/>
    <mergeCell ref="I353:I356"/>
    <mergeCell ref="J353:J356"/>
    <mergeCell ref="K353:K356"/>
    <mergeCell ref="L353:L356"/>
    <mergeCell ref="M353:M356"/>
    <mergeCell ref="N353:N356"/>
    <mergeCell ref="O353:O356"/>
    <mergeCell ref="P353:P356"/>
    <mergeCell ref="Q353:Q356"/>
    <mergeCell ref="R353:R356"/>
    <mergeCell ref="S353:S356"/>
    <mergeCell ref="T353:T356"/>
    <mergeCell ref="U353:U356"/>
    <mergeCell ref="V353:V356"/>
    <mergeCell ref="W353:W356"/>
    <mergeCell ref="X353:X356"/>
    <mergeCell ref="Y353:Y356"/>
    <mergeCell ref="Z353:Z356"/>
    <mergeCell ref="BC345:BC348"/>
    <mergeCell ref="BU345:BU348"/>
    <mergeCell ref="CL345:CL348"/>
    <mergeCell ref="B349:B352"/>
    <mergeCell ref="D349:D352"/>
    <mergeCell ref="E349:E352"/>
    <mergeCell ref="F349:F352"/>
    <mergeCell ref="G349:G352"/>
    <mergeCell ref="H349:H352"/>
    <mergeCell ref="I349:I352"/>
    <mergeCell ref="J349:J352"/>
    <mergeCell ref="K349:K352"/>
    <mergeCell ref="L349:L352"/>
    <mergeCell ref="M349:M352"/>
    <mergeCell ref="N349:N352"/>
    <mergeCell ref="O349:O352"/>
    <mergeCell ref="P349:P352"/>
    <mergeCell ref="Q349:Q352"/>
    <mergeCell ref="R349:R352"/>
    <mergeCell ref="S349:S352"/>
    <mergeCell ref="V349:V352"/>
    <mergeCell ref="W349:W352"/>
    <mergeCell ref="X349:X352"/>
    <mergeCell ref="Y349:Y352"/>
    <mergeCell ref="Z349:Z352"/>
    <mergeCell ref="AA349:AA352"/>
    <mergeCell ref="AB349:AB352"/>
    <mergeCell ref="AC349:AC352"/>
    <mergeCell ref="AD349:AD352"/>
    <mergeCell ref="AE349:AE352"/>
    <mergeCell ref="AF349:AF352"/>
    <mergeCell ref="AG349:AG352"/>
    <mergeCell ref="V345:V348"/>
    <mergeCell ref="W345:W348"/>
    <mergeCell ref="X345:X348"/>
    <mergeCell ref="Y345:Y348"/>
    <mergeCell ref="Z345:Z348"/>
    <mergeCell ref="AA345:AA348"/>
    <mergeCell ref="AB345:AB348"/>
    <mergeCell ref="AC345:AC348"/>
    <mergeCell ref="AD345:AD348"/>
    <mergeCell ref="AE345:AE348"/>
    <mergeCell ref="AF345:AF348"/>
    <mergeCell ref="AG345:AG348"/>
    <mergeCell ref="AH345:AH348"/>
    <mergeCell ref="AI345:AI348"/>
    <mergeCell ref="AJ345:AJ348"/>
    <mergeCell ref="BA345:BA348"/>
    <mergeCell ref="BB345:BB348"/>
    <mergeCell ref="AA341:AA344"/>
    <mergeCell ref="AB341:AB344"/>
    <mergeCell ref="AC341:AC344"/>
    <mergeCell ref="AD341:AD344"/>
    <mergeCell ref="AE341:AE344"/>
    <mergeCell ref="AF341:AF344"/>
    <mergeCell ref="AG341:AG344"/>
    <mergeCell ref="AH341:AH344"/>
    <mergeCell ref="AI341:AI344"/>
    <mergeCell ref="AJ341:AJ344"/>
    <mergeCell ref="BA341:BA344"/>
    <mergeCell ref="BB341:BB344"/>
    <mergeCell ref="BC341:BC344"/>
    <mergeCell ref="BU341:BU344"/>
    <mergeCell ref="CL341:CL344"/>
    <mergeCell ref="B345:B348"/>
    <mergeCell ref="D345:D348"/>
    <mergeCell ref="E345:E348"/>
    <mergeCell ref="F345:F348"/>
    <mergeCell ref="G345:G348"/>
    <mergeCell ref="H345:H348"/>
    <mergeCell ref="I345:I348"/>
    <mergeCell ref="J345:J348"/>
    <mergeCell ref="K345:K348"/>
    <mergeCell ref="L345:L348"/>
    <mergeCell ref="M345:M348"/>
    <mergeCell ref="N345:N348"/>
    <mergeCell ref="O345:O348"/>
    <mergeCell ref="P345:P348"/>
    <mergeCell ref="Q345:Q348"/>
    <mergeCell ref="R345:R348"/>
    <mergeCell ref="S345:S348"/>
    <mergeCell ref="AH337:AH340"/>
    <mergeCell ref="AI337:AI340"/>
    <mergeCell ref="AJ337:AJ340"/>
    <mergeCell ref="BA337:BA340"/>
    <mergeCell ref="BB337:BB340"/>
    <mergeCell ref="BC337:BC340"/>
    <mergeCell ref="BU337:BU340"/>
    <mergeCell ref="CL337:CL340"/>
    <mergeCell ref="B341:B344"/>
    <mergeCell ref="D341:D344"/>
    <mergeCell ref="E341:E344"/>
    <mergeCell ref="F341:F344"/>
    <mergeCell ref="G341:G344"/>
    <mergeCell ref="H341:H344"/>
    <mergeCell ref="I341:I344"/>
    <mergeCell ref="J341:J344"/>
    <mergeCell ref="K341:K344"/>
    <mergeCell ref="L341:L344"/>
    <mergeCell ref="M341:M344"/>
    <mergeCell ref="N341:N344"/>
    <mergeCell ref="O341:O344"/>
    <mergeCell ref="P341:P344"/>
    <mergeCell ref="Q341:Q344"/>
    <mergeCell ref="R341:R344"/>
    <mergeCell ref="S341:S344"/>
    <mergeCell ref="T341:T344"/>
    <mergeCell ref="U341:U344"/>
    <mergeCell ref="V341:V344"/>
    <mergeCell ref="W341:W344"/>
    <mergeCell ref="X341:X344"/>
    <mergeCell ref="Y341:Y344"/>
    <mergeCell ref="Z341:Z344"/>
    <mergeCell ref="BC325:BC328"/>
    <mergeCell ref="BU325:BU328"/>
    <mergeCell ref="CL325:CL328"/>
    <mergeCell ref="B337:B340"/>
    <mergeCell ref="D337:D340"/>
    <mergeCell ref="E337:E340"/>
    <mergeCell ref="F337:F340"/>
    <mergeCell ref="G337:G340"/>
    <mergeCell ref="H337:H340"/>
    <mergeCell ref="I337:I340"/>
    <mergeCell ref="J337:J340"/>
    <mergeCell ref="K337:K340"/>
    <mergeCell ref="L337:L340"/>
    <mergeCell ref="M337:M340"/>
    <mergeCell ref="N337:N340"/>
    <mergeCell ref="O337:O340"/>
    <mergeCell ref="P337:P340"/>
    <mergeCell ref="Q337:Q340"/>
    <mergeCell ref="R337:R340"/>
    <mergeCell ref="S337:S340"/>
    <mergeCell ref="V337:V340"/>
    <mergeCell ref="W337:W340"/>
    <mergeCell ref="X337:X340"/>
    <mergeCell ref="Y337:Y340"/>
    <mergeCell ref="Z337:Z340"/>
    <mergeCell ref="AA337:AA340"/>
    <mergeCell ref="AB337:AB340"/>
    <mergeCell ref="AC337:AC340"/>
    <mergeCell ref="AD337:AD340"/>
    <mergeCell ref="AE337:AE340"/>
    <mergeCell ref="AF337:AF340"/>
    <mergeCell ref="AG337:AG340"/>
    <mergeCell ref="V325:V328"/>
    <mergeCell ref="W325:W328"/>
    <mergeCell ref="X325:X328"/>
    <mergeCell ref="Y325:Y328"/>
    <mergeCell ref="Z325:Z328"/>
    <mergeCell ref="AA325:AA328"/>
    <mergeCell ref="AB325:AB328"/>
    <mergeCell ref="AC325:AC328"/>
    <mergeCell ref="AD325:AD328"/>
    <mergeCell ref="AE325:AE328"/>
    <mergeCell ref="AF325:AF328"/>
    <mergeCell ref="AG325:AG328"/>
    <mergeCell ref="AH325:AH328"/>
    <mergeCell ref="AI325:AI328"/>
    <mergeCell ref="AJ325:AJ328"/>
    <mergeCell ref="BA325:BA328"/>
    <mergeCell ref="BB325:BB328"/>
    <mergeCell ref="AC321:AC324"/>
    <mergeCell ref="AD321:AD324"/>
    <mergeCell ref="AE321:AE324"/>
    <mergeCell ref="AF321:AF324"/>
    <mergeCell ref="AG321:AG324"/>
    <mergeCell ref="AH321:AH324"/>
    <mergeCell ref="AI321:AI324"/>
    <mergeCell ref="AJ321:AJ324"/>
    <mergeCell ref="BA321:BA324"/>
    <mergeCell ref="BB321:BB324"/>
    <mergeCell ref="BC321:BC324"/>
    <mergeCell ref="BU321:BU324"/>
    <mergeCell ref="CL321:CL324"/>
    <mergeCell ref="B325:B328"/>
    <mergeCell ref="D325:D328"/>
    <mergeCell ref="E325:E328"/>
    <mergeCell ref="F325:F328"/>
    <mergeCell ref="G325:G328"/>
    <mergeCell ref="H325:H328"/>
    <mergeCell ref="I325:I328"/>
    <mergeCell ref="J325:J328"/>
    <mergeCell ref="K325:K328"/>
    <mergeCell ref="L325:L328"/>
    <mergeCell ref="M325:M328"/>
    <mergeCell ref="N325:N328"/>
    <mergeCell ref="O325:O328"/>
    <mergeCell ref="P325:P328"/>
    <mergeCell ref="Q325:Q328"/>
    <mergeCell ref="R325:R328"/>
    <mergeCell ref="S325:S328"/>
    <mergeCell ref="T325:T328"/>
    <mergeCell ref="U325:U328"/>
    <mergeCell ref="AJ317:AJ320"/>
    <mergeCell ref="BA317:BA320"/>
    <mergeCell ref="BB317:BB320"/>
    <mergeCell ref="BC317:BC320"/>
    <mergeCell ref="BU317:BU320"/>
    <mergeCell ref="CL317:CL320"/>
    <mergeCell ref="B321:B324"/>
    <mergeCell ref="D321:D324"/>
    <mergeCell ref="E321:E324"/>
    <mergeCell ref="F321:F324"/>
    <mergeCell ref="G321:G324"/>
    <mergeCell ref="H321:H324"/>
    <mergeCell ref="I321:I324"/>
    <mergeCell ref="J321:J324"/>
    <mergeCell ref="K321:K324"/>
    <mergeCell ref="L321:L324"/>
    <mergeCell ref="M321:M324"/>
    <mergeCell ref="N321:N324"/>
    <mergeCell ref="O321:O324"/>
    <mergeCell ref="P321:P324"/>
    <mergeCell ref="Q321:Q324"/>
    <mergeCell ref="R321:R324"/>
    <mergeCell ref="S321:S324"/>
    <mergeCell ref="T321:T324"/>
    <mergeCell ref="U321:U324"/>
    <mergeCell ref="V321:V324"/>
    <mergeCell ref="W321:W324"/>
    <mergeCell ref="X321:X324"/>
    <mergeCell ref="Y321:Y324"/>
    <mergeCell ref="Z321:Z324"/>
    <mergeCell ref="AA321:AA324"/>
    <mergeCell ref="AB321:AB324"/>
    <mergeCell ref="BC313:BC316"/>
    <mergeCell ref="B317:B320"/>
    <mergeCell ref="D317:D320"/>
    <mergeCell ref="E317:E320"/>
    <mergeCell ref="F317:F320"/>
    <mergeCell ref="G317:G320"/>
    <mergeCell ref="H317:H320"/>
    <mergeCell ref="I317:I320"/>
    <mergeCell ref="J317:J320"/>
    <mergeCell ref="K317:K320"/>
    <mergeCell ref="L317:L320"/>
    <mergeCell ref="M317:M320"/>
    <mergeCell ref="N317:N320"/>
    <mergeCell ref="O317:O320"/>
    <mergeCell ref="P317:P320"/>
    <mergeCell ref="Q317:Q320"/>
    <mergeCell ref="R317:R320"/>
    <mergeCell ref="S317:S320"/>
    <mergeCell ref="V317:V320"/>
    <mergeCell ref="W317:W320"/>
    <mergeCell ref="X317:X320"/>
    <mergeCell ref="Y317:Y320"/>
    <mergeCell ref="Z317:Z320"/>
    <mergeCell ref="AA317:AA320"/>
    <mergeCell ref="AB317:AB320"/>
    <mergeCell ref="AC317:AC320"/>
    <mergeCell ref="AD317:AD320"/>
    <mergeCell ref="AE317:AE320"/>
    <mergeCell ref="AF317:AF320"/>
    <mergeCell ref="AG317:AG320"/>
    <mergeCell ref="AH317:AH320"/>
    <mergeCell ref="AI317:AI320"/>
    <mergeCell ref="V313:V316"/>
    <mergeCell ref="W313:W316"/>
    <mergeCell ref="X313:X316"/>
    <mergeCell ref="Y313:Y316"/>
    <mergeCell ref="Z313:Z316"/>
    <mergeCell ref="AA313:AA316"/>
    <mergeCell ref="AB313:AB316"/>
    <mergeCell ref="AC313:AC316"/>
    <mergeCell ref="AD313:AD316"/>
    <mergeCell ref="AE313:AE316"/>
    <mergeCell ref="AF313:AF316"/>
    <mergeCell ref="AG313:AG316"/>
    <mergeCell ref="AH313:AH316"/>
    <mergeCell ref="AI313:AI316"/>
    <mergeCell ref="AJ313:AJ316"/>
    <mergeCell ref="BA313:BA316"/>
    <mergeCell ref="BB313:BB316"/>
    <mergeCell ref="Z285:Z288"/>
    <mergeCell ref="AA285:AA288"/>
    <mergeCell ref="AB285:AB288"/>
    <mergeCell ref="AC285:AC288"/>
    <mergeCell ref="AD285:AD288"/>
    <mergeCell ref="AE285:AE288"/>
    <mergeCell ref="AF285:AF288"/>
    <mergeCell ref="AG285:AG288"/>
    <mergeCell ref="AH285:AH288"/>
    <mergeCell ref="AI285:AI288"/>
    <mergeCell ref="AJ285:AJ288"/>
    <mergeCell ref="BA285:BA288"/>
    <mergeCell ref="BB285:BB288"/>
    <mergeCell ref="BC285:BC288"/>
    <mergeCell ref="BU285:BU288"/>
    <mergeCell ref="CL285:CL288"/>
    <mergeCell ref="B313:B316"/>
    <mergeCell ref="D313:D316"/>
    <mergeCell ref="E313:E316"/>
    <mergeCell ref="F313:F316"/>
    <mergeCell ref="G313:G316"/>
    <mergeCell ref="H313:H316"/>
    <mergeCell ref="I313:I316"/>
    <mergeCell ref="J313:J316"/>
    <mergeCell ref="K313:K316"/>
    <mergeCell ref="L313:L316"/>
    <mergeCell ref="M313:M316"/>
    <mergeCell ref="N313:N316"/>
    <mergeCell ref="O313:O316"/>
    <mergeCell ref="P313:P316"/>
    <mergeCell ref="Q313:Q316"/>
    <mergeCell ref="R313:R316"/>
    <mergeCell ref="AG281:AG284"/>
    <mergeCell ref="AH281:AH284"/>
    <mergeCell ref="AI281:AI284"/>
    <mergeCell ref="AJ281:AJ284"/>
    <mergeCell ref="BA281:BA284"/>
    <mergeCell ref="BB281:BB284"/>
    <mergeCell ref="BC281:BC284"/>
    <mergeCell ref="BU281:BU284"/>
    <mergeCell ref="CL281:CL284"/>
    <mergeCell ref="B285:B288"/>
    <mergeCell ref="D285:D288"/>
    <mergeCell ref="E285:E288"/>
    <mergeCell ref="F285:F288"/>
    <mergeCell ref="G285:G288"/>
    <mergeCell ref="H285:H288"/>
    <mergeCell ref="I285:I288"/>
    <mergeCell ref="J285:J288"/>
    <mergeCell ref="K285:K288"/>
    <mergeCell ref="L285:L288"/>
    <mergeCell ref="M285:M288"/>
    <mergeCell ref="N285:N288"/>
    <mergeCell ref="O285:O288"/>
    <mergeCell ref="P285:P288"/>
    <mergeCell ref="Q285:Q288"/>
    <mergeCell ref="R285:R288"/>
    <mergeCell ref="S285:S288"/>
    <mergeCell ref="T285:T288"/>
    <mergeCell ref="U285:U288"/>
    <mergeCell ref="V285:V288"/>
    <mergeCell ref="W285:W288"/>
    <mergeCell ref="X285:X288"/>
    <mergeCell ref="Y285:Y288"/>
    <mergeCell ref="BU277:BU280"/>
    <mergeCell ref="CL277:CL280"/>
    <mergeCell ref="B281:B284"/>
    <mergeCell ref="D281:D284"/>
    <mergeCell ref="E281:E284"/>
    <mergeCell ref="F281:F284"/>
    <mergeCell ref="G281:G284"/>
    <mergeCell ref="H281:H284"/>
    <mergeCell ref="I281:I284"/>
    <mergeCell ref="J281:J284"/>
    <mergeCell ref="K281:K284"/>
    <mergeCell ref="L281:L284"/>
    <mergeCell ref="M281:M284"/>
    <mergeCell ref="N281:N284"/>
    <mergeCell ref="O281:O284"/>
    <mergeCell ref="P281:P284"/>
    <mergeCell ref="Q281:Q284"/>
    <mergeCell ref="R281:R284"/>
    <mergeCell ref="S281:S284"/>
    <mergeCell ref="T281:T284"/>
    <mergeCell ref="U281:U284"/>
    <mergeCell ref="V281:V284"/>
    <mergeCell ref="W281:W284"/>
    <mergeCell ref="X281:X284"/>
    <mergeCell ref="Y281:Y284"/>
    <mergeCell ref="Z281:Z284"/>
    <mergeCell ref="AA281:AA284"/>
    <mergeCell ref="AB281:AB284"/>
    <mergeCell ref="AC281:AC284"/>
    <mergeCell ref="AD281:AD284"/>
    <mergeCell ref="AE281:AE284"/>
    <mergeCell ref="AF281:AF284"/>
    <mergeCell ref="W277:W280"/>
    <mergeCell ref="X277:X280"/>
    <mergeCell ref="Y277:Y280"/>
    <mergeCell ref="Z277:Z280"/>
    <mergeCell ref="AA277:AA280"/>
    <mergeCell ref="AB277:AB280"/>
    <mergeCell ref="AC277:AC280"/>
    <mergeCell ref="AD277:AD280"/>
    <mergeCell ref="AE277:AE280"/>
    <mergeCell ref="AF277:AF280"/>
    <mergeCell ref="AG277:AG280"/>
    <mergeCell ref="AH277:AH280"/>
    <mergeCell ref="AI277:AI280"/>
    <mergeCell ref="AJ277:AJ280"/>
    <mergeCell ref="BA277:BA280"/>
    <mergeCell ref="BB277:BB280"/>
    <mergeCell ref="BC277:BC280"/>
    <mergeCell ref="AD273:AD276"/>
    <mergeCell ref="AE273:AE276"/>
    <mergeCell ref="AF273:AF276"/>
    <mergeCell ref="AG273:AG276"/>
    <mergeCell ref="AH273:AH276"/>
    <mergeCell ref="AI273:AI276"/>
    <mergeCell ref="AJ273:AJ276"/>
    <mergeCell ref="BA273:BA276"/>
    <mergeCell ref="BB273:BB276"/>
    <mergeCell ref="BC273:BC276"/>
    <mergeCell ref="BU273:BU276"/>
    <mergeCell ref="CL273:CL276"/>
    <mergeCell ref="B277:B280"/>
    <mergeCell ref="D277:D280"/>
    <mergeCell ref="E277:E280"/>
    <mergeCell ref="F277:F280"/>
    <mergeCell ref="G277:G280"/>
    <mergeCell ref="H277:H280"/>
    <mergeCell ref="I277:I280"/>
    <mergeCell ref="J277:J280"/>
    <mergeCell ref="K277:K280"/>
    <mergeCell ref="L277:L280"/>
    <mergeCell ref="M277:M280"/>
    <mergeCell ref="N277:N280"/>
    <mergeCell ref="O277:O280"/>
    <mergeCell ref="P277:P280"/>
    <mergeCell ref="Q277:Q280"/>
    <mergeCell ref="R277:R280"/>
    <mergeCell ref="S277:S280"/>
    <mergeCell ref="T277:T280"/>
    <mergeCell ref="U277:U280"/>
    <mergeCell ref="V277:V280"/>
    <mergeCell ref="BA241:BA244"/>
    <mergeCell ref="BB241:BB244"/>
    <mergeCell ref="BC241:BC244"/>
    <mergeCell ref="BU241:BU244"/>
    <mergeCell ref="CL241:CL244"/>
    <mergeCell ref="B273:B276"/>
    <mergeCell ref="D273:D276"/>
    <mergeCell ref="E273:E276"/>
    <mergeCell ref="F273:F276"/>
    <mergeCell ref="G273:G276"/>
    <mergeCell ref="H273:H276"/>
    <mergeCell ref="I273:I276"/>
    <mergeCell ref="J273:J276"/>
    <mergeCell ref="K273:K276"/>
    <mergeCell ref="L273:L276"/>
    <mergeCell ref="M273:M276"/>
    <mergeCell ref="N273:N276"/>
    <mergeCell ref="O273:O276"/>
    <mergeCell ref="P273:P276"/>
    <mergeCell ref="Q273:Q276"/>
    <mergeCell ref="R273:R276"/>
    <mergeCell ref="S273:S276"/>
    <mergeCell ref="T273:T276"/>
    <mergeCell ref="U273:U276"/>
    <mergeCell ref="V273:V276"/>
    <mergeCell ref="W273:W276"/>
    <mergeCell ref="X273:X276"/>
    <mergeCell ref="Y273:Y276"/>
    <mergeCell ref="Z273:Z276"/>
    <mergeCell ref="AA273:AA276"/>
    <mergeCell ref="AB273:AB276"/>
    <mergeCell ref="AC273:AC276"/>
    <mergeCell ref="T241:T244"/>
    <mergeCell ref="U241:U244"/>
    <mergeCell ref="V241:V244"/>
    <mergeCell ref="W241:W244"/>
    <mergeCell ref="X241:X244"/>
    <mergeCell ref="Y241:Y244"/>
    <mergeCell ref="Z241:Z244"/>
    <mergeCell ref="AA241:AA244"/>
    <mergeCell ref="AB241:AB244"/>
    <mergeCell ref="AC241:AC244"/>
    <mergeCell ref="AD241:AD244"/>
    <mergeCell ref="AE241:AE244"/>
    <mergeCell ref="AF241:AF244"/>
    <mergeCell ref="AG241:AG244"/>
    <mergeCell ref="AH241:AH244"/>
    <mergeCell ref="AI241:AI244"/>
    <mergeCell ref="AJ241:AJ244"/>
    <mergeCell ref="AA237:AA240"/>
    <mergeCell ref="AB237:AB240"/>
    <mergeCell ref="AC237:AC240"/>
    <mergeCell ref="AD237:AD240"/>
    <mergeCell ref="AE237:AE240"/>
    <mergeCell ref="AF237:AF240"/>
    <mergeCell ref="AG237:AG240"/>
    <mergeCell ref="AH237:AH240"/>
    <mergeCell ref="AI237:AI240"/>
    <mergeCell ref="AJ237:AJ240"/>
    <mergeCell ref="BA237:BA240"/>
    <mergeCell ref="BB237:BB240"/>
    <mergeCell ref="BC237:BC240"/>
    <mergeCell ref="BU237:BU240"/>
    <mergeCell ref="CL237:CL240"/>
    <mergeCell ref="B241:B244"/>
    <mergeCell ref="D241:D244"/>
    <mergeCell ref="E241:E244"/>
    <mergeCell ref="F241:F244"/>
    <mergeCell ref="G241:G244"/>
    <mergeCell ref="H241:H244"/>
    <mergeCell ref="I241:I244"/>
    <mergeCell ref="J241:J244"/>
    <mergeCell ref="K241:K244"/>
    <mergeCell ref="L241:L244"/>
    <mergeCell ref="M241:M244"/>
    <mergeCell ref="N241:N244"/>
    <mergeCell ref="O241:O244"/>
    <mergeCell ref="P241:P244"/>
    <mergeCell ref="Q241:Q244"/>
    <mergeCell ref="R241:R244"/>
    <mergeCell ref="S241:S244"/>
    <mergeCell ref="AH233:AH236"/>
    <mergeCell ref="AI233:AI236"/>
    <mergeCell ref="AJ233:AJ236"/>
    <mergeCell ref="BA233:BA236"/>
    <mergeCell ref="BB233:BB236"/>
    <mergeCell ref="BC233:BC236"/>
    <mergeCell ref="BU233:BU236"/>
    <mergeCell ref="CL233:CL236"/>
    <mergeCell ref="B237:B240"/>
    <mergeCell ref="D237:D240"/>
    <mergeCell ref="E237:E240"/>
    <mergeCell ref="F237:F240"/>
    <mergeCell ref="G237:G240"/>
    <mergeCell ref="H237:H240"/>
    <mergeCell ref="I237:I240"/>
    <mergeCell ref="J237:J240"/>
    <mergeCell ref="K237:K240"/>
    <mergeCell ref="L237:L240"/>
    <mergeCell ref="M237:M240"/>
    <mergeCell ref="N237:N240"/>
    <mergeCell ref="O237:O240"/>
    <mergeCell ref="P237:P240"/>
    <mergeCell ref="Q237:Q240"/>
    <mergeCell ref="R237:R240"/>
    <mergeCell ref="S237:S240"/>
    <mergeCell ref="T237:T240"/>
    <mergeCell ref="U237:U240"/>
    <mergeCell ref="V237:V240"/>
    <mergeCell ref="W237:W240"/>
    <mergeCell ref="X237:X240"/>
    <mergeCell ref="Y237:Y240"/>
    <mergeCell ref="Z237:Z240"/>
    <mergeCell ref="CL229:CL232"/>
    <mergeCell ref="B233:B236"/>
    <mergeCell ref="D233:D236"/>
    <mergeCell ref="E233:E236"/>
    <mergeCell ref="F233:F236"/>
    <mergeCell ref="G233:G236"/>
    <mergeCell ref="H233:H236"/>
    <mergeCell ref="I233:I236"/>
    <mergeCell ref="J233:J236"/>
    <mergeCell ref="K233:K236"/>
    <mergeCell ref="L233:L236"/>
    <mergeCell ref="M233:M236"/>
    <mergeCell ref="N233:N236"/>
    <mergeCell ref="O233:O236"/>
    <mergeCell ref="P233:P236"/>
    <mergeCell ref="Q233:Q236"/>
    <mergeCell ref="R233:R236"/>
    <mergeCell ref="S233:S236"/>
    <mergeCell ref="T233:T236"/>
    <mergeCell ref="U233:U236"/>
    <mergeCell ref="V233:V236"/>
    <mergeCell ref="W233:W236"/>
    <mergeCell ref="X233:X236"/>
    <mergeCell ref="Y233:Y236"/>
    <mergeCell ref="Z233:Z236"/>
    <mergeCell ref="AA233:AA236"/>
    <mergeCell ref="AB233:AB236"/>
    <mergeCell ref="AC233:AC236"/>
    <mergeCell ref="AD233:AD236"/>
    <mergeCell ref="AE233:AE236"/>
    <mergeCell ref="AF233:AF236"/>
    <mergeCell ref="AG233:AG236"/>
    <mergeCell ref="X229:X232"/>
    <mergeCell ref="Y229:Y232"/>
    <mergeCell ref="Z229:Z232"/>
    <mergeCell ref="AA229:AA232"/>
    <mergeCell ref="AB229:AB232"/>
    <mergeCell ref="AC229:AC232"/>
    <mergeCell ref="AD229:AD232"/>
    <mergeCell ref="AE229:AE232"/>
    <mergeCell ref="AF229:AF232"/>
    <mergeCell ref="AG229:AG232"/>
    <mergeCell ref="AH229:AH232"/>
    <mergeCell ref="AI229:AI232"/>
    <mergeCell ref="AJ229:AJ232"/>
    <mergeCell ref="BA229:BA232"/>
    <mergeCell ref="BB229:BB232"/>
    <mergeCell ref="BC229:BC232"/>
    <mergeCell ref="BU229:BU232"/>
    <mergeCell ref="AE213:AE216"/>
    <mergeCell ref="AF213:AF216"/>
    <mergeCell ref="AG213:AG216"/>
    <mergeCell ref="AH213:AH216"/>
    <mergeCell ref="AI213:AI216"/>
    <mergeCell ref="AJ213:AJ216"/>
    <mergeCell ref="BA213:BA216"/>
    <mergeCell ref="BB213:BB216"/>
    <mergeCell ref="BC213:BC216"/>
    <mergeCell ref="BU213:BU216"/>
    <mergeCell ref="CL213:CL216"/>
    <mergeCell ref="B229:B232"/>
    <mergeCell ref="D229:D232"/>
    <mergeCell ref="E229:E232"/>
    <mergeCell ref="F229:F232"/>
    <mergeCell ref="G229:G232"/>
    <mergeCell ref="H229:H232"/>
    <mergeCell ref="I229:I232"/>
    <mergeCell ref="J229:J232"/>
    <mergeCell ref="K229:K232"/>
    <mergeCell ref="L229:L232"/>
    <mergeCell ref="M229:M232"/>
    <mergeCell ref="N229:N232"/>
    <mergeCell ref="O229:O232"/>
    <mergeCell ref="P229:P232"/>
    <mergeCell ref="Q229:Q232"/>
    <mergeCell ref="R229:R232"/>
    <mergeCell ref="S229:S232"/>
    <mergeCell ref="T229:T232"/>
    <mergeCell ref="U229:U232"/>
    <mergeCell ref="V229:V232"/>
    <mergeCell ref="W229:W232"/>
    <mergeCell ref="B213:B216"/>
    <mergeCell ref="D213:D216"/>
    <mergeCell ref="E213:E216"/>
    <mergeCell ref="F213:F216"/>
    <mergeCell ref="G213:G216"/>
    <mergeCell ref="H213:H216"/>
    <mergeCell ref="I213:I216"/>
    <mergeCell ref="J213:J216"/>
    <mergeCell ref="K213:K216"/>
    <mergeCell ref="L213:L216"/>
    <mergeCell ref="M213:M216"/>
    <mergeCell ref="N213:N216"/>
    <mergeCell ref="O213:O216"/>
    <mergeCell ref="P213:P216"/>
    <mergeCell ref="Q213:Q216"/>
    <mergeCell ref="R213:R216"/>
    <mergeCell ref="S213:S216"/>
    <mergeCell ref="Y173:Y176"/>
    <mergeCell ref="Z173:Z176"/>
    <mergeCell ref="AA173:AA176"/>
    <mergeCell ref="AB173:AB176"/>
    <mergeCell ref="AC173:AC176"/>
    <mergeCell ref="AD173:AD176"/>
    <mergeCell ref="AE173:AE176"/>
    <mergeCell ref="AF173:AF176"/>
    <mergeCell ref="AG173:AG176"/>
    <mergeCell ref="AH173:AH176"/>
    <mergeCell ref="AI173:AI176"/>
    <mergeCell ref="AJ173:AJ176"/>
    <mergeCell ref="BA173:BA176"/>
    <mergeCell ref="BB173:BB176"/>
    <mergeCell ref="BC173:BC176"/>
    <mergeCell ref="BU173:BU176"/>
    <mergeCell ref="CL173:CL176"/>
    <mergeCell ref="AF169:AF172"/>
    <mergeCell ref="AG169:AG172"/>
    <mergeCell ref="AH169:AH172"/>
    <mergeCell ref="AI169:AI172"/>
    <mergeCell ref="AJ169:AJ172"/>
    <mergeCell ref="BA169:BA172"/>
    <mergeCell ref="BB169:BB172"/>
    <mergeCell ref="BC169:BC172"/>
    <mergeCell ref="BU169:BU172"/>
    <mergeCell ref="CL169:CL172"/>
    <mergeCell ref="B173:B176"/>
    <mergeCell ref="D173:D176"/>
    <mergeCell ref="E173:E176"/>
    <mergeCell ref="F173:F176"/>
    <mergeCell ref="G173:G176"/>
    <mergeCell ref="H173:H176"/>
    <mergeCell ref="I173:I176"/>
    <mergeCell ref="J173:J176"/>
    <mergeCell ref="K173:K176"/>
    <mergeCell ref="L173:L176"/>
    <mergeCell ref="M173:M176"/>
    <mergeCell ref="N173:N176"/>
    <mergeCell ref="O173:O176"/>
    <mergeCell ref="P173:P176"/>
    <mergeCell ref="Q173:Q176"/>
    <mergeCell ref="R173:R176"/>
    <mergeCell ref="S173:S176"/>
    <mergeCell ref="T173:T176"/>
    <mergeCell ref="U173:U176"/>
    <mergeCell ref="V173:V176"/>
    <mergeCell ref="W173:W176"/>
    <mergeCell ref="X173:X176"/>
    <mergeCell ref="BC141:BC144"/>
    <mergeCell ref="BU141:BU144"/>
    <mergeCell ref="CL141:CL144"/>
    <mergeCell ref="B169:B172"/>
    <mergeCell ref="D169:D172"/>
    <mergeCell ref="E169:E172"/>
    <mergeCell ref="F169:F172"/>
    <mergeCell ref="G169:G172"/>
    <mergeCell ref="H169:H172"/>
    <mergeCell ref="I169:I172"/>
    <mergeCell ref="J169:J172"/>
    <mergeCell ref="K169:K172"/>
    <mergeCell ref="L169:L172"/>
    <mergeCell ref="M169:M172"/>
    <mergeCell ref="N169:N172"/>
    <mergeCell ref="O169:O172"/>
    <mergeCell ref="P169:P172"/>
    <mergeCell ref="Q169:Q172"/>
    <mergeCell ref="R169:R172"/>
    <mergeCell ref="S169:S172"/>
    <mergeCell ref="T169:T172"/>
    <mergeCell ref="U169:U172"/>
    <mergeCell ref="V169:V172"/>
    <mergeCell ref="W169:W172"/>
    <mergeCell ref="X169:X172"/>
    <mergeCell ref="Y169:Y172"/>
    <mergeCell ref="Z169:Z172"/>
    <mergeCell ref="AA169:AA172"/>
    <mergeCell ref="AB169:AB172"/>
    <mergeCell ref="AC169:AC172"/>
    <mergeCell ref="AD169:AD172"/>
    <mergeCell ref="AE169:AE172"/>
    <mergeCell ref="V141:V144"/>
    <mergeCell ref="W141:W144"/>
    <mergeCell ref="X141:X144"/>
    <mergeCell ref="Y141:Y144"/>
    <mergeCell ref="Z141:Z144"/>
    <mergeCell ref="AA141:AA144"/>
    <mergeCell ref="AB141:AB144"/>
    <mergeCell ref="AC141:AC144"/>
    <mergeCell ref="AD141:AD144"/>
    <mergeCell ref="AE141:AE144"/>
    <mergeCell ref="AF141:AF144"/>
    <mergeCell ref="AG141:AG144"/>
    <mergeCell ref="AH141:AH144"/>
    <mergeCell ref="AI141:AI144"/>
    <mergeCell ref="AJ141:AJ144"/>
    <mergeCell ref="BA141:BA144"/>
    <mergeCell ref="BB141:BB144"/>
    <mergeCell ref="AC137:AC140"/>
    <mergeCell ref="AD137:AD140"/>
    <mergeCell ref="AE137:AE140"/>
    <mergeCell ref="AF137:AF140"/>
    <mergeCell ref="AG137:AG140"/>
    <mergeCell ref="AH137:AH140"/>
    <mergeCell ref="AI137:AI140"/>
    <mergeCell ref="AJ137:AJ140"/>
    <mergeCell ref="BA137:BA140"/>
    <mergeCell ref="BB137:BB140"/>
    <mergeCell ref="BC137:BC140"/>
    <mergeCell ref="BU137:BU140"/>
    <mergeCell ref="CL137:CL140"/>
    <mergeCell ref="B141:B144"/>
    <mergeCell ref="D141:D144"/>
    <mergeCell ref="E141:E144"/>
    <mergeCell ref="F141:F144"/>
    <mergeCell ref="G141:G144"/>
    <mergeCell ref="H141:H144"/>
    <mergeCell ref="I141:I144"/>
    <mergeCell ref="J141:J144"/>
    <mergeCell ref="K141:K144"/>
    <mergeCell ref="L141:L144"/>
    <mergeCell ref="M141:M144"/>
    <mergeCell ref="N141:N144"/>
    <mergeCell ref="O141:O144"/>
    <mergeCell ref="P141:P144"/>
    <mergeCell ref="Q141:Q144"/>
    <mergeCell ref="R141:R144"/>
    <mergeCell ref="S141:S144"/>
    <mergeCell ref="T141:T144"/>
    <mergeCell ref="U141:U144"/>
    <mergeCell ref="AJ133:AJ136"/>
    <mergeCell ref="BA133:BA136"/>
    <mergeCell ref="BB133:BB136"/>
    <mergeCell ref="BC133:BC136"/>
    <mergeCell ref="BU133:BU136"/>
    <mergeCell ref="CL133:CL136"/>
    <mergeCell ref="B137:B140"/>
    <mergeCell ref="D137:D140"/>
    <mergeCell ref="E137:E140"/>
    <mergeCell ref="F137:F140"/>
    <mergeCell ref="G137:G140"/>
    <mergeCell ref="H137:H140"/>
    <mergeCell ref="I137:I140"/>
    <mergeCell ref="J137:J140"/>
    <mergeCell ref="K137:K140"/>
    <mergeCell ref="L137:L140"/>
    <mergeCell ref="M137:M140"/>
    <mergeCell ref="N137:N140"/>
    <mergeCell ref="O137:O140"/>
    <mergeCell ref="P137:P140"/>
    <mergeCell ref="Q137:Q140"/>
    <mergeCell ref="R137:R140"/>
    <mergeCell ref="S137:S140"/>
    <mergeCell ref="T137:T140"/>
    <mergeCell ref="U137:U140"/>
    <mergeCell ref="V137:V140"/>
    <mergeCell ref="W137:W140"/>
    <mergeCell ref="X137:X140"/>
    <mergeCell ref="Y137:Y140"/>
    <mergeCell ref="Z137:Z140"/>
    <mergeCell ref="AA137:AA140"/>
    <mergeCell ref="AB137:AB140"/>
    <mergeCell ref="BC129:BC132"/>
    <mergeCell ref="BU129:BU132"/>
    <mergeCell ref="CL129:CL132"/>
    <mergeCell ref="B133:B136"/>
    <mergeCell ref="D133:D136"/>
    <mergeCell ref="E133:E136"/>
    <mergeCell ref="F133:F136"/>
    <mergeCell ref="G133:G136"/>
    <mergeCell ref="H133:H136"/>
    <mergeCell ref="I133:I136"/>
    <mergeCell ref="J133:J136"/>
    <mergeCell ref="K133:K136"/>
    <mergeCell ref="L133:L136"/>
    <mergeCell ref="M133:M136"/>
    <mergeCell ref="N133:N136"/>
    <mergeCell ref="O133:O136"/>
    <mergeCell ref="P133:P136"/>
    <mergeCell ref="Q133:Q136"/>
    <mergeCell ref="R133:R136"/>
    <mergeCell ref="S133:S136"/>
    <mergeCell ref="T133:T136"/>
    <mergeCell ref="U133:U136"/>
    <mergeCell ref="V133:V136"/>
    <mergeCell ref="W133:W136"/>
    <mergeCell ref="X133:X136"/>
    <mergeCell ref="Y133:Y136"/>
    <mergeCell ref="Z133:Z136"/>
    <mergeCell ref="AA133:AA136"/>
    <mergeCell ref="AF133:AF136"/>
    <mergeCell ref="AG133:AG136"/>
    <mergeCell ref="AH133:AH136"/>
    <mergeCell ref="AI133:AI136"/>
    <mergeCell ref="BC101:BC104"/>
    <mergeCell ref="BU101:BU104"/>
    <mergeCell ref="CL101:CL104"/>
    <mergeCell ref="B129:B132"/>
    <mergeCell ref="D129:D132"/>
    <mergeCell ref="E129:E132"/>
    <mergeCell ref="F129:F132"/>
    <mergeCell ref="G129:G132"/>
    <mergeCell ref="H129:H132"/>
    <mergeCell ref="I129:I132"/>
    <mergeCell ref="J129:J132"/>
    <mergeCell ref="K129:K132"/>
    <mergeCell ref="L129:L132"/>
    <mergeCell ref="M129:M132"/>
    <mergeCell ref="N129:N132"/>
    <mergeCell ref="O129:O132"/>
    <mergeCell ref="P129:P132"/>
    <mergeCell ref="Q129:Q132"/>
    <mergeCell ref="R129:R132"/>
    <mergeCell ref="S129:S132"/>
    <mergeCell ref="T129:T132"/>
    <mergeCell ref="U129:U132"/>
    <mergeCell ref="V129:V132"/>
    <mergeCell ref="W129:W132"/>
    <mergeCell ref="X129:X132"/>
    <mergeCell ref="Y129:Y132"/>
    <mergeCell ref="Z129:Z132"/>
    <mergeCell ref="AA129:AA132"/>
    <mergeCell ref="AI129:AI132"/>
    <mergeCell ref="AJ129:AJ132"/>
    <mergeCell ref="BA129:BA132"/>
    <mergeCell ref="BB129:BB132"/>
    <mergeCell ref="T101:T104"/>
    <mergeCell ref="U101:U104"/>
    <mergeCell ref="V101:V104"/>
    <mergeCell ref="W101:W104"/>
    <mergeCell ref="X101:X104"/>
    <mergeCell ref="Y101:Y104"/>
    <mergeCell ref="Z101:Z104"/>
    <mergeCell ref="AA101:AA104"/>
    <mergeCell ref="AB101:AB104"/>
    <mergeCell ref="AC101:AC104"/>
    <mergeCell ref="AD101:AD104"/>
    <mergeCell ref="AE101:AE104"/>
    <mergeCell ref="AF101:AF104"/>
    <mergeCell ref="AI101:AI104"/>
    <mergeCell ref="AJ101:AJ104"/>
    <mergeCell ref="BA101:BA104"/>
    <mergeCell ref="BB101:BB104"/>
    <mergeCell ref="AA105:AA108"/>
    <mergeCell ref="AB105:AB108"/>
    <mergeCell ref="AC105:AC108"/>
    <mergeCell ref="AD105:AD108"/>
    <mergeCell ref="AE105:AE108"/>
    <mergeCell ref="AF105:AF108"/>
    <mergeCell ref="AG105:AG108"/>
    <mergeCell ref="AH105:AH108"/>
    <mergeCell ref="AI105:AI108"/>
    <mergeCell ref="AJ105:AJ108"/>
    <mergeCell ref="BA105:BA108"/>
    <mergeCell ref="BB105:BB108"/>
    <mergeCell ref="BC105:BC108"/>
    <mergeCell ref="BU105:BU108"/>
    <mergeCell ref="CL105:CL108"/>
    <mergeCell ref="B101:B104"/>
    <mergeCell ref="D101:D104"/>
    <mergeCell ref="E101:E104"/>
    <mergeCell ref="F101:F104"/>
    <mergeCell ref="G101:G104"/>
    <mergeCell ref="H101:H104"/>
    <mergeCell ref="I101:I104"/>
    <mergeCell ref="J101:J104"/>
    <mergeCell ref="K101:K104"/>
    <mergeCell ref="L101:L104"/>
    <mergeCell ref="M101:M104"/>
    <mergeCell ref="N101:N104"/>
    <mergeCell ref="O101:O104"/>
    <mergeCell ref="P101:P104"/>
    <mergeCell ref="Q101:Q104"/>
    <mergeCell ref="R101:R104"/>
    <mergeCell ref="S101:S104"/>
    <mergeCell ref="AH57:AH60"/>
    <mergeCell ref="AI57:AI60"/>
    <mergeCell ref="AJ57:AJ60"/>
    <mergeCell ref="BA57:BA60"/>
    <mergeCell ref="BB57:BB60"/>
    <mergeCell ref="BC57:BC60"/>
    <mergeCell ref="BU57:BU60"/>
    <mergeCell ref="CL57:CL60"/>
    <mergeCell ref="B105:B108"/>
    <mergeCell ref="D105:D108"/>
    <mergeCell ref="E105:E108"/>
    <mergeCell ref="F105:F108"/>
    <mergeCell ref="G105:G108"/>
    <mergeCell ref="H105:H108"/>
    <mergeCell ref="I105:I108"/>
    <mergeCell ref="J105:J108"/>
    <mergeCell ref="K105:K108"/>
    <mergeCell ref="L105:L108"/>
    <mergeCell ref="M105:M108"/>
    <mergeCell ref="N105:N108"/>
    <mergeCell ref="O105:O108"/>
    <mergeCell ref="P105:P108"/>
    <mergeCell ref="Q105:Q108"/>
    <mergeCell ref="R105:R108"/>
    <mergeCell ref="S105:S108"/>
    <mergeCell ref="T105:T108"/>
    <mergeCell ref="U105:U108"/>
    <mergeCell ref="V105:V108"/>
    <mergeCell ref="W105:W108"/>
    <mergeCell ref="X105:X108"/>
    <mergeCell ref="Y105:Y108"/>
    <mergeCell ref="Z105:Z108"/>
    <mergeCell ref="B57:B60"/>
    <mergeCell ref="D57:D60"/>
    <mergeCell ref="E57:E60"/>
    <mergeCell ref="F57:F60"/>
    <mergeCell ref="G57:G60"/>
    <mergeCell ref="H57:H60"/>
    <mergeCell ref="I57:I60"/>
    <mergeCell ref="J57:J60"/>
    <mergeCell ref="K57:K60"/>
    <mergeCell ref="L57:L60"/>
    <mergeCell ref="M57:M60"/>
    <mergeCell ref="N57:N60"/>
    <mergeCell ref="O57:O60"/>
    <mergeCell ref="P57:P60"/>
    <mergeCell ref="Q57:Q60"/>
    <mergeCell ref="R57:R60"/>
    <mergeCell ref="S57:S60"/>
    <mergeCell ref="AD28:AD31"/>
    <mergeCell ref="AE28:AE31"/>
    <mergeCell ref="AF28:AF31"/>
    <mergeCell ref="AG28:AG31"/>
    <mergeCell ref="AH28:AH31"/>
    <mergeCell ref="AI28:AI31"/>
    <mergeCell ref="AJ28:AJ31"/>
    <mergeCell ref="BA28:BA31"/>
    <mergeCell ref="BB28:BB31"/>
    <mergeCell ref="BC28:BC31"/>
    <mergeCell ref="BU28:BU31"/>
    <mergeCell ref="CL28:CL31"/>
    <mergeCell ref="B53:B56"/>
    <mergeCell ref="D53:D56"/>
    <mergeCell ref="E53:E56"/>
    <mergeCell ref="F53:F56"/>
    <mergeCell ref="G53:G56"/>
    <mergeCell ref="H53:H56"/>
    <mergeCell ref="I53:I56"/>
    <mergeCell ref="J53:J56"/>
    <mergeCell ref="K53:K56"/>
    <mergeCell ref="L53:L56"/>
    <mergeCell ref="M53:M56"/>
    <mergeCell ref="N53:N56"/>
    <mergeCell ref="O53:O56"/>
    <mergeCell ref="P53:P56"/>
    <mergeCell ref="Q53:Q56"/>
    <mergeCell ref="R53:R56"/>
    <mergeCell ref="S53:S56"/>
    <mergeCell ref="T53:T56"/>
    <mergeCell ref="U53:U56"/>
    <mergeCell ref="V53:V56"/>
    <mergeCell ref="BA24:BA27"/>
    <mergeCell ref="BB24:BB27"/>
    <mergeCell ref="BC24:BC27"/>
    <mergeCell ref="BU24:BU27"/>
    <mergeCell ref="CL24:CL27"/>
    <mergeCell ref="B28:B31"/>
    <mergeCell ref="D28:D31"/>
    <mergeCell ref="E28:E31"/>
    <mergeCell ref="F28:F31"/>
    <mergeCell ref="G28:G31"/>
    <mergeCell ref="H28:H31"/>
    <mergeCell ref="I28:I31"/>
    <mergeCell ref="J28:J31"/>
    <mergeCell ref="K28:K31"/>
    <mergeCell ref="L28:L31"/>
    <mergeCell ref="M28:M31"/>
    <mergeCell ref="N28:N31"/>
    <mergeCell ref="O28:O31"/>
    <mergeCell ref="P28:P31"/>
    <mergeCell ref="Q28:Q31"/>
    <mergeCell ref="R28:R31"/>
    <mergeCell ref="S28:S31"/>
    <mergeCell ref="T28:T31"/>
    <mergeCell ref="U28:U31"/>
    <mergeCell ref="V28:V31"/>
    <mergeCell ref="W28:W31"/>
    <mergeCell ref="X28:X31"/>
    <mergeCell ref="Y28:Y31"/>
    <mergeCell ref="Z28:Z31"/>
    <mergeCell ref="AA28:AA31"/>
    <mergeCell ref="AB28:AB31"/>
    <mergeCell ref="AC28:AC31"/>
    <mergeCell ref="T24:T27"/>
    <mergeCell ref="U24:U27"/>
    <mergeCell ref="V24:V27"/>
    <mergeCell ref="W24:W27"/>
    <mergeCell ref="X24:X27"/>
    <mergeCell ref="Y24:Y27"/>
    <mergeCell ref="Z24:Z27"/>
    <mergeCell ref="AA24:AA27"/>
    <mergeCell ref="AB24:AB27"/>
    <mergeCell ref="AC24:AC27"/>
    <mergeCell ref="AD24:AD27"/>
    <mergeCell ref="AE24:AE27"/>
    <mergeCell ref="AF24:AF27"/>
    <mergeCell ref="AG24:AG27"/>
    <mergeCell ref="AH24:AH27"/>
    <mergeCell ref="AI24:AI27"/>
    <mergeCell ref="AJ24:AJ27"/>
    <mergeCell ref="B24:B27"/>
    <mergeCell ref="D24:D27"/>
    <mergeCell ref="E24:E27"/>
    <mergeCell ref="F24:F27"/>
    <mergeCell ref="G24:G27"/>
    <mergeCell ref="H24:H27"/>
    <mergeCell ref="I24:I27"/>
    <mergeCell ref="J24:J27"/>
    <mergeCell ref="K24:K27"/>
    <mergeCell ref="L24:L27"/>
    <mergeCell ref="M24:M27"/>
    <mergeCell ref="N24:N27"/>
    <mergeCell ref="O24:O27"/>
    <mergeCell ref="P24:P27"/>
    <mergeCell ref="Q24:Q27"/>
    <mergeCell ref="R24:R27"/>
    <mergeCell ref="S24:S27"/>
    <mergeCell ref="BU309:BU312"/>
    <mergeCell ref="CL309:CL312"/>
    <mergeCell ref="BU409:BU412"/>
    <mergeCell ref="CL409:CL412"/>
    <mergeCell ref="BU413:BU416"/>
    <mergeCell ref="CL413:CL416"/>
    <mergeCell ref="BU417:BU420"/>
    <mergeCell ref="CL417:CL420"/>
    <mergeCell ref="BU217:BU220"/>
    <mergeCell ref="CL217:CL220"/>
    <mergeCell ref="BU221:BU224"/>
    <mergeCell ref="CL221:CL224"/>
    <mergeCell ref="BU225:BU228"/>
    <mergeCell ref="CL225:CL228"/>
    <mergeCell ref="BU253:BU256"/>
    <mergeCell ref="CL253:CL256"/>
    <mergeCell ref="BU257:BU260"/>
    <mergeCell ref="CL257:CL260"/>
    <mergeCell ref="BU261:BU264"/>
    <mergeCell ref="CL261:CL264"/>
    <mergeCell ref="BU265:BU268"/>
    <mergeCell ref="CL265:CL268"/>
    <mergeCell ref="BU269:BU272"/>
    <mergeCell ref="CL269:CL272"/>
    <mergeCell ref="BU305:BU308"/>
    <mergeCell ref="CL305:CL308"/>
    <mergeCell ref="CL297:CL300"/>
    <mergeCell ref="BU361:BU364"/>
    <mergeCell ref="CL377:CL380"/>
    <mergeCell ref="BU357:BU360"/>
    <mergeCell ref="BU313:BU316"/>
    <mergeCell ref="CL313:CL316"/>
    <mergeCell ref="BU177:BU180"/>
    <mergeCell ref="CL177:CL180"/>
    <mergeCell ref="BU181:BU184"/>
    <mergeCell ref="CL181:CL184"/>
    <mergeCell ref="BU185:BU188"/>
    <mergeCell ref="CL185:CL188"/>
    <mergeCell ref="BU189:BU192"/>
    <mergeCell ref="CL189:CL192"/>
    <mergeCell ref="BU193:BU196"/>
    <mergeCell ref="CL193:CL196"/>
    <mergeCell ref="BU197:BU200"/>
    <mergeCell ref="CL197:CL200"/>
    <mergeCell ref="BU201:BU204"/>
    <mergeCell ref="CL201:CL204"/>
    <mergeCell ref="BU205:BU208"/>
    <mergeCell ref="CL205:CL208"/>
    <mergeCell ref="BU209:BU212"/>
    <mergeCell ref="CL209:CL212"/>
    <mergeCell ref="BU117:BU120"/>
    <mergeCell ref="CL117:CL120"/>
    <mergeCell ref="BU121:BU124"/>
    <mergeCell ref="CL121:CL124"/>
    <mergeCell ref="BU125:BU128"/>
    <mergeCell ref="CL125:CL128"/>
    <mergeCell ref="BU145:BU148"/>
    <mergeCell ref="CL145:CL148"/>
    <mergeCell ref="BU149:BU152"/>
    <mergeCell ref="CL149:CL152"/>
    <mergeCell ref="BU153:BU156"/>
    <mergeCell ref="CL153:CL156"/>
    <mergeCell ref="BU157:BU160"/>
    <mergeCell ref="CL157:CL160"/>
    <mergeCell ref="BU161:BU164"/>
    <mergeCell ref="CL161:CL164"/>
    <mergeCell ref="BU165:BU168"/>
    <mergeCell ref="CL165:CL168"/>
    <mergeCell ref="K45:K48"/>
    <mergeCell ref="K49:K52"/>
    <mergeCell ref="S45:S48"/>
    <mergeCell ref="S49:S52"/>
    <mergeCell ref="BU41:BU44"/>
    <mergeCell ref="CL41:CL44"/>
    <mergeCell ref="BU45:BU48"/>
    <mergeCell ref="CL45:CL48"/>
    <mergeCell ref="BU49:BU52"/>
    <mergeCell ref="CL49:CL52"/>
    <mergeCell ref="BU69:BU72"/>
    <mergeCell ref="CL69:CL72"/>
    <mergeCell ref="BU73:BU76"/>
    <mergeCell ref="CL73:CL76"/>
    <mergeCell ref="BU77:BU80"/>
    <mergeCell ref="CL77:CL80"/>
    <mergeCell ref="BU85:BU88"/>
    <mergeCell ref="CL85:CL88"/>
    <mergeCell ref="Y45:Y48"/>
    <mergeCell ref="Z45:Z48"/>
    <mergeCell ref="AA45:AA48"/>
    <mergeCell ref="AB45:AB48"/>
    <mergeCell ref="AC45:AC48"/>
    <mergeCell ref="AD45:AD48"/>
    <mergeCell ref="AE45:AE48"/>
    <mergeCell ref="V49:V52"/>
    <mergeCell ref="W49:W52"/>
    <mergeCell ref="X49:X52"/>
    <mergeCell ref="Y49:Y52"/>
    <mergeCell ref="AI77:AI80"/>
    <mergeCell ref="AJ77:AJ80"/>
    <mergeCell ref="BA77:BA80"/>
    <mergeCell ref="BU109:BU112"/>
    <mergeCell ref="CL109:CL112"/>
    <mergeCell ref="BU113:BU116"/>
    <mergeCell ref="CL113:CL116"/>
    <mergeCell ref="Z49:Z52"/>
    <mergeCell ref="AA49:AA52"/>
    <mergeCell ref="AB49:AB52"/>
    <mergeCell ref="AC49:AC52"/>
    <mergeCell ref="AD49:AD52"/>
    <mergeCell ref="AE49:AE52"/>
    <mergeCell ref="AF45:AF48"/>
    <mergeCell ref="AG45:AG48"/>
    <mergeCell ref="AH45:AH48"/>
    <mergeCell ref="AI45:AI48"/>
    <mergeCell ref="AJ45:AJ48"/>
    <mergeCell ref="BA45:BA48"/>
    <mergeCell ref="BB45:BB48"/>
    <mergeCell ref="BC45:BC48"/>
    <mergeCell ref="AF49:AF52"/>
    <mergeCell ref="AG49:AG52"/>
    <mergeCell ref="AH49:AH52"/>
    <mergeCell ref="AI49:AI52"/>
    <mergeCell ref="AJ49:AJ52"/>
    <mergeCell ref="BA49:BA52"/>
    <mergeCell ref="BB49:BB52"/>
    <mergeCell ref="BC49:BC52"/>
    <mergeCell ref="Z53:Z56"/>
    <mergeCell ref="AA53:AA56"/>
    <mergeCell ref="AB53:AB56"/>
    <mergeCell ref="AC53:AC56"/>
    <mergeCell ref="AD53:AD56"/>
    <mergeCell ref="AE53:AE56"/>
    <mergeCell ref="N49:N52"/>
    <mergeCell ref="O49:O52"/>
    <mergeCell ref="P49:P52"/>
    <mergeCell ref="Q49:Q52"/>
    <mergeCell ref="R49:R52"/>
    <mergeCell ref="T49:T52"/>
    <mergeCell ref="U49:U52"/>
    <mergeCell ref="BU89:BU92"/>
    <mergeCell ref="CL89:CL92"/>
    <mergeCell ref="BU93:BU96"/>
    <mergeCell ref="CL93:CL96"/>
    <mergeCell ref="BU97:BU100"/>
    <mergeCell ref="CL97:CL100"/>
    <mergeCell ref="W53:W56"/>
    <mergeCell ref="X53:X56"/>
    <mergeCell ref="Y53:Y56"/>
    <mergeCell ref="AF53:AF56"/>
    <mergeCell ref="AG53:AG56"/>
    <mergeCell ref="AH53:AH56"/>
    <mergeCell ref="AI53:AI56"/>
    <mergeCell ref="AJ53:AJ56"/>
    <mergeCell ref="BA53:BA56"/>
    <mergeCell ref="BB53:BB56"/>
    <mergeCell ref="BC53:BC56"/>
    <mergeCell ref="BU53:BU56"/>
    <mergeCell ref="CL53:CL56"/>
    <mergeCell ref="T57:T60"/>
    <mergeCell ref="U57:U60"/>
    <mergeCell ref="AD57:AD60"/>
    <mergeCell ref="AE57:AE60"/>
    <mergeCell ref="AF57:AF60"/>
    <mergeCell ref="AG57:AG60"/>
    <mergeCell ref="BC225:BC228"/>
    <mergeCell ref="B45:B48"/>
    <mergeCell ref="D45:D48"/>
    <mergeCell ref="E45:E48"/>
    <mergeCell ref="F45:F48"/>
    <mergeCell ref="G45:G48"/>
    <mergeCell ref="H45:H48"/>
    <mergeCell ref="I45:I48"/>
    <mergeCell ref="J45:J48"/>
    <mergeCell ref="L45:L48"/>
    <mergeCell ref="M45:M48"/>
    <mergeCell ref="N45:N48"/>
    <mergeCell ref="O45:O48"/>
    <mergeCell ref="P45:P48"/>
    <mergeCell ref="Q45:Q48"/>
    <mergeCell ref="R45:R48"/>
    <mergeCell ref="T45:T48"/>
    <mergeCell ref="U45:U48"/>
    <mergeCell ref="V45:V48"/>
    <mergeCell ref="W45:W48"/>
    <mergeCell ref="X45:X48"/>
    <mergeCell ref="AI221:AI224"/>
    <mergeCell ref="B49:B52"/>
    <mergeCell ref="D49:D52"/>
    <mergeCell ref="E49:E52"/>
    <mergeCell ref="F49:F52"/>
    <mergeCell ref="G49:G52"/>
    <mergeCell ref="H49:H52"/>
    <mergeCell ref="I49:I52"/>
    <mergeCell ref="J49:J52"/>
    <mergeCell ref="L49:L52"/>
    <mergeCell ref="M49:M52"/>
    <mergeCell ref="AG225:AG228"/>
    <mergeCell ref="AH225:AH228"/>
    <mergeCell ref="AI225:AI228"/>
    <mergeCell ref="AJ225:AJ228"/>
    <mergeCell ref="BA225:BA228"/>
    <mergeCell ref="BB225:BB228"/>
    <mergeCell ref="AA221:AA224"/>
    <mergeCell ref="AB221:AB224"/>
    <mergeCell ref="AC221:AC224"/>
    <mergeCell ref="AD221:AD224"/>
    <mergeCell ref="AE221:AE224"/>
    <mergeCell ref="AF221:AF224"/>
    <mergeCell ref="AG221:AG224"/>
    <mergeCell ref="AH221:AH224"/>
    <mergeCell ref="AJ221:AJ224"/>
    <mergeCell ref="BA221:BA224"/>
    <mergeCell ref="BB221:BB224"/>
    <mergeCell ref="BC221:BC224"/>
    <mergeCell ref="B225:B228"/>
    <mergeCell ref="D225:D228"/>
    <mergeCell ref="E225:E228"/>
    <mergeCell ref="F225:F228"/>
    <mergeCell ref="G225:G228"/>
    <mergeCell ref="H225:H228"/>
    <mergeCell ref="I225:I228"/>
    <mergeCell ref="J225:J228"/>
    <mergeCell ref="K225:K228"/>
    <mergeCell ref="L225:L228"/>
    <mergeCell ref="M225:M228"/>
    <mergeCell ref="N225:N228"/>
    <mergeCell ref="O225:O228"/>
    <mergeCell ref="P225:P228"/>
    <mergeCell ref="Q225:Q228"/>
    <mergeCell ref="R225:R228"/>
    <mergeCell ref="S225:S228"/>
    <mergeCell ref="T225:T228"/>
    <mergeCell ref="U225:U228"/>
    <mergeCell ref="V225:V228"/>
    <mergeCell ref="X225:X228"/>
    <mergeCell ref="Y225:Y228"/>
    <mergeCell ref="Z225:Z228"/>
    <mergeCell ref="AA225:AA228"/>
    <mergeCell ref="AB225:AB228"/>
    <mergeCell ref="R221:R224"/>
    <mergeCell ref="S221:S224"/>
    <mergeCell ref="AC225:AC228"/>
    <mergeCell ref="AD225:AD228"/>
    <mergeCell ref="AE225:AE228"/>
    <mergeCell ref="AF225:AF228"/>
    <mergeCell ref="J217:J220"/>
    <mergeCell ref="K217:K220"/>
    <mergeCell ref="L217:L220"/>
    <mergeCell ref="M217:M220"/>
    <mergeCell ref="N217:N220"/>
    <mergeCell ref="O217:O220"/>
    <mergeCell ref="P217:P220"/>
    <mergeCell ref="Q217:Q220"/>
    <mergeCell ref="R217:R220"/>
    <mergeCell ref="AI209:AI212"/>
    <mergeCell ref="AJ209:AJ212"/>
    <mergeCell ref="BA209:BA212"/>
    <mergeCell ref="BB209:BB212"/>
    <mergeCell ref="AA209:AA212"/>
    <mergeCell ref="AB209:AB212"/>
    <mergeCell ref="AC209:AC212"/>
    <mergeCell ref="AD209:AD212"/>
    <mergeCell ref="AE209:AE212"/>
    <mergeCell ref="AF209:AF212"/>
    <mergeCell ref="AG209:AG212"/>
    <mergeCell ref="AH209:AH212"/>
    <mergeCell ref="T213:T216"/>
    <mergeCell ref="U213:U216"/>
    <mergeCell ref="V213:V216"/>
    <mergeCell ref="W213:W216"/>
    <mergeCell ref="X213:X216"/>
    <mergeCell ref="Y213:Y216"/>
    <mergeCell ref="Z213:Z216"/>
    <mergeCell ref="AA213:AA216"/>
    <mergeCell ref="AB213:AB216"/>
    <mergeCell ref="AC213:AC216"/>
    <mergeCell ref="AD213:AD216"/>
    <mergeCell ref="BC209:BC212"/>
    <mergeCell ref="B221:B224"/>
    <mergeCell ref="D221:D224"/>
    <mergeCell ref="E221:E224"/>
    <mergeCell ref="F221:F224"/>
    <mergeCell ref="G221:G224"/>
    <mergeCell ref="H221:H224"/>
    <mergeCell ref="I221:I224"/>
    <mergeCell ref="J221:J224"/>
    <mergeCell ref="K221:K224"/>
    <mergeCell ref="L221:L224"/>
    <mergeCell ref="M221:M224"/>
    <mergeCell ref="N221:N224"/>
    <mergeCell ref="O221:O224"/>
    <mergeCell ref="P221:P224"/>
    <mergeCell ref="Q221:Q224"/>
    <mergeCell ref="BA217:BA220"/>
    <mergeCell ref="BB217:BB220"/>
    <mergeCell ref="BC217:BC220"/>
    <mergeCell ref="AD217:AD220"/>
    <mergeCell ref="AE217:AE220"/>
    <mergeCell ref="AF217:AF220"/>
    <mergeCell ref="AG217:AG220"/>
    <mergeCell ref="AH217:AH220"/>
    <mergeCell ref="AI217:AI220"/>
    <mergeCell ref="B217:B220"/>
    <mergeCell ref="D217:D220"/>
    <mergeCell ref="E217:E220"/>
    <mergeCell ref="F217:F220"/>
    <mergeCell ref="G217:G220"/>
    <mergeCell ref="H217:H220"/>
    <mergeCell ref="I217:I220"/>
    <mergeCell ref="AA205:AA208"/>
    <mergeCell ref="AB205:AB208"/>
    <mergeCell ref="AC205:AC208"/>
    <mergeCell ref="S201:S204"/>
    <mergeCell ref="AD205:AD208"/>
    <mergeCell ref="AE205:AE208"/>
    <mergeCell ref="AF205:AF208"/>
    <mergeCell ref="AG205:AG208"/>
    <mergeCell ref="AH205:AH208"/>
    <mergeCell ref="AI205:AI208"/>
    <mergeCell ref="AJ205:AJ208"/>
    <mergeCell ref="BA205:BA208"/>
    <mergeCell ref="BB205:BB208"/>
    <mergeCell ref="BC205:BC208"/>
    <mergeCell ref="B209:B212"/>
    <mergeCell ref="D209:D212"/>
    <mergeCell ref="E209:E212"/>
    <mergeCell ref="F209:F212"/>
    <mergeCell ref="G209:G212"/>
    <mergeCell ref="H209:H212"/>
    <mergeCell ref="I209:I212"/>
    <mergeCell ref="J209:J212"/>
    <mergeCell ref="K209:K212"/>
    <mergeCell ref="L209:L212"/>
    <mergeCell ref="M209:M212"/>
    <mergeCell ref="N209:N212"/>
    <mergeCell ref="O209:O212"/>
    <mergeCell ref="P209:P212"/>
    <mergeCell ref="Q209:Q212"/>
    <mergeCell ref="R209:R212"/>
    <mergeCell ref="S209:S212"/>
    <mergeCell ref="T209:T212"/>
    <mergeCell ref="B205:B208"/>
    <mergeCell ref="D205:D208"/>
    <mergeCell ref="E205:E208"/>
    <mergeCell ref="F205:F208"/>
    <mergeCell ref="G205:G208"/>
    <mergeCell ref="H205:H208"/>
    <mergeCell ref="I205:I208"/>
    <mergeCell ref="J205:J208"/>
    <mergeCell ref="K205:K208"/>
    <mergeCell ref="L205:L208"/>
    <mergeCell ref="M205:M208"/>
    <mergeCell ref="N205:N208"/>
    <mergeCell ref="O205:O208"/>
    <mergeCell ref="P205:P208"/>
    <mergeCell ref="Q205:Q208"/>
    <mergeCell ref="R205:R208"/>
    <mergeCell ref="S205:S208"/>
    <mergeCell ref="B201:B204"/>
    <mergeCell ref="D201:D204"/>
    <mergeCell ref="E201:E204"/>
    <mergeCell ref="F201:F204"/>
    <mergeCell ref="G201:G204"/>
    <mergeCell ref="H201:H204"/>
    <mergeCell ref="I201:I204"/>
    <mergeCell ref="J201:J204"/>
    <mergeCell ref="K201:K204"/>
    <mergeCell ref="L201:L204"/>
    <mergeCell ref="M201:M204"/>
    <mergeCell ref="N201:N204"/>
    <mergeCell ref="O201:O204"/>
    <mergeCell ref="P201:P204"/>
    <mergeCell ref="Q201:Q204"/>
    <mergeCell ref="R201:R204"/>
    <mergeCell ref="AJ201:AJ204"/>
    <mergeCell ref="AA197:AA200"/>
    <mergeCell ref="AB197:AB200"/>
    <mergeCell ref="AC197:AC200"/>
    <mergeCell ref="AD197:AD200"/>
    <mergeCell ref="AE197:AE200"/>
    <mergeCell ref="AF197:AF200"/>
    <mergeCell ref="AG197:AG200"/>
    <mergeCell ref="AH197:AH200"/>
    <mergeCell ref="AI197:AI200"/>
    <mergeCell ref="AJ197:AJ200"/>
    <mergeCell ref="BA197:BA200"/>
    <mergeCell ref="BB197:BB200"/>
    <mergeCell ref="BC197:BC200"/>
    <mergeCell ref="T201:T204"/>
    <mergeCell ref="U201:U204"/>
    <mergeCell ref="V201:V204"/>
    <mergeCell ref="W201:W204"/>
    <mergeCell ref="X201:X204"/>
    <mergeCell ref="Y201:Y204"/>
    <mergeCell ref="Z201:Z204"/>
    <mergeCell ref="AA201:AA204"/>
    <mergeCell ref="AB201:AB204"/>
    <mergeCell ref="AC201:AC204"/>
    <mergeCell ref="AD201:AD204"/>
    <mergeCell ref="AE201:AE204"/>
    <mergeCell ref="AF201:AF204"/>
    <mergeCell ref="AG201:AG204"/>
    <mergeCell ref="AH201:AH204"/>
    <mergeCell ref="AI201:AI204"/>
    <mergeCell ref="BA201:BA204"/>
    <mergeCell ref="BB201:BB204"/>
    <mergeCell ref="BC201:BC204"/>
    <mergeCell ref="AC193:AC196"/>
    <mergeCell ref="AD193:AD196"/>
    <mergeCell ref="AE193:AE196"/>
    <mergeCell ref="AF193:AF196"/>
    <mergeCell ref="AG193:AG196"/>
    <mergeCell ref="AH193:AH196"/>
    <mergeCell ref="AI193:AI196"/>
    <mergeCell ref="AJ193:AJ196"/>
    <mergeCell ref="BA193:BA196"/>
    <mergeCell ref="BB193:BB196"/>
    <mergeCell ref="BC193:BC196"/>
    <mergeCell ref="B197:B200"/>
    <mergeCell ref="D197:D200"/>
    <mergeCell ref="E197:E200"/>
    <mergeCell ref="F197:F200"/>
    <mergeCell ref="G197:G200"/>
    <mergeCell ref="H197:H200"/>
    <mergeCell ref="I197:I200"/>
    <mergeCell ref="J197:J200"/>
    <mergeCell ref="K197:K200"/>
    <mergeCell ref="L197:L200"/>
    <mergeCell ref="M197:M200"/>
    <mergeCell ref="N197:N200"/>
    <mergeCell ref="O197:O200"/>
    <mergeCell ref="P197:P200"/>
    <mergeCell ref="Q197:Q200"/>
    <mergeCell ref="R197:R200"/>
    <mergeCell ref="S197:S200"/>
    <mergeCell ref="T197:T200"/>
    <mergeCell ref="U197:U200"/>
    <mergeCell ref="V197:V200"/>
    <mergeCell ref="W197:W200"/>
    <mergeCell ref="AI189:AI192"/>
    <mergeCell ref="AJ189:AJ192"/>
    <mergeCell ref="BA189:BA192"/>
    <mergeCell ref="BB189:BB192"/>
    <mergeCell ref="BC189:BC192"/>
    <mergeCell ref="B193:B196"/>
    <mergeCell ref="D193:D196"/>
    <mergeCell ref="E193:E196"/>
    <mergeCell ref="F193:F196"/>
    <mergeCell ref="G193:G196"/>
    <mergeCell ref="H193:H196"/>
    <mergeCell ref="I193:I196"/>
    <mergeCell ref="J193:J196"/>
    <mergeCell ref="K193:K196"/>
    <mergeCell ref="L193:L196"/>
    <mergeCell ref="M193:M196"/>
    <mergeCell ref="N193:N196"/>
    <mergeCell ref="O193:O196"/>
    <mergeCell ref="P193:P196"/>
    <mergeCell ref="Q193:Q196"/>
    <mergeCell ref="R193:R196"/>
    <mergeCell ref="S193:S196"/>
    <mergeCell ref="T193:T196"/>
    <mergeCell ref="U193:U196"/>
    <mergeCell ref="V193:V196"/>
    <mergeCell ref="W193:W196"/>
    <mergeCell ref="X193:X196"/>
    <mergeCell ref="Y193:Y196"/>
    <mergeCell ref="Z193:Z196"/>
    <mergeCell ref="AA193:AA196"/>
    <mergeCell ref="AB193:AB196"/>
    <mergeCell ref="R189:R192"/>
    <mergeCell ref="AA189:AA192"/>
    <mergeCell ref="AB189:AB192"/>
    <mergeCell ref="AC189:AC192"/>
    <mergeCell ref="AD189:AD192"/>
    <mergeCell ref="AE189:AE192"/>
    <mergeCell ref="AF189:AF192"/>
    <mergeCell ref="AG189:AG192"/>
    <mergeCell ref="AH189:AH192"/>
    <mergeCell ref="X93:X96"/>
    <mergeCell ref="Y93:Y96"/>
    <mergeCell ref="Z93:Z96"/>
    <mergeCell ref="AA93:AA96"/>
    <mergeCell ref="AB93:AB96"/>
    <mergeCell ref="AC93:AC96"/>
    <mergeCell ref="AD93:AD96"/>
    <mergeCell ref="AE93:AE96"/>
    <mergeCell ref="AF93:AF96"/>
    <mergeCell ref="AG93:AG96"/>
    <mergeCell ref="AH93:AH96"/>
    <mergeCell ref="AG101:AG104"/>
    <mergeCell ref="AH101:AH104"/>
    <mergeCell ref="AB129:AB132"/>
    <mergeCell ref="AC129:AC132"/>
    <mergeCell ref="AD129:AD132"/>
    <mergeCell ref="AE129:AE132"/>
    <mergeCell ref="AF129:AF132"/>
    <mergeCell ref="AG129:AG132"/>
    <mergeCell ref="AH129:AH132"/>
    <mergeCell ref="AB133:AB136"/>
    <mergeCell ref="AC133:AC136"/>
    <mergeCell ref="AD133:AD136"/>
    <mergeCell ref="AE133:AE136"/>
    <mergeCell ref="AI93:AI96"/>
    <mergeCell ref="AJ93:AJ96"/>
    <mergeCell ref="BA93:BA96"/>
    <mergeCell ref="BB93:BB96"/>
    <mergeCell ref="BC93:BC96"/>
    <mergeCell ref="B189:B192"/>
    <mergeCell ref="D189:D192"/>
    <mergeCell ref="E189:E192"/>
    <mergeCell ref="F189:F192"/>
    <mergeCell ref="G189:G192"/>
    <mergeCell ref="H189:H192"/>
    <mergeCell ref="I189:I192"/>
    <mergeCell ref="J189:J192"/>
    <mergeCell ref="K189:K192"/>
    <mergeCell ref="L189:L192"/>
    <mergeCell ref="M189:M192"/>
    <mergeCell ref="N189:N192"/>
    <mergeCell ref="O189:O192"/>
    <mergeCell ref="P189:P192"/>
    <mergeCell ref="Q189:Q192"/>
    <mergeCell ref="AA185:AA188"/>
    <mergeCell ref="AB185:AB188"/>
    <mergeCell ref="AC185:AC188"/>
    <mergeCell ref="AD185:AD188"/>
    <mergeCell ref="AE185:AE188"/>
    <mergeCell ref="AF185:AF188"/>
    <mergeCell ref="AG185:AG188"/>
    <mergeCell ref="AH185:AH188"/>
    <mergeCell ref="AI185:AI188"/>
    <mergeCell ref="AJ185:AJ188"/>
    <mergeCell ref="BA185:BA188"/>
    <mergeCell ref="BB185:BB188"/>
    <mergeCell ref="AD269:AD272"/>
    <mergeCell ref="AE269:AE272"/>
    <mergeCell ref="AF269:AF272"/>
    <mergeCell ref="AG269:AG272"/>
    <mergeCell ref="AH269:AH272"/>
    <mergeCell ref="AI269:AI272"/>
    <mergeCell ref="AJ269:AJ272"/>
    <mergeCell ref="BA269:BA272"/>
    <mergeCell ref="BB269:BB272"/>
    <mergeCell ref="BC269:BC272"/>
    <mergeCell ref="B93:B96"/>
    <mergeCell ref="D93:D96"/>
    <mergeCell ref="E93:E96"/>
    <mergeCell ref="F93:F96"/>
    <mergeCell ref="G93:G96"/>
    <mergeCell ref="H93:H96"/>
    <mergeCell ref="I93:I96"/>
    <mergeCell ref="J93:J96"/>
    <mergeCell ref="K93:K96"/>
    <mergeCell ref="L93:L96"/>
    <mergeCell ref="M93:M96"/>
    <mergeCell ref="N93:N96"/>
    <mergeCell ref="O93:O96"/>
    <mergeCell ref="P93:P96"/>
    <mergeCell ref="Q93:Q96"/>
    <mergeCell ref="R93:R96"/>
    <mergeCell ref="S93:S96"/>
    <mergeCell ref="T93:T96"/>
    <mergeCell ref="U93:U96"/>
    <mergeCell ref="V93:V96"/>
    <mergeCell ref="W93:W96"/>
    <mergeCell ref="AJ217:AJ220"/>
    <mergeCell ref="B269:B272"/>
    <mergeCell ref="D269:D272"/>
    <mergeCell ref="E269:E272"/>
    <mergeCell ref="F269:F272"/>
    <mergeCell ref="G269:G272"/>
    <mergeCell ref="H269:H272"/>
    <mergeCell ref="I269:I272"/>
    <mergeCell ref="J269:J272"/>
    <mergeCell ref="K269:K272"/>
    <mergeCell ref="L269:L272"/>
    <mergeCell ref="M269:M272"/>
    <mergeCell ref="N269:N272"/>
    <mergeCell ref="O269:O272"/>
    <mergeCell ref="P269:P272"/>
    <mergeCell ref="Q269:Q272"/>
    <mergeCell ref="R269:R272"/>
    <mergeCell ref="S269:S272"/>
    <mergeCell ref="AA269:AA272"/>
    <mergeCell ref="AB269:AB272"/>
    <mergeCell ref="AC269:AC272"/>
    <mergeCell ref="S217:S220"/>
    <mergeCell ref="T217:T220"/>
    <mergeCell ref="U217:U220"/>
    <mergeCell ref="V217:V220"/>
    <mergeCell ref="W217:W220"/>
    <mergeCell ref="X217:X220"/>
    <mergeCell ref="Y217:Y220"/>
    <mergeCell ref="Z217:Z220"/>
    <mergeCell ref="AA217:AA220"/>
    <mergeCell ref="AB217:AB220"/>
    <mergeCell ref="AC217:AC220"/>
    <mergeCell ref="T265:T268"/>
    <mergeCell ref="U265:U268"/>
    <mergeCell ref="V265:V268"/>
    <mergeCell ref="W265:W268"/>
    <mergeCell ref="X265:X268"/>
    <mergeCell ref="Y265:Y268"/>
    <mergeCell ref="Z265:Z268"/>
    <mergeCell ref="AA265:AA268"/>
    <mergeCell ref="AB265:AB268"/>
    <mergeCell ref="AC265:AC268"/>
    <mergeCell ref="W261:W264"/>
    <mergeCell ref="T221:T224"/>
    <mergeCell ref="U221:U224"/>
    <mergeCell ref="V221:V224"/>
    <mergeCell ref="W221:W224"/>
    <mergeCell ref="X221:X224"/>
    <mergeCell ref="Y221:Y224"/>
    <mergeCell ref="Z221:Z224"/>
    <mergeCell ref="S189:S192"/>
    <mergeCell ref="T189:T192"/>
    <mergeCell ref="U189:U192"/>
    <mergeCell ref="V189:V192"/>
    <mergeCell ref="W189:W192"/>
    <mergeCell ref="X189:X192"/>
    <mergeCell ref="Y189:Y192"/>
    <mergeCell ref="Z189:Z192"/>
    <mergeCell ref="X197:X200"/>
    <mergeCell ref="Y197:Y200"/>
    <mergeCell ref="Z197:Z200"/>
    <mergeCell ref="T205:T208"/>
    <mergeCell ref="U205:U208"/>
    <mergeCell ref="V205:V208"/>
    <mergeCell ref="W205:W208"/>
    <mergeCell ref="T269:T272"/>
    <mergeCell ref="U269:U272"/>
    <mergeCell ref="V269:V272"/>
    <mergeCell ref="W269:W272"/>
    <mergeCell ref="X269:X272"/>
    <mergeCell ref="Y269:Y272"/>
    <mergeCell ref="Z269:Z272"/>
    <mergeCell ref="X205:X208"/>
    <mergeCell ref="Y205:Y208"/>
    <mergeCell ref="Z205:Z208"/>
    <mergeCell ref="U209:U212"/>
    <mergeCell ref="V209:V212"/>
    <mergeCell ref="W209:W212"/>
    <mergeCell ref="X209:X212"/>
    <mergeCell ref="Y209:Y212"/>
    <mergeCell ref="Z209:Z212"/>
    <mergeCell ref="W225:W228"/>
    <mergeCell ref="B185:B188"/>
    <mergeCell ref="D185:D188"/>
    <mergeCell ref="E185:E188"/>
    <mergeCell ref="F185:F188"/>
    <mergeCell ref="G185:G188"/>
    <mergeCell ref="H185:H188"/>
    <mergeCell ref="I185:I188"/>
    <mergeCell ref="J185:J188"/>
    <mergeCell ref="K185:K188"/>
    <mergeCell ref="L185:L188"/>
    <mergeCell ref="M185:M188"/>
    <mergeCell ref="N185:N188"/>
    <mergeCell ref="O185:O188"/>
    <mergeCell ref="P185:P188"/>
    <mergeCell ref="Q185:Q188"/>
    <mergeCell ref="R185:R188"/>
    <mergeCell ref="S185:S188"/>
    <mergeCell ref="AB181:AB184"/>
    <mergeCell ref="R177:R180"/>
    <mergeCell ref="BC185:BC188"/>
    <mergeCell ref="AC181:AC184"/>
    <mergeCell ref="AD181:AD184"/>
    <mergeCell ref="AE181:AE184"/>
    <mergeCell ref="AF181:AF184"/>
    <mergeCell ref="AG181:AG184"/>
    <mergeCell ref="AH181:AH184"/>
    <mergeCell ref="AI181:AI184"/>
    <mergeCell ref="AJ181:AJ184"/>
    <mergeCell ref="BA181:BA184"/>
    <mergeCell ref="BB181:BB184"/>
    <mergeCell ref="BC181:BC184"/>
    <mergeCell ref="T185:T188"/>
    <mergeCell ref="U185:U188"/>
    <mergeCell ref="V185:V188"/>
    <mergeCell ref="S177:S180"/>
    <mergeCell ref="T177:T180"/>
    <mergeCell ref="U177:U180"/>
    <mergeCell ref="V177:V180"/>
    <mergeCell ref="W177:W180"/>
    <mergeCell ref="W185:W188"/>
    <mergeCell ref="X185:X188"/>
    <mergeCell ref="Y185:Y188"/>
    <mergeCell ref="Z185:Z188"/>
    <mergeCell ref="AG165:AG168"/>
    <mergeCell ref="AH165:AH168"/>
    <mergeCell ref="AI177:AI180"/>
    <mergeCell ref="AJ177:AJ180"/>
    <mergeCell ref="BA177:BA180"/>
    <mergeCell ref="BB177:BB180"/>
    <mergeCell ref="BC177:BC180"/>
    <mergeCell ref="B181:B184"/>
    <mergeCell ref="D181:D184"/>
    <mergeCell ref="E181:E184"/>
    <mergeCell ref="F181:F184"/>
    <mergeCell ref="G181:G184"/>
    <mergeCell ref="H181:H184"/>
    <mergeCell ref="I181:I184"/>
    <mergeCell ref="J181:J184"/>
    <mergeCell ref="K181:K184"/>
    <mergeCell ref="L181:L184"/>
    <mergeCell ref="M181:M184"/>
    <mergeCell ref="N181:N184"/>
    <mergeCell ref="O181:O184"/>
    <mergeCell ref="P181:P184"/>
    <mergeCell ref="Q181:Q184"/>
    <mergeCell ref="R181:R184"/>
    <mergeCell ref="S181:S184"/>
    <mergeCell ref="T181:T184"/>
    <mergeCell ref="U181:U184"/>
    <mergeCell ref="V181:V184"/>
    <mergeCell ref="W181:W184"/>
    <mergeCell ref="X181:X184"/>
    <mergeCell ref="Y181:Y184"/>
    <mergeCell ref="Z181:Z184"/>
    <mergeCell ref="AA181:AA184"/>
    <mergeCell ref="B177:B180"/>
    <mergeCell ref="D177:D180"/>
    <mergeCell ref="E177:E180"/>
    <mergeCell ref="F177:F180"/>
    <mergeCell ref="G177:G180"/>
    <mergeCell ref="H177:H180"/>
    <mergeCell ref="I177:I180"/>
    <mergeCell ref="J177:J180"/>
    <mergeCell ref="K177:K180"/>
    <mergeCell ref="L177:L180"/>
    <mergeCell ref="M177:M180"/>
    <mergeCell ref="N177:N180"/>
    <mergeCell ref="O177:O180"/>
    <mergeCell ref="P177:P180"/>
    <mergeCell ref="Q177:Q180"/>
    <mergeCell ref="X177:X180"/>
    <mergeCell ref="Y177:Y180"/>
    <mergeCell ref="AJ97:AJ100"/>
    <mergeCell ref="BA97:BA100"/>
    <mergeCell ref="BB97:BB100"/>
    <mergeCell ref="BC97:BC100"/>
    <mergeCell ref="B165:B168"/>
    <mergeCell ref="D165:D168"/>
    <mergeCell ref="E165:E168"/>
    <mergeCell ref="F165:F168"/>
    <mergeCell ref="G165:G168"/>
    <mergeCell ref="H165:H168"/>
    <mergeCell ref="I165:I168"/>
    <mergeCell ref="J165:J168"/>
    <mergeCell ref="K165:K168"/>
    <mergeCell ref="L165:L168"/>
    <mergeCell ref="M165:M168"/>
    <mergeCell ref="N165:N168"/>
    <mergeCell ref="O165:O168"/>
    <mergeCell ref="P165:P168"/>
    <mergeCell ref="Q165:Q168"/>
    <mergeCell ref="R165:R168"/>
    <mergeCell ref="S165:S168"/>
    <mergeCell ref="T165:T168"/>
    <mergeCell ref="U165:U168"/>
    <mergeCell ref="V165:V168"/>
    <mergeCell ref="W165:W168"/>
    <mergeCell ref="X125:X128"/>
    <mergeCell ref="AI165:AI168"/>
    <mergeCell ref="AJ165:AJ168"/>
    <mergeCell ref="BA165:BA168"/>
    <mergeCell ref="BB165:BB168"/>
    <mergeCell ref="BC165:BC168"/>
    <mergeCell ref="X165:X168"/>
    <mergeCell ref="T97:T100"/>
    <mergeCell ref="U97:U100"/>
    <mergeCell ref="V97:V100"/>
    <mergeCell ref="W97:W100"/>
    <mergeCell ref="X97:X100"/>
    <mergeCell ref="Y97:Y100"/>
    <mergeCell ref="Z97:Z100"/>
    <mergeCell ref="AA97:AA100"/>
    <mergeCell ref="AB97:AB100"/>
    <mergeCell ref="AC97:AC100"/>
    <mergeCell ref="S265:S268"/>
    <mergeCell ref="AD97:AD100"/>
    <mergeCell ref="AE97:AE100"/>
    <mergeCell ref="AF97:AF100"/>
    <mergeCell ref="AG97:AG100"/>
    <mergeCell ref="AH97:AH100"/>
    <mergeCell ref="AI97:AI100"/>
    <mergeCell ref="Z177:Z180"/>
    <mergeCell ref="AA177:AA180"/>
    <mergeCell ref="AB177:AB180"/>
    <mergeCell ref="AC177:AC180"/>
    <mergeCell ref="AD177:AD180"/>
    <mergeCell ref="AE177:AE180"/>
    <mergeCell ref="AF177:AF180"/>
    <mergeCell ref="AG177:AG180"/>
    <mergeCell ref="AH177:AH180"/>
    <mergeCell ref="Y165:Y168"/>
    <mergeCell ref="Z165:Z168"/>
    <mergeCell ref="AA165:AA168"/>
    <mergeCell ref="AB165:AB168"/>
    <mergeCell ref="AC165:AC168"/>
    <mergeCell ref="AD165:AD168"/>
    <mergeCell ref="B97:B100"/>
    <mergeCell ref="D97:D100"/>
    <mergeCell ref="E97:E100"/>
    <mergeCell ref="F97:F100"/>
    <mergeCell ref="G97:G100"/>
    <mergeCell ref="H97:H100"/>
    <mergeCell ref="I97:I100"/>
    <mergeCell ref="J97:J100"/>
    <mergeCell ref="K97:K100"/>
    <mergeCell ref="L97:L100"/>
    <mergeCell ref="M97:M100"/>
    <mergeCell ref="N97:N100"/>
    <mergeCell ref="O97:O100"/>
    <mergeCell ref="P97:P100"/>
    <mergeCell ref="Q97:Q100"/>
    <mergeCell ref="R97:R100"/>
    <mergeCell ref="S97:S100"/>
    <mergeCell ref="B265:B268"/>
    <mergeCell ref="D265:D268"/>
    <mergeCell ref="E265:E268"/>
    <mergeCell ref="F265:F268"/>
    <mergeCell ref="G265:G268"/>
    <mergeCell ref="H265:H268"/>
    <mergeCell ref="I265:I268"/>
    <mergeCell ref="J265:J268"/>
    <mergeCell ref="K265:K268"/>
    <mergeCell ref="L265:L268"/>
    <mergeCell ref="M265:M268"/>
    <mergeCell ref="N265:N268"/>
    <mergeCell ref="O265:O268"/>
    <mergeCell ref="P265:P268"/>
    <mergeCell ref="Q265:Q268"/>
    <mergeCell ref="R265:R268"/>
    <mergeCell ref="AJ265:AJ268"/>
    <mergeCell ref="BC261:BC264"/>
    <mergeCell ref="AC257:AC260"/>
    <mergeCell ref="AD257:AD260"/>
    <mergeCell ref="AE257:AE260"/>
    <mergeCell ref="AF257:AF260"/>
    <mergeCell ref="AG257:AG260"/>
    <mergeCell ref="AH257:AH260"/>
    <mergeCell ref="AI257:AI260"/>
    <mergeCell ref="AJ257:AJ260"/>
    <mergeCell ref="BA257:BA260"/>
    <mergeCell ref="BB257:BB260"/>
    <mergeCell ref="BC257:BC260"/>
    <mergeCell ref="AA257:AA260"/>
    <mergeCell ref="AB257:AB260"/>
    <mergeCell ref="AD265:AD268"/>
    <mergeCell ref="AE265:AE268"/>
    <mergeCell ref="AF265:AF268"/>
    <mergeCell ref="AG265:AG268"/>
    <mergeCell ref="AH265:AH268"/>
    <mergeCell ref="AI265:AI268"/>
    <mergeCell ref="BA265:BA268"/>
    <mergeCell ref="BB265:BB268"/>
    <mergeCell ref="BC265:BC268"/>
    <mergeCell ref="B261:B264"/>
    <mergeCell ref="D261:D264"/>
    <mergeCell ref="E261:E264"/>
    <mergeCell ref="F261:F264"/>
    <mergeCell ref="G261:G264"/>
    <mergeCell ref="H261:H264"/>
    <mergeCell ref="I261:I264"/>
    <mergeCell ref="J261:J264"/>
    <mergeCell ref="K261:K264"/>
    <mergeCell ref="L261:L264"/>
    <mergeCell ref="M261:M264"/>
    <mergeCell ref="N261:N264"/>
    <mergeCell ref="O261:O264"/>
    <mergeCell ref="P261:P264"/>
    <mergeCell ref="Q261:Q264"/>
    <mergeCell ref="R261:R264"/>
    <mergeCell ref="S261:S264"/>
    <mergeCell ref="BC253:BC256"/>
    <mergeCell ref="B257:B260"/>
    <mergeCell ref="D257:D260"/>
    <mergeCell ref="E257:E260"/>
    <mergeCell ref="F257:F260"/>
    <mergeCell ref="G257:G260"/>
    <mergeCell ref="H257:H260"/>
    <mergeCell ref="I257:I260"/>
    <mergeCell ref="J257:J260"/>
    <mergeCell ref="K257:K260"/>
    <mergeCell ref="L257:L260"/>
    <mergeCell ref="M257:M260"/>
    <mergeCell ref="N257:N260"/>
    <mergeCell ref="O257:O260"/>
    <mergeCell ref="P257:P260"/>
    <mergeCell ref="Q257:Q260"/>
    <mergeCell ref="R257:R260"/>
    <mergeCell ref="S257:S260"/>
    <mergeCell ref="T257:T260"/>
    <mergeCell ref="U257:U260"/>
    <mergeCell ref="V257:V260"/>
    <mergeCell ref="W257:W260"/>
    <mergeCell ref="X257:X260"/>
    <mergeCell ref="Y257:Y260"/>
    <mergeCell ref="Z257:Z260"/>
    <mergeCell ref="W253:W256"/>
    <mergeCell ref="X253:X256"/>
    <mergeCell ref="AA253:AA256"/>
    <mergeCell ref="AB253:AB256"/>
    <mergeCell ref="AC253:AC256"/>
    <mergeCell ref="AD253:AD256"/>
    <mergeCell ref="AE253:AE256"/>
    <mergeCell ref="AF253:AF256"/>
    <mergeCell ref="AG253:AG256"/>
    <mergeCell ref="AH253:AH256"/>
    <mergeCell ref="T261:T264"/>
    <mergeCell ref="U261:U264"/>
    <mergeCell ref="V261:V264"/>
    <mergeCell ref="AI253:AI256"/>
    <mergeCell ref="AJ253:AJ256"/>
    <mergeCell ref="BA253:BA256"/>
    <mergeCell ref="BB253:BB256"/>
    <mergeCell ref="X261:X264"/>
    <mergeCell ref="Y261:Y264"/>
    <mergeCell ref="Z261:Z264"/>
    <mergeCell ref="AA261:AA264"/>
    <mergeCell ref="AB261:AB264"/>
    <mergeCell ref="AC261:AC264"/>
    <mergeCell ref="AD261:AD264"/>
    <mergeCell ref="AE261:AE264"/>
    <mergeCell ref="AF261:AF264"/>
    <mergeCell ref="AG261:AG264"/>
    <mergeCell ref="AH261:AH264"/>
    <mergeCell ref="AI261:AI264"/>
    <mergeCell ref="AJ261:AJ264"/>
    <mergeCell ref="BA261:BA264"/>
    <mergeCell ref="BB261:BB264"/>
    <mergeCell ref="AC125:AC128"/>
    <mergeCell ref="AD125:AD128"/>
    <mergeCell ref="AE125:AE128"/>
    <mergeCell ref="AF125:AF128"/>
    <mergeCell ref="AG125:AG128"/>
    <mergeCell ref="AH125:AH128"/>
    <mergeCell ref="AI125:AI128"/>
    <mergeCell ref="AJ125:AJ128"/>
    <mergeCell ref="BA125:BA128"/>
    <mergeCell ref="BB125:BB128"/>
    <mergeCell ref="BC125:BC128"/>
    <mergeCell ref="B253:B256"/>
    <mergeCell ref="D253:D256"/>
    <mergeCell ref="E253:E256"/>
    <mergeCell ref="F253:F256"/>
    <mergeCell ref="G253:G256"/>
    <mergeCell ref="H253:H256"/>
    <mergeCell ref="I253:I256"/>
    <mergeCell ref="J253:J256"/>
    <mergeCell ref="K253:K256"/>
    <mergeCell ref="L253:L256"/>
    <mergeCell ref="M253:M256"/>
    <mergeCell ref="N253:N256"/>
    <mergeCell ref="O253:O256"/>
    <mergeCell ref="P253:P256"/>
    <mergeCell ref="Q253:Q256"/>
    <mergeCell ref="AJ161:AJ164"/>
    <mergeCell ref="BA161:BA164"/>
    <mergeCell ref="R253:R256"/>
    <mergeCell ref="S253:S256"/>
    <mergeCell ref="T253:T256"/>
    <mergeCell ref="U253:U256"/>
    <mergeCell ref="AG121:AG124"/>
    <mergeCell ref="AH121:AH124"/>
    <mergeCell ref="AI121:AI124"/>
    <mergeCell ref="AJ121:AJ124"/>
    <mergeCell ref="BA121:BA124"/>
    <mergeCell ref="BB121:BB124"/>
    <mergeCell ref="BC121:BC124"/>
    <mergeCell ref="B125:B128"/>
    <mergeCell ref="D125:D128"/>
    <mergeCell ref="E125:E128"/>
    <mergeCell ref="F125:F128"/>
    <mergeCell ref="G125:G128"/>
    <mergeCell ref="H125:H128"/>
    <mergeCell ref="I125:I128"/>
    <mergeCell ref="J125:J128"/>
    <mergeCell ref="K125:K128"/>
    <mergeCell ref="L125:L128"/>
    <mergeCell ref="M125:M128"/>
    <mergeCell ref="N125:N128"/>
    <mergeCell ref="O125:O128"/>
    <mergeCell ref="P125:P128"/>
    <mergeCell ref="Q125:Q128"/>
    <mergeCell ref="R125:R128"/>
    <mergeCell ref="S125:S128"/>
    <mergeCell ref="T125:T128"/>
    <mergeCell ref="U125:U128"/>
    <mergeCell ref="V125:V128"/>
    <mergeCell ref="W125:W128"/>
    <mergeCell ref="Y125:Y128"/>
    <mergeCell ref="Z125:Z128"/>
    <mergeCell ref="AA125:AA128"/>
    <mergeCell ref="AB125:AB128"/>
    <mergeCell ref="AJ117:AJ120"/>
    <mergeCell ref="B121:B124"/>
    <mergeCell ref="D121:D124"/>
    <mergeCell ref="E121:E124"/>
    <mergeCell ref="F121:F124"/>
    <mergeCell ref="G121:G124"/>
    <mergeCell ref="H121:H124"/>
    <mergeCell ref="I121:I124"/>
    <mergeCell ref="J121:J124"/>
    <mergeCell ref="K121:K124"/>
    <mergeCell ref="L121:L124"/>
    <mergeCell ref="M121:M124"/>
    <mergeCell ref="N121:N124"/>
    <mergeCell ref="O121:O124"/>
    <mergeCell ref="P121:P124"/>
    <mergeCell ref="Q121:Q124"/>
    <mergeCell ref="R121:R124"/>
    <mergeCell ref="S121:S124"/>
    <mergeCell ref="T121:T124"/>
    <mergeCell ref="U121:U124"/>
    <mergeCell ref="V121:V124"/>
    <mergeCell ref="W121:W124"/>
    <mergeCell ref="X121:X124"/>
    <mergeCell ref="Y121:Y124"/>
    <mergeCell ref="Z121:Z124"/>
    <mergeCell ref="AA121:AA124"/>
    <mergeCell ref="AB121:AB124"/>
    <mergeCell ref="AC121:AC124"/>
    <mergeCell ref="S117:S120"/>
    <mergeCell ref="AD121:AD124"/>
    <mergeCell ref="AE121:AE124"/>
    <mergeCell ref="AF121:AF124"/>
    <mergeCell ref="X113:X116"/>
    <mergeCell ref="Y113:Y116"/>
    <mergeCell ref="Z113:Z116"/>
    <mergeCell ref="AA113:AA116"/>
    <mergeCell ref="AB113:AB116"/>
    <mergeCell ref="AC113:AC116"/>
    <mergeCell ref="B117:B120"/>
    <mergeCell ref="D117:D120"/>
    <mergeCell ref="E117:E120"/>
    <mergeCell ref="F117:F120"/>
    <mergeCell ref="G117:G120"/>
    <mergeCell ref="H117:H120"/>
    <mergeCell ref="I117:I120"/>
    <mergeCell ref="J117:J120"/>
    <mergeCell ref="K117:K120"/>
    <mergeCell ref="L117:L120"/>
    <mergeCell ref="M117:M120"/>
    <mergeCell ref="N117:N120"/>
    <mergeCell ref="O117:O120"/>
    <mergeCell ref="P117:P120"/>
    <mergeCell ref="Q117:Q120"/>
    <mergeCell ref="R117:R120"/>
    <mergeCell ref="AE109:AE112"/>
    <mergeCell ref="AF109:AF112"/>
    <mergeCell ref="AG109:AG112"/>
    <mergeCell ref="AH109:AH112"/>
    <mergeCell ref="AI109:AI112"/>
    <mergeCell ref="AJ109:AJ112"/>
    <mergeCell ref="BA113:BA116"/>
    <mergeCell ref="BB113:BB116"/>
    <mergeCell ref="BC113:BC116"/>
    <mergeCell ref="T117:T120"/>
    <mergeCell ref="U117:U120"/>
    <mergeCell ref="V117:V120"/>
    <mergeCell ref="W117:W120"/>
    <mergeCell ref="X117:X120"/>
    <mergeCell ref="Y117:Y120"/>
    <mergeCell ref="Z117:Z120"/>
    <mergeCell ref="AA117:AA120"/>
    <mergeCell ref="AB117:AB120"/>
    <mergeCell ref="AC117:AC120"/>
    <mergeCell ref="AD117:AD120"/>
    <mergeCell ref="AE117:AE120"/>
    <mergeCell ref="AF117:AF120"/>
    <mergeCell ref="AG117:AG120"/>
    <mergeCell ref="AH117:AH120"/>
    <mergeCell ref="AI117:AI120"/>
    <mergeCell ref="BA117:BA120"/>
    <mergeCell ref="BB117:BB120"/>
    <mergeCell ref="BC117:BC120"/>
    <mergeCell ref="T113:T116"/>
    <mergeCell ref="U113:U116"/>
    <mergeCell ref="V113:V116"/>
    <mergeCell ref="W113:W116"/>
    <mergeCell ref="BA109:BA112"/>
    <mergeCell ref="BB109:BB112"/>
    <mergeCell ref="BC109:BC112"/>
    <mergeCell ref="B113:B116"/>
    <mergeCell ref="D113:D116"/>
    <mergeCell ref="E113:E116"/>
    <mergeCell ref="F113:F116"/>
    <mergeCell ref="G113:G116"/>
    <mergeCell ref="H113:H116"/>
    <mergeCell ref="I113:I116"/>
    <mergeCell ref="J113:J116"/>
    <mergeCell ref="K113:K116"/>
    <mergeCell ref="L113:L116"/>
    <mergeCell ref="M113:M116"/>
    <mergeCell ref="N113:N116"/>
    <mergeCell ref="O113:O116"/>
    <mergeCell ref="P113:P116"/>
    <mergeCell ref="Q113:Q116"/>
    <mergeCell ref="R113:R116"/>
    <mergeCell ref="S113:S116"/>
    <mergeCell ref="AD113:AD116"/>
    <mergeCell ref="AE113:AE116"/>
    <mergeCell ref="AF113:AF116"/>
    <mergeCell ref="AG113:AG116"/>
    <mergeCell ref="AH113:AH116"/>
    <mergeCell ref="AI113:AI116"/>
    <mergeCell ref="AJ113:AJ116"/>
    <mergeCell ref="Z109:Z112"/>
    <mergeCell ref="AA109:AA112"/>
    <mergeCell ref="AB109:AB112"/>
    <mergeCell ref="AC109:AC112"/>
    <mergeCell ref="AD109:AD112"/>
    <mergeCell ref="AC77:AC80"/>
    <mergeCell ref="AD77:AD80"/>
    <mergeCell ref="AE77:AE80"/>
    <mergeCell ref="AF77:AF80"/>
    <mergeCell ref="AG77:AG80"/>
    <mergeCell ref="AH77:AH80"/>
    <mergeCell ref="U81:U84"/>
    <mergeCell ref="AI89:AI92"/>
    <mergeCell ref="AJ89:AJ92"/>
    <mergeCell ref="BA89:BA92"/>
    <mergeCell ref="BB89:BB92"/>
    <mergeCell ref="BC89:BC92"/>
    <mergeCell ref="B109:B112"/>
    <mergeCell ref="D109:D112"/>
    <mergeCell ref="E109:E112"/>
    <mergeCell ref="F109:F112"/>
    <mergeCell ref="G109:G112"/>
    <mergeCell ref="H109:H112"/>
    <mergeCell ref="I109:I112"/>
    <mergeCell ref="J109:J112"/>
    <mergeCell ref="K109:K112"/>
    <mergeCell ref="L109:L112"/>
    <mergeCell ref="M109:M112"/>
    <mergeCell ref="N109:N112"/>
    <mergeCell ref="O109:O112"/>
    <mergeCell ref="P109:P112"/>
    <mergeCell ref="Q109:Q112"/>
    <mergeCell ref="R109:R112"/>
    <mergeCell ref="S109:S112"/>
    <mergeCell ref="T109:T112"/>
    <mergeCell ref="U109:U112"/>
    <mergeCell ref="V109:V112"/>
    <mergeCell ref="N81:N84"/>
    <mergeCell ref="O81:O84"/>
    <mergeCell ref="P81:P84"/>
    <mergeCell ref="Q81:Q84"/>
    <mergeCell ref="R81:R84"/>
    <mergeCell ref="S81:S84"/>
    <mergeCell ref="T81:T84"/>
    <mergeCell ref="S89:S92"/>
    <mergeCell ref="T89:T92"/>
    <mergeCell ref="U89:U92"/>
    <mergeCell ref="V89:V92"/>
    <mergeCell ref="W89:W92"/>
    <mergeCell ref="X89:X92"/>
    <mergeCell ref="Y89:Y92"/>
    <mergeCell ref="Z89:Z92"/>
    <mergeCell ref="AA89:AA92"/>
    <mergeCell ref="AB89:AB92"/>
    <mergeCell ref="R89:R92"/>
    <mergeCell ref="B89:B92"/>
    <mergeCell ref="D89:D92"/>
    <mergeCell ref="E89:E92"/>
    <mergeCell ref="F89:F92"/>
    <mergeCell ref="G89:G92"/>
    <mergeCell ref="H89:H92"/>
    <mergeCell ref="I89:I92"/>
    <mergeCell ref="J89:J92"/>
    <mergeCell ref="K89:K92"/>
    <mergeCell ref="L89:L92"/>
    <mergeCell ref="M89:M92"/>
    <mergeCell ref="N89:N92"/>
    <mergeCell ref="O89:O92"/>
    <mergeCell ref="P89:P92"/>
    <mergeCell ref="Q89:Q92"/>
    <mergeCell ref="BB85:BB88"/>
    <mergeCell ref="BC85:BC88"/>
    <mergeCell ref="AF85:AF88"/>
    <mergeCell ref="AG85:AG88"/>
    <mergeCell ref="AH85:AH88"/>
    <mergeCell ref="AI85:AI88"/>
    <mergeCell ref="AJ85:AJ88"/>
    <mergeCell ref="BA85:BA88"/>
    <mergeCell ref="AC89:AC92"/>
    <mergeCell ref="AD89:AD92"/>
    <mergeCell ref="AE89:AE92"/>
    <mergeCell ref="AF89:AF92"/>
    <mergeCell ref="AG89:AG92"/>
    <mergeCell ref="AH89:AH92"/>
    <mergeCell ref="AJ73:AJ76"/>
    <mergeCell ref="BA73:BA76"/>
    <mergeCell ref="BB73:BB76"/>
    <mergeCell ref="BC73:BC76"/>
    <mergeCell ref="B77:B80"/>
    <mergeCell ref="D77:D80"/>
    <mergeCell ref="E77:E80"/>
    <mergeCell ref="F77:F80"/>
    <mergeCell ref="G77:G80"/>
    <mergeCell ref="H77:H80"/>
    <mergeCell ref="I77:I80"/>
    <mergeCell ref="J77:J80"/>
    <mergeCell ref="K77:K80"/>
    <mergeCell ref="L77:L80"/>
    <mergeCell ref="M77:M80"/>
    <mergeCell ref="N77:N80"/>
    <mergeCell ref="O77:O80"/>
    <mergeCell ref="P77:P80"/>
    <mergeCell ref="Q77:Q80"/>
    <mergeCell ref="R77:R80"/>
    <mergeCell ref="S77:S80"/>
    <mergeCell ref="T77:T80"/>
    <mergeCell ref="U77:U80"/>
    <mergeCell ref="V77:V80"/>
    <mergeCell ref="W77:W80"/>
    <mergeCell ref="BB77:BB80"/>
    <mergeCell ref="BC77:BC80"/>
    <mergeCell ref="X77:X80"/>
    <mergeCell ref="Y77:Y80"/>
    <mergeCell ref="Z77:Z80"/>
    <mergeCell ref="AA77:AA80"/>
    <mergeCell ref="AB77:AB80"/>
    <mergeCell ref="T73:T76"/>
    <mergeCell ref="U73:U76"/>
    <mergeCell ref="V73:V76"/>
    <mergeCell ref="W73:W76"/>
    <mergeCell ref="X73:X76"/>
    <mergeCell ref="Y73:Y76"/>
    <mergeCell ref="Z73:Z76"/>
    <mergeCell ref="AA73:AA76"/>
    <mergeCell ref="AB73:AB76"/>
    <mergeCell ref="AC73:AC76"/>
    <mergeCell ref="S69:S72"/>
    <mergeCell ref="AD73:AD76"/>
    <mergeCell ref="AE73:AE76"/>
    <mergeCell ref="AF73:AF76"/>
    <mergeCell ref="AG73:AG76"/>
    <mergeCell ref="AH73:AH76"/>
    <mergeCell ref="AI73:AI76"/>
    <mergeCell ref="B73:B76"/>
    <mergeCell ref="D73:D76"/>
    <mergeCell ref="E73:E76"/>
    <mergeCell ref="F73:F76"/>
    <mergeCell ref="G73:G76"/>
    <mergeCell ref="H73:H76"/>
    <mergeCell ref="I73:I76"/>
    <mergeCell ref="J73:J76"/>
    <mergeCell ref="K73:K76"/>
    <mergeCell ref="L73:L76"/>
    <mergeCell ref="M73:M76"/>
    <mergeCell ref="N73:N76"/>
    <mergeCell ref="O73:O76"/>
    <mergeCell ref="P73:P76"/>
    <mergeCell ref="Q73:Q76"/>
    <mergeCell ref="R73:R76"/>
    <mergeCell ref="S73:S76"/>
    <mergeCell ref="B69:B72"/>
    <mergeCell ref="D69:D72"/>
    <mergeCell ref="E69:E72"/>
    <mergeCell ref="F69:F72"/>
    <mergeCell ref="G69:G72"/>
    <mergeCell ref="H69:H72"/>
    <mergeCell ref="I69:I72"/>
    <mergeCell ref="J69:J72"/>
    <mergeCell ref="K69:K72"/>
    <mergeCell ref="L69:L72"/>
    <mergeCell ref="M69:M72"/>
    <mergeCell ref="N69:N72"/>
    <mergeCell ref="O69:O72"/>
    <mergeCell ref="P69:P72"/>
    <mergeCell ref="Q69:Q72"/>
    <mergeCell ref="R69:R72"/>
    <mergeCell ref="AJ69:AJ72"/>
    <mergeCell ref="AI41:AI44"/>
    <mergeCell ref="AJ41:AJ44"/>
    <mergeCell ref="BA41:BA44"/>
    <mergeCell ref="BB41:BB44"/>
    <mergeCell ref="BC41:BC44"/>
    <mergeCell ref="T69:T72"/>
    <mergeCell ref="U69:U72"/>
    <mergeCell ref="V69:V72"/>
    <mergeCell ref="W69:W72"/>
    <mergeCell ref="X69:X72"/>
    <mergeCell ref="Y69:Y72"/>
    <mergeCell ref="Z69:Z72"/>
    <mergeCell ref="AA69:AA72"/>
    <mergeCell ref="AB69:AB72"/>
    <mergeCell ref="AC69:AC72"/>
    <mergeCell ref="AD69:AD72"/>
    <mergeCell ref="AE69:AE72"/>
    <mergeCell ref="AF69:AF72"/>
    <mergeCell ref="AG69:AG72"/>
    <mergeCell ref="AH69:AH72"/>
    <mergeCell ref="AI69:AI72"/>
    <mergeCell ref="BA69:BA72"/>
    <mergeCell ref="BB69:BB72"/>
    <mergeCell ref="BC69:BC72"/>
    <mergeCell ref="V57:V60"/>
    <mergeCell ref="W57:W60"/>
    <mergeCell ref="X57:X60"/>
    <mergeCell ref="Y57:Y60"/>
    <mergeCell ref="Z57:Z60"/>
    <mergeCell ref="AA57:AA60"/>
    <mergeCell ref="AB57:AB60"/>
    <mergeCell ref="AC57:AC60"/>
    <mergeCell ref="AF417:AF420"/>
    <mergeCell ref="AG417:AG420"/>
    <mergeCell ref="AH417:AH420"/>
    <mergeCell ref="AI417:AI420"/>
    <mergeCell ref="AJ417:AJ420"/>
    <mergeCell ref="BA417:BA420"/>
    <mergeCell ref="BB417:BB420"/>
    <mergeCell ref="BC417:BC420"/>
    <mergeCell ref="B41:B44"/>
    <mergeCell ref="D41:D44"/>
    <mergeCell ref="E41:E44"/>
    <mergeCell ref="F41:F44"/>
    <mergeCell ref="G41:G44"/>
    <mergeCell ref="H41:H44"/>
    <mergeCell ref="I41:I44"/>
    <mergeCell ref="J41:J44"/>
    <mergeCell ref="K41:K44"/>
    <mergeCell ref="L41:L44"/>
    <mergeCell ref="M41:M44"/>
    <mergeCell ref="N41:N44"/>
    <mergeCell ref="O41:O44"/>
    <mergeCell ref="P41:P44"/>
    <mergeCell ref="Q41:Q44"/>
    <mergeCell ref="R41:R44"/>
    <mergeCell ref="S41:S44"/>
    <mergeCell ref="T41:T44"/>
    <mergeCell ref="U41:U44"/>
    <mergeCell ref="V41:V44"/>
    <mergeCell ref="AI413:AI416"/>
    <mergeCell ref="W41:W44"/>
    <mergeCell ref="X41:X44"/>
    <mergeCell ref="Y41:Y44"/>
    <mergeCell ref="BC413:BC416"/>
    <mergeCell ref="B417:B420"/>
    <mergeCell ref="D417:D420"/>
    <mergeCell ref="E417:E420"/>
    <mergeCell ref="F417:F420"/>
    <mergeCell ref="G417:G420"/>
    <mergeCell ref="H417:H420"/>
    <mergeCell ref="I417:I420"/>
    <mergeCell ref="J417:J420"/>
    <mergeCell ref="K417:K420"/>
    <mergeCell ref="L417:L420"/>
    <mergeCell ref="M417:M420"/>
    <mergeCell ref="N417:N420"/>
    <mergeCell ref="O417:O420"/>
    <mergeCell ref="P417:P420"/>
    <mergeCell ref="Q417:Q420"/>
    <mergeCell ref="R417:R420"/>
    <mergeCell ref="S417:S420"/>
    <mergeCell ref="T417:T420"/>
    <mergeCell ref="U417:U420"/>
    <mergeCell ref="V417:V420"/>
    <mergeCell ref="W417:W420"/>
    <mergeCell ref="X417:X420"/>
    <mergeCell ref="Y417:Y420"/>
    <mergeCell ref="Z417:Z420"/>
    <mergeCell ref="AA417:AA420"/>
    <mergeCell ref="AB417:AB420"/>
    <mergeCell ref="R413:R416"/>
    <mergeCell ref="S413:S416"/>
    <mergeCell ref="AC417:AC420"/>
    <mergeCell ref="AD417:AD420"/>
    <mergeCell ref="AE417:AE420"/>
    <mergeCell ref="Y409:Y412"/>
    <mergeCell ref="Z409:Z412"/>
    <mergeCell ref="AA409:AA412"/>
    <mergeCell ref="AB409:AB412"/>
    <mergeCell ref="AC409:AC412"/>
    <mergeCell ref="AD409:AD412"/>
    <mergeCell ref="AE409:AE412"/>
    <mergeCell ref="AF409:AF412"/>
    <mergeCell ref="AG409:AG412"/>
    <mergeCell ref="AH409:AH412"/>
    <mergeCell ref="AJ413:AJ416"/>
    <mergeCell ref="BA413:BA416"/>
    <mergeCell ref="BB413:BB416"/>
    <mergeCell ref="AI409:AI412"/>
    <mergeCell ref="AJ409:AJ412"/>
    <mergeCell ref="BA409:BA412"/>
    <mergeCell ref="BB409:BB412"/>
    <mergeCell ref="BC409:BC412"/>
    <mergeCell ref="B413:B416"/>
    <mergeCell ref="D413:D416"/>
    <mergeCell ref="E413:E416"/>
    <mergeCell ref="F413:F416"/>
    <mergeCell ref="G413:G416"/>
    <mergeCell ref="H413:H416"/>
    <mergeCell ref="I413:I416"/>
    <mergeCell ref="J413:J416"/>
    <mergeCell ref="K413:K416"/>
    <mergeCell ref="L413:L416"/>
    <mergeCell ref="M413:M416"/>
    <mergeCell ref="N413:N416"/>
    <mergeCell ref="O413:O416"/>
    <mergeCell ref="P413:P416"/>
    <mergeCell ref="Q413:Q416"/>
    <mergeCell ref="T413:T416"/>
    <mergeCell ref="U413:U416"/>
    <mergeCell ref="V413:V416"/>
    <mergeCell ref="W413:W416"/>
    <mergeCell ref="X413:X416"/>
    <mergeCell ref="Y413:Y416"/>
    <mergeCell ref="Z413:Z416"/>
    <mergeCell ref="AA413:AA416"/>
    <mergeCell ref="AB413:AB416"/>
    <mergeCell ref="AC413:AC416"/>
    <mergeCell ref="AD413:AD416"/>
    <mergeCell ref="AE413:AE416"/>
    <mergeCell ref="AF413:AF416"/>
    <mergeCell ref="AG413:AG416"/>
    <mergeCell ref="AH413:AH416"/>
    <mergeCell ref="X409:X412"/>
    <mergeCell ref="AD309:AD312"/>
    <mergeCell ref="AE309:AE312"/>
    <mergeCell ref="AF309:AF312"/>
    <mergeCell ref="AG309:AG312"/>
    <mergeCell ref="AH309:AH312"/>
    <mergeCell ref="AI309:AI312"/>
    <mergeCell ref="AJ309:AJ312"/>
    <mergeCell ref="BA309:BA312"/>
    <mergeCell ref="BB309:BB312"/>
    <mergeCell ref="BC309:BC312"/>
    <mergeCell ref="B409:B412"/>
    <mergeCell ref="D409:D412"/>
    <mergeCell ref="E409:E412"/>
    <mergeCell ref="F409:F412"/>
    <mergeCell ref="G409:G412"/>
    <mergeCell ref="H409:H412"/>
    <mergeCell ref="I409:I412"/>
    <mergeCell ref="J409:J412"/>
    <mergeCell ref="K409:K412"/>
    <mergeCell ref="L409:L412"/>
    <mergeCell ref="M409:M412"/>
    <mergeCell ref="N409:N412"/>
    <mergeCell ref="O409:O412"/>
    <mergeCell ref="P409:P412"/>
    <mergeCell ref="Q409:Q412"/>
    <mergeCell ref="R409:R412"/>
    <mergeCell ref="S409:S412"/>
    <mergeCell ref="T409:T412"/>
    <mergeCell ref="U409:U412"/>
    <mergeCell ref="V409:V412"/>
    <mergeCell ref="W409:W412"/>
    <mergeCell ref="S377:S380"/>
    <mergeCell ref="AJ305:AJ308"/>
    <mergeCell ref="BA305:BA308"/>
    <mergeCell ref="BB305:BB308"/>
    <mergeCell ref="BC305:BC308"/>
    <mergeCell ref="B309:B312"/>
    <mergeCell ref="D309:D312"/>
    <mergeCell ref="E309:E312"/>
    <mergeCell ref="F309:F312"/>
    <mergeCell ref="G309:G312"/>
    <mergeCell ref="H309:H312"/>
    <mergeCell ref="I309:I312"/>
    <mergeCell ref="J309:J312"/>
    <mergeCell ref="K309:K312"/>
    <mergeCell ref="L309:L312"/>
    <mergeCell ref="M309:M312"/>
    <mergeCell ref="N309:N312"/>
    <mergeCell ref="O309:O312"/>
    <mergeCell ref="P309:P312"/>
    <mergeCell ref="Q309:Q312"/>
    <mergeCell ref="R309:R312"/>
    <mergeCell ref="S309:S312"/>
    <mergeCell ref="T309:T312"/>
    <mergeCell ref="U309:U312"/>
    <mergeCell ref="V309:V312"/>
    <mergeCell ref="W309:W312"/>
    <mergeCell ref="X309:X312"/>
    <mergeCell ref="Y309:Y312"/>
    <mergeCell ref="Z309:Z312"/>
    <mergeCell ref="AA309:AA312"/>
    <mergeCell ref="AB309:AB312"/>
    <mergeCell ref="AC309:AC312"/>
    <mergeCell ref="S305:S308"/>
    <mergeCell ref="X305:X308"/>
    <mergeCell ref="Y305:Y308"/>
    <mergeCell ref="Z305:Z308"/>
    <mergeCell ref="AA305:AA308"/>
    <mergeCell ref="AB305:AB308"/>
    <mergeCell ref="AC305:AC308"/>
    <mergeCell ref="AD305:AD308"/>
    <mergeCell ref="AE305:AE308"/>
    <mergeCell ref="AF305:AF308"/>
    <mergeCell ref="AG305:AG308"/>
    <mergeCell ref="AH305:AH308"/>
    <mergeCell ref="AI305:AI308"/>
    <mergeCell ref="Y161:Y164"/>
    <mergeCell ref="Z161:Z164"/>
    <mergeCell ref="AA161:AA164"/>
    <mergeCell ref="AB161:AB164"/>
    <mergeCell ref="AC161:AC164"/>
    <mergeCell ref="AD161:AD164"/>
    <mergeCell ref="AE161:AE164"/>
    <mergeCell ref="AF161:AF164"/>
    <mergeCell ref="AG161:AG164"/>
    <mergeCell ref="AH161:AH164"/>
    <mergeCell ref="AI161:AI164"/>
    <mergeCell ref="Y297:Y300"/>
    <mergeCell ref="Z297:Z300"/>
    <mergeCell ref="AA297:AA300"/>
    <mergeCell ref="AB297:AB300"/>
    <mergeCell ref="AC297:AC300"/>
    <mergeCell ref="Y253:Y256"/>
    <mergeCell ref="Z253:Z256"/>
    <mergeCell ref="AE165:AE168"/>
    <mergeCell ref="AF165:AF168"/>
    <mergeCell ref="X161:X164"/>
    <mergeCell ref="BB161:BB164"/>
    <mergeCell ref="BC161:BC164"/>
    <mergeCell ref="B305:B308"/>
    <mergeCell ref="D305:D308"/>
    <mergeCell ref="E305:E308"/>
    <mergeCell ref="F305:F308"/>
    <mergeCell ref="G305:G308"/>
    <mergeCell ref="H305:H308"/>
    <mergeCell ref="I305:I308"/>
    <mergeCell ref="J305:J308"/>
    <mergeCell ref="K305:K308"/>
    <mergeCell ref="L305:L308"/>
    <mergeCell ref="M305:M308"/>
    <mergeCell ref="N305:N308"/>
    <mergeCell ref="O305:O308"/>
    <mergeCell ref="P305:P308"/>
    <mergeCell ref="Q305:Q308"/>
    <mergeCell ref="R305:R308"/>
    <mergeCell ref="T289:T292"/>
    <mergeCell ref="Q289:Q292"/>
    <mergeCell ref="R289:R292"/>
    <mergeCell ref="S289:S292"/>
    <mergeCell ref="S297:S300"/>
    <mergeCell ref="T297:T300"/>
    <mergeCell ref="T305:T308"/>
    <mergeCell ref="R293:R296"/>
    <mergeCell ref="Q297:Q300"/>
    <mergeCell ref="R297:R300"/>
    <mergeCell ref="T293:T296"/>
    <mergeCell ref="V305:V308"/>
    <mergeCell ref="W305:W308"/>
    <mergeCell ref="AD157:AD160"/>
    <mergeCell ref="T153:T156"/>
    <mergeCell ref="AE157:AE160"/>
    <mergeCell ref="AF157:AF160"/>
    <mergeCell ref="AG157:AG160"/>
    <mergeCell ref="AH157:AH160"/>
    <mergeCell ref="AI157:AI160"/>
    <mergeCell ref="AJ157:AJ160"/>
    <mergeCell ref="BA157:BA160"/>
    <mergeCell ref="BB157:BB160"/>
    <mergeCell ref="BC157:BC160"/>
    <mergeCell ref="B161:B164"/>
    <mergeCell ref="D161:D164"/>
    <mergeCell ref="E161:E164"/>
    <mergeCell ref="F161:F164"/>
    <mergeCell ref="G161:G164"/>
    <mergeCell ref="H161:H164"/>
    <mergeCell ref="I161:I164"/>
    <mergeCell ref="J161:J164"/>
    <mergeCell ref="K161:K164"/>
    <mergeCell ref="L161:L164"/>
    <mergeCell ref="M161:M164"/>
    <mergeCell ref="N161:N164"/>
    <mergeCell ref="O161:O164"/>
    <mergeCell ref="P161:P164"/>
    <mergeCell ref="Q161:Q164"/>
    <mergeCell ref="R161:R164"/>
    <mergeCell ref="S161:S164"/>
    <mergeCell ref="T161:T164"/>
    <mergeCell ref="U161:U164"/>
    <mergeCell ref="V161:V164"/>
    <mergeCell ref="W161:W164"/>
    <mergeCell ref="BA153:BA156"/>
    <mergeCell ref="BB153:BB156"/>
    <mergeCell ref="BA149:BA152"/>
    <mergeCell ref="BB149:BB152"/>
    <mergeCell ref="BC153:BC156"/>
    <mergeCell ref="B157:B160"/>
    <mergeCell ref="D157:D160"/>
    <mergeCell ref="E157:E160"/>
    <mergeCell ref="F157:F160"/>
    <mergeCell ref="G157:G160"/>
    <mergeCell ref="H157:H160"/>
    <mergeCell ref="I157:I160"/>
    <mergeCell ref="J157:J160"/>
    <mergeCell ref="K157:K160"/>
    <mergeCell ref="L157:L160"/>
    <mergeCell ref="M157:M160"/>
    <mergeCell ref="N157:N160"/>
    <mergeCell ref="O157:O160"/>
    <mergeCell ref="P157:P160"/>
    <mergeCell ref="Q157:Q160"/>
    <mergeCell ref="R157:R160"/>
    <mergeCell ref="S157:S160"/>
    <mergeCell ref="T157:T160"/>
    <mergeCell ref="U157:U160"/>
    <mergeCell ref="V157:V160"/>
    <mergeCell ref="W157:W160"/>
    <mergeCell ref="X157:X160"/>
    <mergeCell ref="Y157:Y160"/>
    <mergeCell ref="Z157:Z160"/>
    <mergeCell ref="AA157:AA160"/>
    <mergeCell ref="AB157:AB160"/>
    <mergeCell ref="AC157:AC160"/>
    <mergeCell ref="AD153:AD156"/>
    <mergeCell ref="AE153:AE156"/>
    <mergeCell ref="AF153:AF156"/>
    <mergeCell ref="AG153:AG156"/>
    <mergeCell ref="AH153:AH156"/>
    <mergeCell ref="AI153:AI156"/>
    <mergeCell ref="AJ153:AJ156"/>
    <mergeCell ref="Z149:Z152"/>
    <mergeCell ref="AA149:AA152"/>
    <mergeCell ref="AB149:AB152"/>
    <mergeCell ref="AC149:AC152"/>
    <mergeCell ref="AD149:AD152"/>
    <mergeCell ref="AE149:AE152"/>
    <mergeCell ref="AF149:AF152"/>
    <mergeCell ref="AG149:AG152"/>
    <mergeCell ref="AH149:AH152"/>
    <mergeCell ref="AI149:AI152"/>
    <mergeCell ref="AJ149:AJ152"/>
    <mergeCell ref="V149:V152"/>
    <mergeCell ref="W149:W152"/>
    <mergeCell ref="X149:X152"/>
    <mergeCell ref="Y149:Y152"/>
    <mergeCell ref="B145:B148"/>
    <mergeCell ref="BC149:BC152"/>
    <mergeCell ref="B153:B156"/>
    <mergeCell ref="D153:D156"/>
    <mergeCell ref="E153:E156"/>
    <mergeCell ref="F153:F156"/>
    <mergeCell ref="G153:G156"/>
    <mergeCell ref="H153:H156"/>
    <mergeCell ref="I153:I156"/>
    <mergeCell ref="J153:J156"/>
    <mergeCell ref="K153:K156"/>
    <mergeCell ref="L153:L156"/>
    <mergeCell ref="M153:M156"/>
    <mergeCell ref="N153:N156"/>
    <mergeCell ref="O153:O156"/>
    <mergeCell ref="P153:P156"/>
    <mergeCell ref="Q153:Q156"/>
    <mergeCell ref="R153:R156"/>
    <mergeCell ref="S153:S156"/>
    <mergeCell ref="U153:U156"/>
    <mergeCell ref="V153:V156"/>
    <mergeCell ref="W153:W156"/>
    <mergeCell ref="X153:X156"/>
    <mergeCell ref="Y153:Y156"/>
    <mergeCell ref="Z153:Z156"/>
    <mergeCell ref="AA153:AA156"/>
    <mergeCell ref="AB153:AB156"/>
    <mergeCell ref="AC153:AC156"/>
    <mergeCell ref="S145:S148"/>
    <mergeCell ref="T145:T148"/>
    <mergeCell ref="W109:W112"/>
    <mergeCell ref="X109:X112"/>
    <mergeCell ref="Y109:Y112"/>
    <mergeCell ref="AF145:AF148"/>
    <mergeCell ref="AG145:AG148"/>
    <mergeCell ref="AH145:AH148"/>
    <mergeCell ref="AI145:AI148"/>
    <mergeCell ref="AJ145:AJ148"/>
    <mergeCell ref="BA145:BA148"/>
    <mergeCell ref="BB145:BB148"/>
    <mergeCell ref="BC145:BC148"/>
    <mergeCell ref="B149:B152"/>
    <mergeCell ref="D149:D152"/>
    <mergeCell ref="E149:E152"/>
    <mergeCell ref="F149:F152"/>
    <mergeCell ref="G149:G152"/>
    <mergeCell ref="H149:H152"/>
    <mergeCell ref="I149:I152"/>
    <mergeCell ref="J149:J152"/>
    <mergeCell ref="K149:K152"/>
    <mergeCell ref="L149:L152"/>
    <mergeCell ref="M149:M152"/>
    <mergeCell ref="N149:N152"/>
    <mergeCell ref="O149:O152"/>
    <mergeCell ref="P149:P152"/>
    <mergeCell ref="Q149:Q152"/>
    <mergeCell ref="R149:R152"/>
    <mergeCell ref="S149:S152"/>
    <mergeCell ref="T149:T152"/>
    <mergeCell ref="U149:U152"/>
    <mergeCell ref="AJ481:AJ484"/>
    <mergeCell ref="BA481:BA484"/>
    <mergeCell ref="BB481:BB484"/>
    <mergeCell ref="BC481:BC484"/>
    <mergeCell ref="BU481:BU484"/>
    <mergeCell ref="CL481:CL484"/>
    <mergeCell ref="B85:B88"/>
    <mergeCell ref="D85:D88"/>
    <mergeCell ref="E85:E88"/>
    <mergeCell ref="F85:F88"/>
    <mergeCell ref="G85:G88"/>
    <mergeCell ref="H85:H88"/>
    <mergeCell ref="I85:I88"/>
    <mergeCell ref="J85:J88"/>
    <mergeCell ref="K85:K88"/>
    <mergeCell ref="L85:L88"/>
    <mergeCell ref="M85:M88"/>
    <mergeCell ref="N85:N88"/>
    <mergeCell ref="O85:O88"/>
    <mergeCell ref="P85:P88"/>
    <mergeCell ref="Q85:Q88"/>
    <mergeCell ref="R85:R88"/>
    <mergeCell ref="S85:S88"/>
    <mergeCell ref="T85:T88"/>
    <mergeCell ref="BA465:BA468"/>
    <mergeCell ref="U145:U148"/>
    <mergeCell ref="V145:V148"/>
    <mergeCell ref="W145:W148"/>
    <mergeCell ref="X145:X148"/>
    <mergeCell ref="Y145:Y148"/>
    <mergeCell ref="Z145:Z148"/>
    <mergeCell ref="AA145:AA148"/>
    <mergeCell ref="U481:U484"/>
    <mergeCell ref="V481:V484"/>
    <mergeCell ref="W481:W484"/>
    <mergeCell ref="X481:X484"/>
    <mergeCell ref="Y481:Y484"/>
    <mergeCell ref="Z481:Z484"/>
    <mergeCell ref="AA481:AA484"/>
    <mergeCell ref="AB481:AB484"/>
    <mergeCell ref="T465:T468"/>
    <mergeCell ref="U465:U468"/>
    <mergeCell ref="AC481:AC484"/>
    <mergeCell ref="AD481:AD484"/>
    <mergeCell ref="AE481:AE484"/>
    <mergeCell ref="AF481:AF484"/>
    <mergeCell ref="AG481:AG484"/>
    <mergeCell ref="AH481:AH484"/>
    <mergeCell ref="AI481:AI484"/>
    <mergeCell ref="AD473:AD476"/>
    <mergeCell ref="AE473:AE476"/>
    <mergeCell ref="AF473:AF476"/>
    <mergeCell ref="AG473:AG476"/>
    <mergeCell ref="T473:T476"/>
    <mergeCell ref="U473:U476"/>
    <mergeCell ref="V473:V476"/>
    <mergeCell ref="W473:W476"/>
    <mergeCell ref="V485:V488"/>
    <mergeCell ref="W485:W488"/>
    <mergeCell ref="X485:X488"/>
    <mergeCell ref="Y485:Y488"/>
    <mergeCell ref="Z485:Z488"/>
    <mergeCell ref="AA485:AA488"/>
    <mergeCell ref="AB485:AB488"/>
    <mergeCell ref="AC485:AC488"/>
    <mergeCell ref="AD485:AD488"/>
    <mergeCell ref="AE485:AE488"/>
    <mergeCell ref="AF485:AF488"/>
    <mergeCell ref="AG485:AG488"/>
    <mergeCell ref="AH485:AH488"/>
    <mergeCell ref="AI485:AI488"/>
    <mergeCell ref="AI65:AI68"/>
    <mergeCell ref="AJ65:AJ68"/>
    <mergeCell ref="V81:V84"/>
    <mergeCell ref="W81:W84"/>
    <mergeCell ref="V449:V452"/>
    <mergeCell ref="W449:W452"/>
    <mergeCell ref="X433:X436"/>
    <mergeCell ref="Y433:Y436"/>
    <mergeCell ref="AC433:AC436"/>
    <mergeCell ref="AD433:AD436"/>
    <mergeCell ref="AF477:AF480"/>
    <mergeCell ref="AG477:AG480"/>
    <mergeCell ref="X473:X476"/>
    <mergeCell ref="Y473:Y476"/>
    <mergeCell ref="Z473:Z476"/>
    <mergeCell ref="AA473:AA476"/>
    <mergeCell ref="AB473:AB476"/>
    <mergeCell ref="AC473:AC476"/>
    <mergeCell ref="BB465:BB468"/>
    <mergeCell ref="BC465:BC468"/>
    <mergeCell ref="BU465:BU468"/>
    <mergeCell ref="CL465:CL468"/>
    <mergeCell ref="B481:B484"/>
    <mergeCell ref="D481:D484"/>
    <mergeCell ref="E481:E484"/>
    <mergeCell ref="F481:F484"/>
    <mergeCell ref="G481:G484"/>
    <mergeCell ref="H481:H484"/>
    <mergeCell ref="I481:I484"/>
    <mergeCell ref="J481:J484"/>
    <mergeCell ref="K481:K484"/>
    <mergeCell ref="L481:L484"/>
    <mergeCell ref="M481:M484"/>
    <mergeCell ref="N481:N484"/>
    <mergeCell ref="O481:O484"/>
    <mergeCell ref="P481:P484"/>
    <mergeCell ref="Q481:Q484"/>
    <mergeCell ref="R481:R484"/>
    <mergeCell ref="S481:S484"/>
    <mergeCell ref="T481:T484"/>
    <mergeCell ref="AH477:AH480"/>
    <mergeCell ref="AI477:AI480"/>
    <mergeCell ref="AJ477:AJ480"/>
    <mergeCell ref="BA477:BA480"/>
    <mergeCell ref="BB477:BB480"/>
    <mergeCell ref="BC477:BC480"/>
    <mergeCell ref="BU477:BU480"/>
    <mergeCell ref="CL477:CL480"/>
    <mergeCell ref="AD477:AD480"/>
    <mergeCell ref="AE477:AE480"/>
    <mergeCell ref="CL65:CL68"/>
    <mergeCell ref="B465:B468"/>
    <mergeCell ref="D465:D468"/>
    <mergeCell ref="E465:E468"/>
    <mergeCell ref="F465:F468"/>
    <mergeCell ref="G465:G468"/>
    <mergeCell ref="H465:H468"/>
    <mergeCell ref="I465:I468"/>
    <mergeCell ref="J465:J468"/>
    <mergeCell ref="K465:K468"/>
    <mergeCell ref="L465:L468"/>
    <mergeCell ref="M465:M468"/>
    <mergeCell ref="N465:N468"/>
    <mergeCell ref="O465:O468"/>
    <mergeCell ref="P465:P468"/>
    <mergeCell ref="Q465:Q468"/>
    <mergeCell ref="R465:R468"/>
    <mergeCell ref="S465:S468"/>
    <mergeCell ref="B437:B440"/>
    <mergeCell ref="D437:D440"/>
    <mergeCell ref="E437:E440"/>
    <mergeCell ref="F437:F440"/>
    <mergeCell ref="G437:G440"/>
    <mergeCell ref="H437:H440"/>
    <mergeCell ref="I437:I440"/>
    <mergeCell ref="J437:J440"/>
    <mergeCell ref="K437:K440"/>
    <mergeCell ref="L437:L440"/>
    <mergeCell ref="V465:V468"/>
    <mergeCell ref="W465:W468"/>
    <mergeCell ref="X465:X468"/>
    <mergeCell ref="Y465:Y468"/>
    <mergeCell ref="BU20:BU23"/>
    <mergeCell ref="CL20:CL23"/>
    <mergeCell ref="B65:B68"/>
    <mergeCell ref="D65:D68"/>
    <mergeCell ref="E65:E68"/>
    <mergeCell ref="F65:F68"/>
    <mergeCell ref="G65:G68"/>
    <mergeCell ref="H65:H68"/>
    <mergeCell ref="I65:I68"/>
    <mergeCell ref="J65:J68"/>
    <mergeCell ref="K65:K68"/>
    <mergeCell ref="L65:L68"/>
    <mergeCell ref="M65:M68"/>
    <mergeCell ref="N65:N68"/>
    <mergeCell ref="O65:O68"/>
    <mergeCell ref="P65:P68"/>
    <mergeCell ref="Q65:Q68"/>
    <mergeCell ref="R65:R68"/>
    <mergeCell ref="S65:S68"/>
    <mergeCell ref="T65:T68"/>
    <mergeCell ref="U65:U68"/>
    <mergeCell ref="V65:V68"/>
    <mergeCell ref="W65:W68"/>
    <mergeCell ref="X65:X68"/>
    <mergeCell ref="Y65:Y68"/>
    <mergeCell ref="Z65:Z68"/>
    <mergeCell ref="AA65:AA68"/>
    <mergeCell ref="S20:S23"/>
    <mergeCell ref="BA65:BA68"/>
    <mergeCell ref="BB65:BB68"/>
    <mergeCell ref="BC65:BC68"/>
    <mergeCell ref="BU65:BU68"/>
    <mergeCell ref="AH20:AH23"/>
    <mergeCell ref="AI20:AI23"/>
    <mergeCell ref="AA16:AA19"/>
    <mergeCell ref="AB16:AB19"/>
    <mergeCell ref="AC16:AC19"/>
    <mergeCell ref="AD16:AD19"/>
    <mergeCell ref="AE16:AE19"/>
    <mergeCell ref="AF16:AF19"/>
    <mergeCell ref="AG16:AG19"/>
    <mergeCell ref="AH16:AH19"/>
    <mergeCell ref="AI16:AI19"/>
    <mergeCell ref="AJ20:AJ23"/>
    <mergeCell ref="BA20:BA23"/>
    <mergeCell ref="BB20:BB23"/>
    <mergeCell ref="BC20:BC23"/>
    <mergeCell ref="BB16:BB19"/>
    <mergeCell ref="BC16:BC19"/>
    <mergeCell ref="BU16:BU19"/>
    <mergeCell ref="CL16:CL19"/>
    <mergeCell ref="B20:B23"/>
    <mergeCell ref="D20:D23"/>
    <mergeCell ref="E20:E23"/>
    <mergeCell ref="F20:F23"/>
    <mergeCell ref="G20:G23"/>
    <mergeCell ref="H20:H23"/>
    <mergeCell ref="I20:I23"/>
    <mergeCell ref="J20:J23"/>
    <mergeCell ref="K20:K23"/>
    <mergeCell ref="L20:L23"/>
    <mergeCell ref="M20:M23"/>
    <mergeCell ref="N20:N23"/>
    <mergeCell ref="O20:O23"/>
    <mergeCell ref="P20:P23"/>
    <mergeCell ref="Q20:Q23"/>
    <mergeCell ref="R20:R23"/>
    <mergeCell ref="T20:T23"/>
    <mergeCell ref="U20:U23"/>
    <mergeCell ref="V20:V23"/>
    <mergeCell ref="W20:W23"/>
    <mergeCell ref="X20:X23"/>
    <mergeCell ref="Y20:Y23"/>
    <mergeCell ref="Z20:Z23"/>
    <mergeCell ref="AA20:AA23"/>
    <mergeCell ref="AB20:AB23"/>
    <mergeCell ref="AC20:AC23"/>
    <mergeCell ref="AD20:AD23"/>
    <mergeCell ref="AE20:AE23"/>
    <mergeCell ref="AF20:AF23"/>
    <mergeCell ref="AG20:AG23"/>
    <mergeCell ref="BA12:BA15"/>
    <mergeCell ref="BB12:BB15"/>
    <mergeCell ref="BC12:BC15"/>
    <mergeCell ref="BU12:BU15"/>
    <mergeCell ref="CL12:CL15"/>
    <mergeCell ref="B16:B19"/>
    <mergeCell ref="D16:D19"/>
    <mergeCell ref="E16:E19"/>
    <mergeCell ref="F16:F19"/>
    <mergeCell ref="G16:G19"/>
    <mergeCell ref="H16:H19"/>
    <mergeCell ref="I16:I19"/>
    <mergeCell ref="J16:J19"/>
    <mergeCell ref="K16:K19"/>
    <mergeCell ref="L16:L19"/>
    <mergeCell ref="M16:M19"/>
    <mergeCell ref="N16:N19"/>
    <mergeCell ref="O16:O19"/>
    <mergeCell ref="P16:P19"/>
    <mergeCell ref="Q16:Q19"/>
    <mergeCell ref="R16:R19"/>
    <mergeCell ref="S16:S19"/>
    <mergeCell ref="T16:T19"/>
    <mergeCell ref="U16:U19"/>
    <mergeCell ref="V16:V19"/>
    <mergeCell ref="W16:W19"/>
    <mergeCell ref="X16:X19"/>
    <mergeCell ref="Y16:Y19"/>
    <mergeCell ref="Z16:Z19"/>
    <mergeCell ref="R12:R15"/>
    <mergeCell ref="AJ16:AJ19"/>
    <mergeCell ref="BA16:BA19"/>
    <mergeCell ref="AC12:AC15"/>
    <mergeCell ref="AD12:AD15"/>
    <mergeCell ref="AE12:AE15"/>
    <mergeCell ref="AF12:AF15"/>
    <mergeCell ref="AG12:AG15"/>
    <mergeCell ref="AH12:AH15"/>
    <mergeCell ref="Z8:Z11"/>
    <mergeCell ref="AA8:AA11"/>
    <mergeCell ref="AB8:AB11"/>
    <mergeCell ref="AC8:AC11"/>
    <mergeCell ref="AD8:AD11"/>
    <mergeCell ref="AE8:AE11"/>
    <mergeCell ref="AF8:AF11"/>
    <mergeCell ref="AG8:AG11"/>
    <mergeCell ref="AH8:AH11"/>
    <mergeCell ref="AI12:AI15"/>
    <mergeCell ref="AJ12:AJ15"/>
    <mergeCell ref="AI8:AI11"/>
    <mergeCell ref="AJ8:AJ11"/>
    <mergeCell ref="BA8:BA11"/>
    <mergeCell ref="BB8:BB11"/>
    <mergeCell ref="BC8:BC11"/>
    <mergeCell ref="BU8:BU11"/>
    <mergeCell ref="CL8:CL11"/>
    <mergeCell ref="B12:B15"/>
    <mergeCell ref="D12:D15"/>
    <mergeCell ref="E12:E15"/>
    <mergeCell ref="F12:F15"/>
    <mergeCell ref="G12:G15"/>
    <mergeCell ref="H12:H15"/>
    <mergeCell ref="I12:I15"/>
    <mergeCell ref="J12:J15"/>
    <mergeCell ref="K12:K15"/>
    <mergeCell ref="L12:L15"/>
    <mergeCell ref="M12:M15"/>
    <mergeCell ref="N12:N15"/>
    <mergeCell ref="O12:O15"/>
    <mergeCell ref="P12:P15"/>
    <mergeCell ref="Q12:Q15"/>
    <mergeCell ref="S12:S15"/>
    <mergeCell ref="T12:T15"/>
    <mergeCell ref="U12:U15"/>
    <mergeCell ref="V12:V15"/>
    <mergeCell ref="W12:W15"/>
    <mergeCell ref="X12:X15"/>
    <mergeCell ref="Y12:Y15"/>
    <mergeCell ref="Z12:Z15"/>
    <mergeCell ref="AA12:AA15"/>
    <mergeCell ref="AB12:AB15"/>
    <mergeCell ref="B8:B11"/>
    <mergeCell ref="D8:D11"/>
    <mergeCell ref="E8:E11"/>
    <mergeCell ref="F8:F11"/>
    <mergeCell ref="G8:G11"/>
    <mergeCell ref="H8:H11"/>
    <mergeCell ref="I8:I11"/>
    <mergeCell ref="J8:J11"/>
    <mergeCell ref="K8:K11"/>
    <mergeCell ref="L8:L11"/>
    <mergeCell ref="M8:M11"/>
    <mergeCell ref="N8:N11"/>
    <mergeCell ref="O8:O11"/>
    <mergeCell ref="P8:P11"/>
    <mergeCell ref="Q8:Q11"/>
    <mergeCell ref="R8:R11"/>
    <mergeCell ref="S8:S11"/>
    <mergeCell ref="T8:T11"/>
    <mergeCell ref="U8:U11"/>
    <mergeCell ref="V8:V11"/>
    <mergeCell ref="W8:W11"/>
    <mergeCell ref="X8:X11"/>
    <mergeCell ref="Y8:Y11"/>
    <mergeCell ref="CL473:CL476"/>
    <mergeCell ref="B477:B480"/>
    <mergeCell ref="D477:D480"/>
    <mergeCell ref="E477:E480"/>
    <mergeCell ref="F477:F480"/>
    <mergeCell ref="G477:G480"/>
    <mergeCell ref="H477:H480"/>
    <mergeCell ref="I477:I480"/>
    <mergeCell ref="J477:J480"/>
    <mergeCell ref="K477:K480"/>
    <mergeCell ref="L477:L480"/>
    <mergeCell ref="M477:M480"/>
    <mergeCell ref="N477:N480"/>
    <mergeCell ref="O477:O480"/>
    <mergeCell ref="P477:P480"/>
    <mergeCell ref="Q477:Q480"/>
    <mergeCell ref="R477:R480"/>
    <mergeCell ref="S477:S480"/>
    <mergeCell ref="T477:T480"/>
    <mergeCell ref="U477:U480"/>
    <mergeCell ref="V477:V480"/>
    <mergeCell ref="W477:W480"/>
    <mergeCell ref="X477:X480"/>
    <mergeCell ref="Y477:Y480"/>
    <mergeCell ref="Z477:Z480"/>
    <mergeCell ref="AA477:AA480"/>
    <mergeCell ref="AB477:AB480"/>
    <mergeCell ref="AC477:AC480"/>
    <mergeCell ref="BA473:BA476"/>
    <mergeCell ref="BB473:BB476"/>
    <mergeCell ref="BC473:BC476"/>
    <mergeCell ref="BU473:BU476"/>
    <mergeCell ref="AE36:AE40"/>
    <mergeCell ref="AF36:AF40"/>
    <mergeCell ref="AG36:AG40"/>
    <mergeCell ref="AH36:AH40"/>
    <mergeCell ref="AI36:AI40"/>
    <mergeCell ref="AJ36:AJ40"/>
    <mergeCell ref="BA36:BA40"/>
    <mergeCell ref="BB36:BB40"/>
    <mergeCell ref="BC36:BC40"/>
    <mergeCell ref="BU36:BU40"/>
    <mergeCell ref="AJ445:AJ448"/>
    <mergeCell ref="AE445:AE448"/>
    <mergeCell ref="AF445:AF448"/>
    <mergeCell ref="AG445:AG448"/>
    <mergeCell ref="AH445:AH448"/>
    <mergeCell ref="BU437:BU440"/>
    <mergeCell ref="AE433:AE436"/>
    <mergeCell ref="AF433:AF436"/>
    <mergeCell ref="AE441:AE444"/>
    <mergeCell ref="AF441:AF444"/>
    <mergeCell ref="AG441:AG444"/>
    <mergeCell ref="AH441:AH444"/>
    <mergeCell ref="BA433:BA436"/>
    <mergeCell ref="BA289:BA292"/>
    <mergeCell ref="BB293:BB296"/>
    <mergeCell ref="AE465:AE468"/>
    <mergeCell ref="AF465:AF468"/>
    <mergeCell ref="AG465:AG468"/>
    <mergeCell ref="AJ473:AJ476"/>
    <mergeCell ref="Z465:Z468"/>
    <mergeCell ref="AA465:AA468"/>
    <mergeCell ref="AB465:AB468"/>
    <mergeCell ref="AC465:AC468"/>
    <mergeCell ref="AD465:AD468"/>
    <mergeCell ref="AH465:AH468"/>
    <mergeCell ref="AI465:AI468"/>
    <mergeCell ref="AJ465:AJ468"/>
    <mergeCell ref="AB65:AB68"/>
    <mergeCell ref="AC65:AC68"/>
    <mergeCell ref="AD65:AD68"/>
    <mergeCell ref="AE65:AE68"/>
    <mergeCell ref="AF65:AF68"/>
    <mergeCell ref="AG65:AG68"/>
    <mergeCell ref="AH65:AH68"/>
    <mergeCell ref="B473:B476"/>
    <mergeCell ref="D473:D476"/>
    <mergeCell ref="E473:E476"/>
    <mergeCell ref="F473:F476"/>
    <mergeCell ref="AE145:AE148"/>
    <mergeCell ref="U85:U88"/>
    <mergeCell ref="V85:V88"/>
    <mergeCell ref="W85:W88"/>
    <mergeCell ref="X85:X88"/>
    <mergeCell ref="Y85:Y88"/>
    <mergeCell ref="Z85:Z88"/>
    <mergeCell ref="AA85:AA88"/>
    <mergeCell ref="AB85:AB88"/>
    <mergeCell ref="AC85:AC88"/>
    <mergeCell ref="AD85:AD88"/>
    <mergeCell ref="AE85:AE88"/>
    <mergeCell ref="S453:S456"/>
    <mergeCell ref="T453:T456"/>
    <mergeCell ref="U453:U456"/>
    <mergeCell ref="V453:V456"/>
    <mergeCell ref="W453:W456"/>
    <mergeCell ref="AD437:AD440"/>
    <mergeCell ref="AB441:AB444"/>
    <mergeCell ref="AC441:AC444"/>
    <mergeCell ref="AD441:AD444"/>
    <mergeCell ref="B36:B40"/>
    <mergeCell ref="D36:D40"/>
    <mergeCell ref="E36:E40"/>
    <mergeCell ref="F36:F40"/>
    <mergeCell ref="G36:G40"/>
    <mergeCell ref="H36:H40"/>
    <mergeCell ref="AH473:AH476"/>
    <mergeCell ref="AI473:AI476"/>
    <mergeCell ref="D145:D148"/>
    <mergeCell ref="E145:E148"/>
    <mergeCell ref="F145:F148"/>
    <mergeCell ref="G145:G148"/>
    <mergeCell ref="H145:H148"/>
    <mergeCell ref="I145:I148"/>
    <mergeCell ref="J145:J148"/>
    <mergeCell ref="K145:K148"/>
    <mergeCell ref="L145:L148"/>
    <mergeCell ref="M145:M148"/>
    <mergeCell ref="N145:N148"/>
    <mergeCell ref="O145:O148"/>
    <mergeCell ref="P145:P148"/>
    <mergeCell ref="Q145:Q148"/>
    <mergeCell ref="R145:R148"/>
    <mergeCell ref="AB145:AB148"/>
    <mergeCell ref="AC145:AC148"/>
    <mergeCell ref="AD145:AD148"/>
    <mergeCell ref="Y249:Y252"/>
    <mergeCell ref="AC289:AC292"/>
    <mergeCell ref="T433:T436"/>
    <mergeCell ref="U433:U436"/>
    <mergeCell ref="M437:M440"/>
    <mergeCell ref="N437:N440"/>
    <mergeCell ref="G473:G476"/>
    <mergeCell ref="H473:H476"/>
    <mergeCell ref="I473:I476"/>
    <mergeCell ref="J473:J476"/>
    <mergeCell ref="K473:K476"/>
    <mergeCell ref="L473:L476"/>
    <mergeCell ref="M473:M476"/>
    <mergeCell ref="N473:N476"/>
    <mergeCell ref="O473:O476"/>
    <mergeCell ref="P473:P476"/>
    <mergeCell ref="Q473:Q476"/>
    <mergeCell ref="R473:R476"/>
    <mergeCell ref="S473:S476"/>
    <mergeCell ref="U445:U448"/>
    <mergeCell ref="V445:V448"/>
    <mergeCell ref="W445:W448"/>
    <mergeCell ref="X445:X448"/>
    <mergeCell ref="T449:T452"/>
    <mergeCell ref="U449:U452"/>
    <mergeCell ref="K453:K456"/>
    <mergeCell ref="L453:L456"/>
    <mergeCell ref="M453:M456"/>
    <mergeCell ref="N453:N456"/>
    <mergeCell ref="I36:I40"/>
    <mergeCell ref="J36:J40"/>
    <mergeCell ref="K36:K40"/>
    <mergeCell ref="L36:L40"/>
    <mergeCell ref="M36:M40"/>
    <mergeCell ref="N36:N40"/>
    <mergeCell ref="O36:O40"/>
    <mergeCell ref="P36:P40"/>
    <mergeCell ref="Q36:Q40"/>
    <mergeCell ref="R36:R40"/>
    <mergeCell ref="S36:S40"/>
    <mergeCell ref="T36:T40"/>
    <mergeCell ref="U36:U40"/>
    <mergeCell ref="V36:V40"/>
    <mergeCell ref="W36:W40"/>
    <mergeCell ref="X36:X40"/>
    <mergeCell ref="Y36:Y40"/>
    <mergeCell ref="B445:B448"/>
    <mergeCell ref="D445:D448"/>
    <mergeCell ref="E445:E448"/>
    <mergeCell ref="F445:F448"/>
    <mergeCell ref="G445:G448"/>
    <mergeCell ref="H445:H448"/>
    <mergeCell ref="I445:I448"/>
    <mergeCell ref="J445:J448"/>
    <mergeCell ref="K445:K448"/>
    <mergeCell ref="L445:L448"/>
    <mergeCell ref="M445:M448"/>
    <mergeCell ref="N445:N448"/>
    <mergeCell ref="O445:O448"/>
    <mergeCell ref="P445:P448"/>
    <mergeCell ref="Q445:Q448"/>
    <mergeCell ref="R445:R448"/>
    <mergeCell ref="T445:T448"/>
    <mergeCell ref="S437:S440"/>
    <mergeCell ref="I245:I248"/>
    <mergeCell ref="S249:S252"/>
    <mergeCell ref="K249:K252"/>
    <mergeCell ref="L249:L252"/>
    <mergeCell ref="J249:J252"/>
    <mergeCell ref="W245:W248"/>
    <mergeCell ref="BA445:BA448"/>
    <mergeCell ref="BB445:BB448"/>
    <mergeCell ref="S445:S448"/>
    <mergeCell ref="AJ437:AJ440"/>
    <mergeCell ref="BA437:BA440"/>
    <mergeCell ref="BB437:BB440"/>
    <mergeCell ref="N249:N252"/>
    <mergeCell ref="O249:O252"/>
    <mergeCell ref="R249:R252"/>
    <mergeCell ref="T249:T252"/>
    <mergeCell ref="U249:U252"/>
    <mergeCell ref="M249:M252"/>
    <mergeCell ref="M245:M248"/>
    <mergeCell ref="X249:X252"/>
    <mergeCell ref="S433:S436"/>
    <mergeCell ref="V433:V436"/>
    <mergeCell ref="W433:W436"/>
    <mergeCell ref="AE437:AE440"/>
    <mergeCell ref="AF437:AF440"/>
    <mergeCell ref="AH437:AH440"/>
    <mergeCell ref="V437:V440"/>
    <mergeCell ref="Y445:Y448"/>
    <mergeCell ref="Z445:Z448"/>
    <mergeCell ref="AA445:AA448"/>
    <mergeCell ref="AB445:AB448"/>
    <mergeCell ref="W437:W440"/>
    <mergeCell ref="X437:X440"/>
    <mergeCell ref="Y437:Y440"/>
    <mergeCell ref="Z437:Z440"/>
    <mergeCell ref="AA437:AA440"/>
    <mergeCell ref="AI441:AI444"/>
    <mergeCell ref="AJ441:AJ444"/>
    <mergeCell ref="BA441:BA444"/>
    <mergeCell ref="BB441:BB444"/>
    <mergeCell ref="BC441:BC444"/>
    <mergeCell ref="V441:V444"/>
    <mergeCell ref="W441:W444"/>
    <mergeCell ref="X441:X444"/>
    <mergeCell ref="Y441:Y444"/>
    <mergeCell ref="Z441:Z444"/>
    <mergeCell ref="AA441:AA444"/>
    <mergeCell ref="AB437:AB440"/>
    <mergeCell ref="AC437:AC440"/>
    <mergeCell ref="BC437:BC440"/>
    <mergeCell ref="T441:T444"/>
    <mergeCell ref="U441:U444"/>
    <mergeCell ref="B441:B444"/>
    <mergeCell ref="D441:D444"/>
    <mergeCell ref="E441:E444"/>
    <mergeCell ref="F441:F444"/>
    <mergeCell ref="G441:G444"/>
    <mergeCell ref="CL81:CL84"/>
    <mergeCell ref="X81:X84"/>
    <mergeCell ref="Y81:Y84"/>
    <mergeCell ref="Z81:Z84"/>
    <mergeCell ref="AA81:AA84"/>
    <mergeCell ref="AB81:AB84"/>
    <mergeCell ref="AC81:AC84"/>
    <mergeCell ref="AD81:AD84"/>
    <mergeCell ref="AE81:AE84"/>
    <mergeCell ref="AF81:AF84"/>
    <mergeCell ref="AG81:AG84"/>
    <mergeCell ref="AH81:AH84"/>
    <mergeCell ref="AI81:AI84"/>
    <mergeCell ref="AJ81:AJ84"/>
    <mergeCell ref="BA81:BA84"/>
    <mergeCell ref="BB81:BB84"/>
    <mergeCell ref="BC81:BC84"/>
    <mergeCell ref="BU81:BU84"/>
    <mergeCell ref="CL437:CL440"/>
    <mergeCell ref="AG437:AG440"/>
    <mergeCell ref="W289:W292"/>
    <mergeCell ref="X289:X292"/>
    <mergeCell ref="T437:T440"/>
    <mergeCell ref="U437:U440"/>
    <mergeCell ref="AI437:AI440"/>
    <mergeCell ref="B449:B452"/>
    <mergeCell ref="D449:D452"/>
    <mergeCell ref="E449:E452"/>
    <mergeCell ref="F449:F452"/>
    <mergeCell ref="G449:G452"/>
    <mergeCell ref="H449:H452"/>
    <mergeCell ref="I449:I452"/>
    <mergeCell ref="J449:J452"/>
    <mergeCell ref="K449:K452"/>
    <mergeCell ref="L449:L452"/>
    <mergeCell ref="M449:M452"/>
    <mergeCell ref="N449:N452"/>
    <mergeCell ref="O449:O452"/>
    <mergeCell ref="P449:P452"/>
    <mergeCell ref="Q449:Q452"/>
    <mergeCell ref="R449:R452"/>
    <mergeCell ref="S449:S452"/>
    <mergeCell ref="CL449:CL452"/>
    <mergeCell ref="X449:X452"/>
    <mergeCell ref="Y449:Y452"/>
    <mergeCell ref="Z449:Z452"/>
    <mergeCell ref="AA449:AA452"/>
    <mergeCell ref="AB449:AB452"/>
    <mergeCell ref="AC449:AC452"/>
    <mergeCell ref="AD449:AD452"/>
    <mergeCell ref="AE449:AE452"/>
    <mergeCell ref="AF449:AF452"/>
    <mergeCell ref="BU441:BU444"/>
    <mergeCell ref="CL441:CL444"/>
    <mergeCell ref="BU445:BU448"/>
    <mergeCell ref="CL445:CL448"/>
    <mergeCell ref="AG449:AG452"/>
    <mergeCell ref="AH449:AH452"/>
    <mergeCell ref="AI449:AI452"/>
    <mergeCell ref="AJ449:AJ452"/>
    <mergeCell ref="BA449:BA452"/>
    <mergeCell ref="BB449:BB452"/>
    <mergeCell ref="BC449:BC452"/>
    <mergeCell ref="AI445:AI448"/>
    <mergeCell ref="BC445:BC448"/>
    <mergeCell ref="AC445:AC448"/>
    <mergeCell ref="AD445:AD448"/>
    <mergeCell ref="H441:H444"/>
    <mergeCell ref="I441:I444"/>
    <mergeCell ref="J441:J444"/>
    <mergeCell ref="K441:K444"/>
    <mergeCell ref="L441:L444"/>
    <mergeCell ref="M441:M444"/>
    <mergeCell ref="N441:N444"/>
    <mergeCell ref="O441:O444"/>
    <mergeCell ref="P441:P444"/>
    <mergeCell ref="Q441:Q444"/>
    <mergeCell ref="R441:R444"/>
    <mergeCell ref="S441:S444"/>
    <mergeCell ref="B433:B436"/>
    <mergeCell ref="D433:D436"/>
    <mergeCell ref="E433:E436"/>
    <mergeCell ref="F433:F436"/>
    <mergeCell ref="G433:G436"/>
    <mergeCell ref="H433:H436"/>
    <mergeCell ref="I433:I436"/>
    <mergeCell ref="J433:J436"/>
    <mergeCell ref="K433:K436"/>
    <mergeCell ref="L433:L436"/>
    <mergeCell ref="M433:M436"/>
    <mergeCell ref="N433:N436"/>
    <mergeCell ref="O433:O436"/>
    <mergeCell ref="P433:P436"/>
    <mergeCell ref="Q433:Q436"/>
    <mergeCell ref="R433:R436"/>
    <mergeCell ref="O437:O440"/>
    <mergeCell ref="P437:P440"/>
    <mergeCell ref="Q437:Q440"/>
    <mergeCell ref="R437:R440"/>
    <mergeCell ref="Z433:Z436"/>
    <mergeCell ref="AA433:AA436"/>
    <mergeCell ref="AB433:AB436"/>
    <mergeCell ref="AG433:AG436"/>
    <mergeCell ref="B32:B35"/>
    <mergeCell ref="D32:D35"/>
    <mergeCell ref="E32:E35"/>
    <mergeCell ref="F32:F35"/>
    <mergeCell ref="G32:G35"/>
    <mergeCell ref="H32:H35"/>
    <mergeCell ref="I32:I35"/>
    <mergeCell ref="J32:J35"/>
    <mergeCell ref="D81:D84"/>
    <mergeCell ref="E81:E84"/>
    <mergeCell ref="F81:F84"/>
    <mergeCell ref="G81:G84"/>
    <mergeCell ref="H81:H84"/>
    <mergeCell ref="I81:I84"/>
    <mergeCell ref="J81:J84"/>
    <mergeCell ref="K81:K84"/>
    <mergeCell ref="L81:L84"/>
    <mergeCell ref="M81:M84"/>
    <mergeCell ref="K32:K35"/>
    <mergeCell ref="L32:L35"/>
    <mergeCell ref="M32:M35"/>
    <mergeCell ref="AA32:AA35"/>
    <mergeCell ref="N32:N35"/>
    <mergeCell ref="O32:O35"/>
    <mergeCell ref="P32:P35"/>
    <mergeCell ref="Q32:Q35"/>
    <mergeCell ref="R32:R35"/>
    <mergeCell ref="S32:S35"/>
    <mergeCell ref="T32:T35"/>
    <mergeCell ref="U32:U35"/>
    <mergeCell ref="AD32:AD35"/>
    <mergeCell ref="BU32:BU35"/>
    <mergeCell ref="CL32:CL35"/>
    <mergeCell ref="S61:S64"/>
    <mergeCell ref="X61:X64"/>
    <mergeCell ref="Y61:Y64"/>
    <mergeCell ref="V61:V64"/>
    <mergeCell ref="U61:U64"/>
    <mergeCell ref="V32:V35"/>
    <mergeCell ref="W32:W35"/>
    <mergeCell ref="X32:X35"/>
    <mergeCell ref="Y32:Y35"/>
    <mergeCell ref="Z32:Z35"/>
    <mergeCell ref="AB32:AB35"/>
    <mergeCell ref="AC32:AC35"/>
    <mergeCell ref="Z36:Z40"/>
    <mergeCell ref="AA36:AA40"/>
    <mergeCell ref="AB36:AB40"/>
    <mergeCell ref="AC36:AC40"/>
    <mergeCell ref="AD36:AD40"/>
    <mergeCell ref="CL36:CL40"/>
    <mergeCell ref="Z41:Z44"/>
    <mergeCell ref="AA41:AA44"/>
    <mergeCell ref="AB41:AB44"/>
    <mergeCell ref="AC41:AC44"/>
    <mergeCell ref="AD41:AD44"/>
    <mergeCell ref="AE41:AE44"/>
    <mergeCell ref="AF41:AF44"/>
    <mergeCell ref="AG41:AG44"/>
    <mergeCell ref="AH41:AH44"/>
    <mergeCell ref="AC377:AC380"/>
    <mergeCell ref="AD377:AD380"/>
    <mergeCell ref="AE377:AE380"/>
    <mergeCell ref="AF377:AF380"/>
    <mergeCell ref="AG377:AG380"/>
    <mergeCell ref="AH377:AH380"/>
    <mergeCell ref="P373:P376"/>
    <mergeCell ref="Q373:Q376"/>
    <mergeCell ref="R373:R376"/>
    <mergeCell ref="V373:V376"/>
    <mergeCell ref="W373:W376"/>
    <mergeCell ref="T377:T380"/>
    <mergeCell ref="U377:U380"/>
    <mergeCell ref="V377:V380"/>
    <mergeCell ref="W377:W380"/>
    <mergeCell ref="X377:X380"/>
    <mergeCell ref="Y377:Y380"/>
    <mergeCell ref="T373:T376"/>
    <mergeCell ref="U373:U376"/>
    <mergeCell ref="Z373:Z376"/>
    <mergeCell ref="AA373:AA376"/>
    <mergeCell ref="AC373:AC376"/>
    <mergeCell ref="AD373:AD376"/>
    <mergeCell ref="AE373:AE376"/>
    <mergeCell ref="AF373:AF376"/>
    <mergeCell ref="U369:U372"/>
    <mergeCell ref="P249:P252"/>
    <mergeCell ref="Q249:Q252"/>
    <mergeCell ref="AG245:AG248"/>
    <mergeCell ref="AE365:AE368"/>
    <mergeCell ref="Z293:Z296"/>
    <mergeCell ref="AA293:AA296"/>
    <mergeCell ref="AB293:AB296"/>
    <mergeCell ref="AI377:AI380"/>
    <mergeCell ref="AJ377:AJ380"/>
    <mergeCell ref="AE32:AE35"/>
    <mergeCell ref="AF32:AF35"/>
    <mergeCell ref="AG32:AG35"/>
    <mergeCell ref="AH32:AH35"/>
    <mergeCell ref="AI32:AI35"/>
    <mergeCell ref="AJ32:AJ35"/>
    <mergeCell ref="AG373:AG376"/>
    <mergeCell ref="AH373:AH376"/>
    <mergeCell ref="AI373:AI376"/>
    <mergeCell ref="AJ373:AJ376"/>
    <mergeCell ref="Z377:Z380"/>
    <mergeCell ref="AH293:AH296"/>
    <mergeCell ref="AI293:AI296"/>
    <mergeCell ref="AJ293:AJ296"/>
    <mergeCell ref="AC249:AC252"/>
    <mergeCell ref="AD249:AD252"/>
    <mergeCell ref="AH245:AH248"/>
    <mergeCell ref="AF245:AF248"/>
    <mergeCell ref="AB369:AB372"/>
    <mergeCell ref="AC369:AC372"/>
    <mergeCell ref="AD369:AD372"/>
    <mergeCell ref="AC293:AC296"/>
    <mergeCell ref="B377:B380"/>
    <mergeCell ref="D377:D380"/>
    <mergeCell ref="E377:E380"/>
    <mergeCell ref="F377:F380"/>
    <mergeCell ref="G377:G380"/>
    <mergeCell ref="H377:H380"/>
    <mergeCell ref="I377:I380"/>
    <mergeCell ref="J377:J380"/>
    <mergeCell ref="S373:S376"/>
    <mergeCell ref="S369:S372"/>
    <mergeCell ref="B297:B300"/>
    <mergeCell ref="D297:D300"/>
    <mergeCell ref="E297:E300"/>
    <mergeCell ref="F297:F300"/>
    <mergeCell ref="G297:G300"/>
    <mergeCell ref="H297:H300"/>
    <mergeCell ref="I297:I300"/>
    <mergeCell ref="K377:K380"/>
    <mergeCell ref="L377:L380"/>
    <mergeCell ref="M377:M380"/>
    <mergeCell ref="N377:N380"/>
    <mergeCell ref="O377:O380"/>
    <mergeCell ref="P377:P380"/>
    <mergeCell ref="Q377:Q380"/>
    <mergeCell ref="R377:R380"/>
    <mergeCell ref="K301:K304"/>
    <mergeCell ref="N301:N304"/>
    <mergeCell ref="O301:O304"/>
    <mergeCell ref="B373:B376"/>
    <mergeCell ref="D373:D376"/>
    <mergeCell ref="E373:E376"/>
    <mergeCell ref="F373:F376"/>
    <mergeCell ref="G373:G376"/>
    <mergeCell ref="H373:H376"/>
    <mergeCell ref="I373:I376"/>
    <mergeCell ref="J373:J376"/>
    <mergeCell ref="K373:K376"/>
    <mergeCell ref="L373:L376"/>
    <mergeCell ref="M373:M376"/>
    <mergeCell ref="N373:N376"/>
    <mergeCell ref="O373:O376"/>
    <mergeCell ref="B361:B364"/>
    <mergeCell ref="D361:D364"/>
    <mergeCell ref="BB301:BB304"/>
    <mergeCell ref="BC301:BC304"/>
    <mergeCell ref="BU301:BU304"/>
    <mergeCell ref="CL301:CL304"/>
    <mergeCell ref="B369:B372"/>
    <mergeCell ref="D369:D372"/>
    <mergeCell ref="E369:E372"/>
    <mergeCell ref="F369:F372"/>
    <mergeCell ref="G369:G372"/>
    <mergeCell ref="H369:H372"/>
    <mergeCell ref="I369:I372"/>
    <mergeCell ref="J369:J372"/>
    <mergeCell ref="K369:K372"/>
    <mergeCell ref="L369:L372"/>
    <mergeCell ref="M369:M372"/>
    <mergeCell ref="N369:N372"/>
    <mergeCell ref="O369:O372"/>
    <mergeCell ref="P369:P372"/>
    <mergeCell ref="Q369:Q372"/>
    <mergeCell ref="R369:R372"/>
    <mergeCell ref="T369:T372"/>
    <mergeCell ref="G365:G368"/>
    <mergeCell ref="H365:H368"/>
    <mergeCell ref="I365:I368"/>
    <mergeCell ref="K365:K368"/>
    <mergeCell ref="L365:L368"/>
    <mergeCell ref="BC369:BC372"/>
    <mergeCell ref="V369:V372"/>
    <mergeCell ref="W369:W372"/>
    <mergeCell ref="X369:X372"/>
    <mergeCell ref="Y369:Y372"/>
    <mergeCell ref="BA301:BA304"/>
    <mergeCell ref="T301:T304"/>
    <mergeCell ref="U301:U304"/>
    <mergeCell ref="V301:V304"/>
    <mergeCell ref="W301:W304"/>
    <mergeCell ref="X301:X304"/>
    <mergeCell ref="Y301:Y304"/>
    <mergeCell ref="Z301:Z304"/>
    <mergeCell ref="AA301:AA304"/>
    <mergeCell ref="AB301:AB304"/>
    <mergeCell ref="AC301:AC304"/>
    <mergeCell ref="AD301:AD304"/>
    <mergeCell ref="AE301:AE304"/>
    <mergeCell ref="AF301:AF304"/>
    <mergeCell ref="AG301:AG304"/>
    <mergeCell ref="AH301:AH304"/>
    <mergeCell ref="AI301:AI304"/>
    <mergeCell ref="AJ301:AJ304"/>
    <mergeCell ref="BC361:BC364"/>
    <mergeCell ref="W365:W368"/>
    <mergeCell ref="AA369:AA372"/>
    <mergeCell ref="AF361:AF364"/>
    <mergeCell ref="AD297:AD300"/>
    <mergeCell ref="AE297:AE300"/>
    <mergeCell ref="AF297:AF300"/>
    <mergeCell ref="BU293:BU296"/>
    <mergeCell ref="CL293:CL296"/>
    <mergeCell ref="AD293:AD296"/>
    <mergeCell ref="AE293:AE296"/>
    <mergeCell ref="AF293:AF296"/>
    <mergeCell ref="AG297:AG300"/>
    <mergeCell ref="AH297:AH300"/>
    <mergeCell ref="AI297:AI300"/>
    <mergeCell ref="AJ297:AJ300"/>
    <mergeCell ref="BA297:BA300"/>
    <mergeCell ref="BB297:BB300"/>
    <mergeCell ref="BU297:BU300"/>
    <mergeCell ref="V297:V300"/>
    <mergeCell ref="W297:W300"/>
    <mergeCell ref="AG293:AG296"/>
    <mergeCell ref="BC297:BC300"/>
    <mergeCell ref="BC293:BC296"/>
    <mergeCell ref="V293:V296"/>
    <mergeCell ref="W293:W296"/>
    <mergeCell ref="X293:X296"/>
    <mergeCell ref="Y293:Y296"/>
    <mergeCell ref="X297:X300"/>
    <mergeCell ref="M365:M368"/>
    <mergeCell ref="N365:N368"/>
    <mergeCell ref="P361:P364"/>
    <mergeCell ref="Q361:Q364"/>
    <mergeCell ref="P297:P300"/>
    <mergeCell ref="L357:L360"/>
    <mergeCell ref="R361:R364"/>
    <mergeCell ref="L301:L304"/>
    <mergeCell ref="M301:M304"/>
    <mergeCell ref="M297:M300"/>
    <mergeCell ref="N297:N300"/>
    <mergeCell ref="O297:O300"/>
    <mergeCell ref="T361:T364"/>
    <mergeCell ref="U365:U368"/>
    <mergeCell ref="S293:S296"/>
    <mergeCell ref="O365:O368"/>
    <mergeCell ref="U305:U308"/>
    <mergeCell ref="T317:T320"/>
    <mergeCell ref="U317:U320"/>
    <mergeCell ref="T337:T340"/>
    <mergeCell ref="U337:U340"/>
    <mergeCell ref="T349:T352"/>
    <mergeCell ref="U349:U352"/>
    <mergeCell ref="S313:S316"/>
    <mergeCell ref="T313:T316"/>
    <mergeCell ref="U313:U316"/>
    <mergeCell ref="T345:T348"/>
    <mergeCell ref="U345:U348"/>
    <mergeCell ref="B61:B64"/>
    <mergeCell ref="D61:D64"/>
    <mergeCell ref="E61:E64"/>
    <mergeCell ref="F61:F64"/>
    <mergeCell ref="M61:M64"/>
    <mergeCell ref="G61:G64"/>
    <mergeCell ref="H61:H64"/>
    <mergeCell ref="I61:I64"/>
    <mergeCell ref="K61:K64"/>
    <mergeCell ref="L61:L64"/>
    <mergeCell ref="J61:J64"/>
    <mergeCell ref="B81:B84"/>
    <mergeCell ref="M361:M364"/>
    <mergeCell ref="N361:N364"/>
    <mergeCell ref="O361:O364"/>
    <mergeCell ref="K361:K364"/>
    <mergeCell ref="L361:L364"/>
    <mergeCell ref="B289:B292"/>
    <mergeCell ref="D289:D292"/>
    <mergeCell ref="E289:E292"/>
    <mergeCell ref="F289:F292"/>
    <mergeCell ref="G289:G292"/>
    <mergeCell ref="H289:H292"/>
    <mergeCell ref="I289:I292"/>
    <mergeCell ref="L297:L300"/>
    <mergeCell ref="K289:K292"/>
    <mergeCell ref="F245:F248"/>
    <mergeCell ref="I249:I252"/>
    <mergeCell ref="O61:O64"/>
    <mergeCell ref="B301:B304"/>
    <mergeCell ref="D301:D304"/>
    <mergeCell ref="E301:E304"/>
    <mergeCell ref="S245:S248"/>
    <mergeCell ref="AB245:AB248"/>
    <mergeCell ref="J245:J248"/>
    <mergeCell ref="G245:G248"/>
    <mergeCell ref="H245:H248"/>
    <mergeCell ref="F301:F304"/>
    <mergeCell ref="G301:G304"/>
    <mergeCell ref="H301:H304"/>
    <mergeCell ref="I301:I304"/>
    <mergeCell ref="J301:J304"/>
    <mergeCell ref="J289:J292"/>
    <mergeCell ref="B293:B296"/>
    <mergeCell ref="D293:D296"/>
    <mergeCell ref="E293:E296"/>
    <mergeCell ref="F293:F296"/>
    <mergeCell ref="G293:G296"/>
    <mergeCell ref="H293:H296"/>
    <mergeCell ref="I293:I296"/>
    <mergeCell ref="J293:J296"/>
    <mergeCell ref="J297:J300"/>
    <mergeCell ref="K297:K300"/>
    <mergeCell ref="L289:L292"/>
    <mergeCell ref="K293:K296"/>
    <mergeCell ref="L293:L296"/>
    <mergeCell ref="M293:M296"/>
    <mergeCell ref="N293:N296"/>
    <mergeCell ref="O293:O296"/>
    <mergeCell ref="P293:P296"/>
    <mergeCell ref="Q293:Q296"/>
    <mergeCell ref="U293:U296"/>
    <mergeCell ref="U297:U300"/>
    <mergeCell ref="V253:V256"/>
    <mergeCell ref="W357:W360"/>
    <mergeCell ref="AC357:AC360"/>
    <mergeCell ref="AD357:AD360"/>
    <mergeCell ref="AB361:AB364"/>
    <mergeCell ref="BB357:BB360"/>
    <mergeCell ref="M289:M292"/>
    <mergeCell ref="N289:N292"/>
    <mergeCell ref="O289:O292"/>
    <mergeCell ref="K245:K248"/>
    <mergeCell ref="L245:L248"/>
    <mergeCell ref="G249:G252"/>
    <mergeCell ref="H249:H252"/>
    <mergeCell ref="O357:O360"/>
    <mergeCell ref="P289:P292"/>
    <mergeCell ref="S301:S304"/>
    <mergeCell ref="Q357:Q360"/>
    <mergeCell ref="R357:R360"/>
    <mergeCell ref="X357:X360"/>
    <mergeCell ref="Y357:Y360"/>
    <mergeCell ref="Z357:Z360"/>
    <mergeCell ref="AA357:AA360"/>
    <mergeCell ref="AB357:AB360"/>
    <mergeCell ref="T357:T360"/>
    <mergeCell ref="U357:U360"/>
    <mergeCell ref="V357:V360"/>
    <mergeCell ref="Y289:Y292"/>
    <mergeCell ref="Z289:Z292"/>
    <mergeCell ref="AA289:AA292"/>
    <mergeCell ref="AB289:AB292"/>
    <mergeCell ref="Z245:Z248"/>
    <mergeCell ref="AA245:AA248"/>
    <mergeCell ref="V245:V248"/>
    <mergeCell ref="E361:E364"/>
    <mergeCell ref="F361:F364"/>
    <mergeCell ref="B245:B248"/>
    <mergeCell ref="D245:D248"/>
    <mergeCell ref="E245:E248"/>
    <mergeCell ref="G361:G364"/>
    <mergeCell ref="I361:I364"/>
    <mergeCell ref="B6:AJ6"/>
    <mergeCell ref="M357:M360"/>
    <mergeCell ref="G357:G360"/>
    <mergeCell ref="H357:H360"/>
    <mergeCell ref="I357:I360"/>
    <mergeCell ref="K357:K360"/>
    <mergeCell ref="AF249:AF252"/>
    <mergeCell ref="AG249:AG252"/>
    <mergeCell ref="AH249:AH252"/>
    <mergeCell ref="AI249:AI252"/>
    <mergeCell ref="AJ249:AJ252"/>
    <mergeCell ref="W61:W64"/>
    <mergeCell ref="AC61:AC64"/>
    <mergeCell ref="AD61:AD64"/>
    <mergeCell ref="AD289:AD292"/>
    <mergeCell ref="Q61:Q64"/>
    <mergeCell ref="R61:R64"/>
    <mergeCell ref="P301:P304"/>
    <mergeCell ref="Q301:Q304"/>
    <mergeCell ref="R301:R304"/>
    <mergeCell ref="AF61:AF64"/>
    <mergeCell ref="AG61:AG64"/>
    <mergeCell ref="U245:U248"/>
    <mergeCell ref="X245:X248"/>
    <mergeCell ref="Y245:Y248"/>
    <mergeCell ref="BB245:BB248"/>
    <mergeCell ref="BC245:BC248"/>
    <mergeCell ref="BU245:BU248"/>
    <mergeCell ref="CL245:CL248"/>
    <mergeCell ref="P61:P64"/>
    <mergeCell ref="Z61:Z64"/>
    <mergeCell ref="AA61:AA64"/>
    <mergeCell ref="AB61:AB64"/>
    <mergeCell ref="T61:T64"/>
    <mergeCell ref="AE61:AE64"/>
    <mergeCell ref="B2:B4"/>
    <mergeCell ref="D2:L2"/>
    <mergeCell ref="D3:L3"/>
    <mergeCell ref="D4:L4"/>
    <mergeCell ref="B357:B360"/>
    <mergeCell ref="D357:D360"/>
    <mergeCell ref="E357:E360"/>
    <mergeCell ref="F357:F360"/>
    <mergeCell ref="B249:B252"/>
    <mergeCell ref="D249:D252"/>
    <mergeCell ref="E249:E252"/>
    <mergeCell ref="F249:F252"/>
    <mergeCell ref="AE249:AE252"/>
    <mergeCell ref="BB289:BB292"/>
    <mergeCell ref="BC289:BC292"/>
    <mergeCell ref="AI289:AI292"/>
    <mergeCell ref="N245:N248"/>
    <mergeCell ref="O245:O248"/>
    <mergeCell ref="P245:P248"/>
    <mergeCell ref="Q245:Q248"/>
    <mergeCell ref="R245:R248"/>
    <mergeCell ref="T245:T248"/>
    <mergeCell ref="BA245:BA248"/>
    <mergeCell ref="N61:N64"/>
    <mergeCell ref="AE245:AE248"/>
    <mergeCell ref="BA61:BA64"/>
    <mergeCell ref="BB61:BB64"/>
    <mergeCell ref="BC61:BC64"/>
    <mergeCell ref="BU61:BU64"/>
    <mergeCell ref="CL61:CL64"/>
    <mergeCell ref="BA249:BA252"/>
    <mergeCell ref="BB249:BB252"/>
    <mergeCell ref="BC249:BC252"/>
    <mergeCell ref="BU249:BU252"/>
    <mergeCell ref="CL249:CL252"/>
    <mergeCell ref="AI245:AI248"/>
    <mergeCell ref="AJ245:AJ248"/>
    <mergeCell ref="CJ6:CS6"/>
    <mergeCell ref="BU6:CI6"/>
    <mergeCell ref="BD6:BT6"/>
    <mergeCell ref="AK6:BC6"/>
    <mergeCell ref="AH61:AH64"/>
    <mergeCell ref="AI61:AI64"/>
    <mergeCell ref="AJ61:AJ64"/>
    <mergeCell ref="BA32:BA35"/>
    <mergeCell ref="BB32:BB35"/>
    <mergeCell ref="BC32:BC35"/>
    <mergeCell ref="AC245:AC248"/>
    <mergeCell ref="Z249:Z252"/>
    <mergeCell ref="AA249:AA252"/>
    <mergeCell ref="AB249:AB252"/>
    <mergeCell ref="AD245:AD248"/>
    <mergeCell ref="V249:V252"/>
    <mergeCell ref="W249:W252"/>
    <mergeCell ref="AE289:AE292"/>
    <mergeCell ref="AF289:AF292"/>
    <mergeCell ref="AG289:AG292"/>
    <mergeCell ref="AH289:AH292"/>
    <mergeCell ref="U289:U292"/>
    <mergeCell ref="V289:V292"/>
    <mergeCell ref="AJ289:AJ292"/>
    <mergeCell ref="BA293:BA296"/>
    <mergeCell ref="BU289:BU292"/>
    <mergeCell ref="CL289:CL292"/>
    <mergeCell ref="H361:H364"/>
    <mergeCell ref="B365:B368"/>
    <mergeCell ref="D365:D368"/>
    <mergeCell ref="E365:E368"/>
    <mergeCell ref="F365:F368"/>
    <mergeCell ref="B329:B332"/>
    <mergeCell ref="AF329:AF332"/>
    <mergeCell ref="S357:S360"/>
    <mergeCell ref="S361:S364"/>
    <mergeCell ref="S365:S368"/>
    <mergeCell ref="AG329:AG332"/>
    <mergeCell ref="AH329:AH332"/>
    <mergeCell ref="AI329:AI332"/>
    <mergeCell ref="AJ329:AJ332"/>
    <mergeCell ref="BA329:BA332"/>
    <mergeCell ref="BB329:BB332"/>
    <mergeCell ref="BC329:BC332"/>
    <mergeCell ref="BU329:BU332"/>
    <mergeCell ref="CL329:CL332"/>
    <mergeCell ref="D329:D332"/>
    <mergeCell ref="E329:E332"/>
    <mergeCell ref="F329:F332"/>
    <mergeCell ref="G329:G332"/>
    <mergeCell ref="H329:H332"/>
    <mergeCell ref="I329:I332"/>
    <mergeCell ref="J329:J332"/>
    <mergeCell ref="K329:K332"/>
    <mergeCell ref="L329:L332"/>
    <mergeCell ref="M329:M332"/>
    <mergeCell ref="N329:N332"/>
    <mergeCell ref="O329:O332"/>
    <mergeCell ref="P329:P332"/>
    <mergeCell ref="Q329:Q332"/>
    <mergeCell ref="R329:R332"/>
    <mergeCell ref="S329:S332"/>
    <mergeCell ref="T329:T332"/>
    <mergeCell ref="U329:U332"/>
    <mergeCell ref="V329:V332"/>
    <mergeCell ref="W329:W332"/>
    <mergeCell ref="X329:X332"/>
    <mergeCell ref="J357:J360"/>
    <mergeCell ref="J365:J368"/>
    <mergeCell ref="N357:N360"/>
    <mergeCell ref="P357:P360"/>
    <mergeCell ref="P365:P368"/>
    <mergeCell ref="J361:J364"/>
    <mergeCell ref="Y329:Y332"/>
    <mergeCell ref="Z329:Z332"/>
    <mergeCell ref="AA329:AA332"/>
    <mergeCell ref="AB329:AB332"/>
    <mergeCell ref="AC329:AC332"/>
    <mergeCell ref="AD329:AD332"/>
    <mergeCell ref="AE329:AE332"/>
    <mergeCell ref="Y365:Y368"/>
    <mergeCell ref="Z365:Z368"/>
    <mergeCell ref="AA365:AA368"/>
    <mergeCell ref="T365:T368"/>
    <mergeCell ref="Q365:Q368"/>
    <mergeCell ref="R365:R368"/>
    <mergeCell ref="AC365:AC368"/>
    <mergeCell ref="AD365:AD368"/>
    <mergeCell ref="AC361:AC364"/>
    <mergeCell ref="AD361:AD364"/>
    <mergeCell ref="AE361:AE364"/>
    <mergeCell ref="X361:X364"/>
    <mergeCell ref="U361:U364"/>
    <mergeCell ref="T333:T336"/>
    <mergeCell ref="U333:U336"/>
    <mergeCell ref="V333:V336"/>
    <mergeCell ref="W333:W336"/>
    <mergeCell ref="X333:X336"/>
    <mergeCell ref="B333:B336"/>
    <mergeCell ref="D333:D336"/>
    <mergeCell ref="E333:E336"/>
    <mergeCell ref="F333:F336"/>
    <mergeCell ref="G333:G336"/>
    <mergeCell ref="H333:H336"/>
    <mergeCell ref="I333:I336"/>
    <mergeCell ref="J333:J336"/>
    <mergeCell ref="K333:K336"/>
    <mergeCell ref="L333:L336"/>
    <mergeCell ref="M333:M336"/>
    <mergeCell ref="N333:N336"/>
    <mergeCell ref="O333:O336"/>
    <mergeCell ref="P333:P336"/>
    <mergeCell ref="Q333:Q336"/>
    <mergeCell ref="R333:R336"/>
    <mergeCell ref="S333:S336"/>
    <mergeCell ref="Y333:Y336"/>
    <mergeCell ref="Z333:Z336"/>
    <mergeCell ref="AA333:AA336"/>
    <mergeCell ref="BC333:BC336"/>
    <mergeCell ref="BU333:BU336"/>
    <mergeCell ref="CL333:CL336"/>
    <mergeCell ref="AB333:AB336"/>
    <mergeCell ref="AC333:AC336"/>
    <mergeCell ref="AD333:AD336"/>
    <mergeCell ref="AE333:AE336"/>
    <mergeCell ref="AF333:AF336"/>
    <mergeCell ref="AG333:AG336"/>
    <mergeCell ref="AH333:AH336"/>
    <mergeCell ref="AI333:AI336"/>
    <mergeCell ref="AJ333:AJ336"/>
    <mergeCell ref="BA333:BA336"/>
    <mergeCell ref="BB333:BB336"/>
    <mergeCell ref="BA373:BA376"/>
    <mergeCell ref="BB373:BB376"/>
    <mergeCell ref="BC373:BC376"/>
    <mergeCell ref="BU373:BU376"/>
    <mergeCell ref="AE369:AE372"/>
    <mergeCell ref="AF369:AF372"/>
    <mergeCell ref="AG369:AG372"/>
    <mergeCell ref="AH369:AH372"/>
    <mergeCell ref="AI369:AI372"/>
    <mergeCell ref="AJ369:AJ372"/>
    <mergeCell ref="BA369:BA372"/>
    <mergeCell ref="BB369:BB372"/>
    <mergeCell ref="BC357:BC360"/>
    <mergeCell ref="BA365:BA368"/>
    <mergeCell ref="CL357:CL360"/>
    <mergeCell ref="CL361:CL364"/>
    <mergeCell ref="BA357:BA360"/>
    <mergeCell ref="AF357:AF360"/>
    <mergeCell ref="AG357:AG360"/>
    <mergeCell ref="AH357:AH360"/>
    <mergeCell ref="AI357:AI360"/>
    <mergeCell ref="AJ357:AJ360"/>
    <mergeCell ref="AE357:AE360"/>
    <mergeCell ref="Y361:Y364"/>
    <mergeCell ref="Z361:Z364"/>
    <mergeCell ref="AA361:AA364"/>
    <mergeCell ref="X365:X368"/>
    <mergeCell ref="Z369:Z372"/>
    <mergeCell ref="BC365:BC368"/>
    <mergeCell ref="BU365:BU368"/>
    <mergeCell ref="V365:V368"/>
    <mergeCell ref="CL365:CL368"/>
    <mergeCell ref="AF365:AF368"/>
    <mergeCell ref="AG365:AG368"/>
    <mergeCell ref="AH365:AH368"/>
    <mergeCell ref="AI365:AI368"/>
    <mergeCell ref="AJ365:AJ368"/>
    <mergeCell ref="W361:W364"/>
    <mergeCell ref="V361:V364"/>
    <mergeCell ref="BB365:BB368"/>
    <mergeCell ref="AB365:AB368"/>
    <mergeCell ref="AG361:AG364"/>
    <mergeCell ref="AH361:AH364"/>
    <mergeCell ref="AI361:AI364"/>
    <mergeCell ref="AJ361:AJ364"/>
    <mergeCell ref="BA361:BA364"/>
    <mergeCell ref="BB361:BB364"/>
    <mergeCell ref="BU369:BU372"/>
    <mergeCell ref="CL369:CL372"/>
    <mergeCell ref="BA377:BA380"/>
    <mergeCell ref="BB377:BB380"/>
    <mergeCell ref="BC377:BC380"/>
    <mergeCell ref="BU377:BU380"/>
    <mergeCell ref="AA377:AA380"/>
    <mergeCell ref="AB377:AB380"/>
    <mergeCell ref="CL373:CL376"/>
    <mergeCell ref="X373:X376"/>
    <mergeCell ref="Y373:Y376"/>
    <mergeCell ref="T381:T384"/>
    <mergeCell ref="U381:U384"/>
    <mergeCell ref="V381:V384"/>
    <mergeCell ref="W381:W384"/>
    <mergeCell ref="X381:X384"/>
    <mergeCell ref="Y381:Y384"/>
    <mergeCell ref="Z381:Z384"/>
    <mergeCell ref="AA381:AA384"/>
    <mergeCell ref="AB381:AB384"/>
    <mergeCell ref="AC381:AC384"/>
    <mergeCell ref="AD381:AD384"/>
    <mergeCell ref="AE381:AE384"/>
    <mergeCell ref="AF381:AF384"/>
    <mergeCell ref="AG381:AG384"/>
    <mergeCell ref="AH381:AH384"/>
    <mergeCell ref="AI381:AI384"/>
    <mergeCell ref="AJ381:AJ384"/>
    <mergeCell ref="BA381:BA384"/>
    <mergeCell ref="BB381:BB384"/>
    <mergeCell ref="BC381:BC384"/>
    <mergeCell ref="BU381:BU384"/>
    <mergeCell ref="CL381:CL384"/>
    <mergeCell ref="AB373:AB376"/>
    <mergeCell ref="B381:B384"/>
    <mergeCell ref="D381:D384"/>
    <mergeCell ref="E381:E384"/>
    <mergeCell ref="F381:F384"/>
    <mergeCell ref="G381:G384"/>
    <mergeCell ref="H381:H384"/>
    <mergeCell ref="I381:I384"/>
    <mergeCell ref="J381:J384"/>
    <mergeCell ref="K381:K384"/>
    <mergeCell ref="L381:L384"/>
    <mergeCell ref="M381:M384"/>
    <mergeCell ref="N381:N384"/>
    <mergeCell ref="O381:O384"/>
    <mergeCell ref="P381:P384"/>
    <mergeCell ref="Q381:Q384"/>
    <mergeCell ref="R381:R384"/>
    <mergeCell ref="S381:S384"/>
    <mergeCell ref="B385:B388"/>
    <mergeCell ref="D385:D388"/>
    <mergeCell ref="E385:E388"/>
    <mergeCell ref="F385:F388"/>
    <mergeCell ref="G385:G388"/>
    <mergeCell ref="H385:H388"/>
    <mergeCell ref="I385:I388"/>
    <mergeCell ref="J385:J388"/>
    <mergeCell ref="K385:K388"/>
    <mergeCell ref="L385:L388"/>
    <mergeCell ref="M385:M388"/>
    <mergeCell ref="N385:N388"/>
    <mergeCell ref="O385:O388"/>
    <mergeCell ref="P385:P388"/>
    <mergeCell ref="Q385:Q388"/>
    <mergeCell ref="R385:R388"/>
    <mergeCell ref="S385:S388"/>
    <mergeCell ref="T385:T388"/>
    <mergeCell ref="U385:U388"/>
    <mergeCell ref="V385:V388"/>
    <mergeCell ref="W385:W388"/>
    <mergeCell ref="AA453:AA456"/>
    <mergeCell ref="AJ453:AJ456"/>
    <mergeCell ref="BA453:BA456"/>
    <mergeCell ref="BB453:BB456"/>
    <mergeCell ref="BC453:BC456"/>
    <mergeCell ref="BU453:BU456"/>
    <mergeCell ref="CL453:CL456"/>
    <mergeCell ref="AG385:AG388"/>
    <mergeCell ref="AH385:AH388"/>
    <mergeCell ref="AI385:AI388"/>
    <mergeCell ref="AJ385:AJ388"/>
    <mergeCell ref="BA385:BA388"/>
    <mergeCell ref="BB385:BB388"/>
    <mergeCell ref="BC385:BC388"/>
    <mergeCell ref="BU385:BU388"/>
    <mergeCell ref="X385:X388"/>
    <mergeCell ref="Y385:Y388"/>
    <mergeCell ref="Z385:Z388"/>
    <mergeCell ref="AA385:AA388"/>
    <mergeCell ref="AB385:AB388"/>
    <mergeCell ref="AC385:AC388"/>
    <mergeCell ref="AD385:AD388"/>
    <mergeCell ref="AE385:AE388"/>
    <mergeCell ref="AF385:AF388"/>
    <mergeCell ref="AH433:AH436"/>
    <mergeCell ref="AI433:AI436"/>
    <mergeCell ref="AJ433:AJ436"/>
    <mergeCell ref="BB433:BB436"/>
    <mergeCell ref="BC433:BC436"/>
    <mergeCell ref="BU433:BU436"/>
    <mergeCell ref="CL433:CL436"/>
    <mergeCell ref="BU449:BU452"/>
    <mergeCell ref="M457:M460"/>
    <mergeCell ref="N457:N460"/>
    <mergeCell ref="O457:O460"/>
    <mergeCell ref="P457:P460"/>
    <mergeCell ref="Q457:Q460"/>
    <mergeCell ref="R457:R460"/>
    <mergeCell ref="S457:S460"/>
    <mergeCell ref="CL385:CL388"/>
    <mergeCell ref="AB453:AB456"/>
    <mergeCell ref="AC453:AC456"/>
    <mergeCell ref="AD453:AD456"/>
    <mergeCell ref="AE453:AE456"/>
    <mergeCell ref="AF453:AF456"/>
    <mergeCell ref="AG453:AG456"/>
    <mergeCell ref="AH453:AH456"/>
    <mergeCell ref="AI453:AI456"/>
    <mergeCell ref="BU457:BU460"/>
    <mergeCell ref="CL457:CL460"/>
    <mergeCell ref="U457:U460"/>
    <mergeCell ref="V457:V460"/>
    <mergeCell ref="W457:W460"/>
    <mergeCell ref="X457:X460"/>
    <mergeCell ref="Y457:Y460"/>
    <mergeCell ref="Z457:Z460"/>
    <mergeCell ref="AA457:AA460"/>
    <mergeCell ref="AB457:AB460"/>
    <mergeCell ref="AC457:AC460"/>
    <mergeCell ref="AD457:AD460"/>
    <mergeCell ref="X453:X456"/>
    <mergeCell ref="Y453:Y456"/>
    <mergeCell ref="Z453:Z456"/>
    <mergeCell ref="B453:B456"/>
    <mergeCell ref="D453:D456"/>
    <mergeCell ref="E453:E456"/>
    <mergeCell ref="F453:F456"/>
    <mergeCell ref="G453:G456"/>
    <mergeCell ref="H453:H456"/>
    <mergeCell ref="I453:I456"/>
    <mergeCell ref="J453:J456"/>
    <mergeCell ref="B457:B460"/>
    <mergeCell ref="D457:D460"/>
    <mergeCell ref="E457:E460"/>
    <mergeCell ref="F457:F460"/>
    <mergeCell ref="G457:G460"/>
    <mergeCell ref="G461:G464"/>
    <mergeCell ref="H461:H464"/>
    <mergeCell ref="I461:I464"/>
    <mergeCell ref="J461:J464"/>
    <mergeCell ref="K461:K464"/>
    <mergeCell ref="L461:L464"/>
    <mergeCell ref="M461:M464"/>
    <mergeCell ref="N461:N464"/>
    <mergeCell ref="O461:O464"/>
    <mergeCell ref="P461:P464"/>
    <mergeCell ref="Q461:Q464"/>
    <mergeCell ref="R461:R464"/>
    <mergeCell ref="O453:O456"/>
    <mergeCell ref="P453:P456"/>
    <mergeCell ref="Q453:Q456"/>
    <mergeCell ref="R453:R456"/>
    <mergeCell ref="BB457:BB460"/>
    <mergeCell ref="BC457:BC460"/>
    <mergeCell ref="V461:V464"/>
    <mergeCell ref="W461:W464"/>
    <mergeCell ref="X461:X464"/>
    <mergeCell ref="Y461:Y464"/>
    <mergeCell ref="Z461:Z464"/>
    <mergeCell ref="AA461:AA464"/>
    <mergeCell ref="AB461:AB464"/>
    <mergeCell ref="AC461:AC464"/>
    <mergeCell ref="BC461:BC464"/>
    <mergeCell ref="T457:T460"/>
    <mergeCell ref="H457:H460"/>
    <mergeCell ref="I457:I460"/>
    <mergeCell ref="J457:J460"/>
    <mergeCell ref="K457:K460"/>
    <mergeCell ref="L457:L460"/>
    <mergeCell ref="AE457:AE460"/>
    <mergeCell ref="AF457:AF460"/>
    <mergeCell ref="AG457:AG460"/>
    <mergeCell ref="AH457:AH460"/>
    <mergeCell ref="AI457:AI460"/>
    <mergeCell ref="AJ457:AJ460"/>
    <mergeCell ref="BA457:BA460"/>
    <mergeCell ref="S461:S464"/>
    <mergeCell ref="T461:T464"/>
    <mergeCell ref="U461:U464"/>
    <mergeCell ref="BU461:BU464"/>
    <mergeCell ref="CL461:CL464"/>
    <mergeCell ref="B461:B464"/>
    <mergeCell ref="D461:D464"/>
    <mergeCell ref="E461:E464"/>
    <mergeCell ref="F461:F464"/>
    <mergeCell ref="AD461:AD464"/>
    <mergeCell ref="AE461:AE464"/>
    <mergeCell ref="AF461:AF464"/>
    <mergeCell ref="AG461:AG464"/>
    <mergeCell ref="AH461:AH464"/>
    <mergeCell ref="AI461:AI464"/>
    <mergeCell ref="AJ461:AJ464"/>
    <mergeCell ref="BA461:BA464"/>
    <mergeCell ref="BB461:BB464"/>
    <mergeCell ref="B469:B472"/>
    <mergeCell ref="D469:D472"/>
    <mergeCell ref="E469:E472"/>
    <mergeCell ref="F469:F472"/>
    <mergeCell ref="G469:G472"/>
    <mergeCell ref="H469:H472"/>
    <mergeCell ref="I469:I472"/>
    <mergeCell ref="J469:J472"/>
    <mergeCell ref="K469:K472"/>
    <mergeCell ref="L469:L472"/>
    <mergeCell ref="M469:M472"/>
    <mergeCell ref="N469:N472"/>
    <mergeCell ref="O469:O472"/>
    <mergeCell ref="P469:P472"/>
    <mergeCell ref="Q469:Q472"/>
    <mergeCell ref="R469:R472"/>
    <mergeCell ref="S469:S472"/>
    <mergeCell ref="BB469:BB472"/>
    <mergeCell ref="BC469:BC472"/>
    <mergeCell ref="BU469:BU472"/>
    <mergeCell ref="CL469:CL472"/>
    <mergeCell ref="V469:V472"/>
    <mergeCell ref="T469:T472"/>
    <mergeCell ref="U469:U472"/>
    <mergeCell ref="W469:W472"/>
    <mergeCell ref="X469:X472"/>
    <mergeCell ref="Y469:Y472"/>
    <mergeCell ref="Z469:Z472"/>
    <mergeCell ref="AA469:AA472"/>
    <mergeCell ref="AB469:AB472"/>
    <mergeCell ref="AC469:AC472"/>
    <mergeCell ref="AD469:AD472"/>
    <mergeCell ref="AE469:AE472"/>
    <mergeCell ref="AF469:AF472"/>
    <mergeCell ref="AG469:AG472"/>
    <mergeCell ref="AH469:AH472"/>
    <mergeCell ref="AI469:AI472"/>
    <mergeCell ref="AJ469:AJ472"/>
    <mergeCell ref="BA469:BA472"/>
  </mergeCells>
  <phoneticPr fontId="1" type="noConversion"/>
  <conditionalFormatting sqref="M2:M4">
    <cfRule type="containsText" dxfId="514" priority="697" operator="containsText" text="Aceptar">
      <formula>NOT(ISERROR(SEARCH("Aceptar",M2)))</formula>
    </cfRule>
  </conditionalFormatting>
  <conditionalFormatting sqref="AA1 AA5 AI45:AI52 AA509:AA1048576">
    <cfRule type="containsText" dxfId="513" priority="734" operator="containsText" text="Mayor">
      <formula>NOT(ISERROR(SEARCH("Mayor",AA1)))</formula>
    </cfRule>
    <cfRule type="containsText" dxfId="512" priority="737" operator="containsText" text="Leve">
      <formula>NOT(ISERROR(SEARCH("Leve",AA1)))</formula>
    </cfRule>
    <cfRule type="containsText" dxfId="511" priority="736" operator="containsText" text="Menor">
      <formula>NOT(ISERROR(SEARCH("Menor",AA1)))</formula>
    </cfRule>
    <cfRule type="containsText" dxfId="510" priority="735" operator="containsText" text="Moderado">
      <formula>NOT(ISERROR(SEARCH("Moderado",AA1)))</formula>
    </cfRule>
  </conditionalFormatting>
  <conditionalFormatting sqref="AC1 AC5 AI7:AI508 BA32 AK45:AK52 BA61 BA81 BA245 BA249 BA289 BA293 BA297 BA301 BA329 BA333 BA357 BA361 BA365 BA369 BA373 BA377 BA381 BA385 BA433 BA437 BA441 BA445 BA449 BA453 BA457 BA461 BA469 AC509:AC1048576">
    <cfRule type="containsText" dxfId="509" priority="730" operator="containsText" text="Alto">
      <formula>NOT(ISERROR(SEARCH("Alto",AC1)))</formula>
    </cfRule>
    <cfRule type="containsText" dxfId="508" priority="731" operator="containsText" text="Moderado">
      <formula>NOT(ISERROR(SEARCH("Moderado",AC1)))</formula>
    </cfRule>
    <cfRule type="containsText" dxfId="507" priority="732" operator="containsText" text="Bajo">
      <formula>NOT(ISERROR(SEARCH("Bajo",AC1)))</formula>
    </cfRule>
    <cfRule type="containsText" dxfId="506" priority="729" operator="containsText" text="Extremo">
      <formula>NOT(ISERROR(SEARCH("Extremo",AC1)))</formula>
    </cfRule>
  </conditionalFormatting>
  <conditionalFormatting sqref="AD8 AX8:AX508 AD12 AD16 AD20 AD65 AD465 AD481">
    <cfRule type="containsText" dxfId="505" priority="628" operator="containsText" text="Muy Baja">
      <formula>NOT(ISERROR(SEARCH("Muy Baja",AD8)))</formula>
    </cfRule>
    <cfRule type="containsText" dxfId="504" priority="627" operator="containsText" text="Baja">
      <formula>NOT(ISERROR(SEARCH("Baja",AD8)))</formula>
    </cfRule>
    <cfRule type="containsText" dxfId="503" priority="626" operator="containsText" text="Media">
      <formula>NOT(ISERROR(SEARCH("Media",AD8)))</formula>
    </cfRule>
    <cfRule type="containsText" dxfId="502" priority="625" operator="containsText" text="Alta">
      <formula>NOT(ISERROR(SEARCH("Alta",AD8)))</formula>
    </cfRule>
    <cfRule type="containsText" dxfId="501" priority="624" operator="containsText" text="Muy Alta">
      <formula>NOT(ISERROR(SEARCH("Muy Alta",AD8)))</formula>
    </cfRule>
  </conditionalFormatting>
  <conditionalFormatting sqref="AD24">
    <cfRule type="containsText" dxfId="500" priority="406" operator="containsText" text="Media">
      <formula>NOT(ISERROR(SEARCH("Media",AD24)))</formula>
    </cfRule>
    <cfRule type="containsText" dxfId="499" priority="405" operator="containsText" text="Alta">
      <formula>NOT(ISERROR(SEARCH("Alta",AD24)))</formula>
    </cfRule>
    <cfRule type="containsText" dxfId="498" priority="404" operator="containsText" text="Muy Alta">
      <formula>NOT(ISERROR(SEARCH("Muy Alta",AD24)))</formula>
    </cfRule>
    <cfRule type="containsText" dxfId="497" priority="408" operator="containsText" text="Muy Baja">
      <formula>NOT(ISERROR(SEARCH("Muy Baja",AD24)))</formula>
    </cfRule>
    <cfRule type="containsText" dxfId="496" priority="407" operator="containsText" text="Baja">
      <formula>NOT(ISERROR(SEARCH("Baja",AD24)))</formula>
    </cfRule>
  </conditionalFormatting>
  <conditionalFormatting sqref="AD28">
    <cfRule type="containsText" dxfId="495" priority="398" operator="containsText" text="Baja">
      <formula>NOT(ISERROR(SEARCH("Baja",AD28)))</formula>
    </cfRule>
    <cfRule type="containsText" dxfId="494" priority="399" operator="containsText" text="Muy Baja">
      <formula>NOT(ISERROR(SEARCH("Muy Baja",AD28)))</formula>
    </cfRule>
    <cfRule type="containsText" dxfId="493" priority="396" operator="containsText" text="Alta">
      <formula>NOT(ISERROR(SEARCH("Alta",AD28)))</formula>
    </cfRule>
    <cfRule type="containsText" dxfId="492" priority="395" operator="containsText" text="Muy Alta">
      <formula>NOT(ISERROR(SEARCH("Muy Alta",AD28)))</formula>
    </cfRule>
    <cfRule type="containsText" dxfId="491" priority="397" operator="containsText" text="Media">
      <formula>NOT(ISERROR(SEARCH("Media",AD28)))</formula>
    </cfRule>
  </conditionalFormatting>
  <conditionalFormatting sqref="AD32 AZ45:AZ52 AD61 AD81 AD245 AD249 AD289 AD293 AD297 AD301 AD329 AD333 AD357 AD361 AD365 AD369 AD373 AD377 AD381 AD385 AD433 AD437 AD441 AD445 AD449 AD453 AD457 AD461 AD469">
    <cfRule type="containsText" dxfId="490" priority="739" operator="containsText" text="Alta">
      <formula>NOT(ISERROR(SEARCH("Alta",AD32)))</formula>
    </cfRule>
    <cfRule type="containsText" dxfId="489" priority="740" operator="containsText" text="Media">
      <formula>NOT(ISERROR(SEARCH("Media",AD32)))</formula>
    </cfRule>
    <cfRule type="containsText" dxfId="488" priority="741" operator="containsText" text="Baja">
      <formula>NOT(ISERROR(SEARCH("Baja",AD32)))</formula>
    </cfRule>
    <cfRule type="containsText" dxfId="487" priority="742" operator="containsText" text="Muy Baja">
      <formula>NOT(ISERROR(SEARCH("Muy Baja",AD32)))</formula>
    </cfRule>
  </conditionalFormatting>
  <conditionalFormatting sqref="AD36 AD473 AD477">
    <cfRule type="containsText" dxfId="486" priority="649" operator="containsText" text="Alta">
      <formula>NOT(ISERROR(SEARCH("Alta",AD36)))</formula>
    </cfRule>
    <cfRule type="containsText" dxfId="485" priority="652" operator="containsText" text="Muy Baja">
      <formula>NOT(ISERROR(SEARCH("Muy Baja",AD36)))</formula>
    </cfRule>
    <cfRule type="containsText" dxfId="484" priority="651" operator="containsText" text="Baja">
      <formula>NOT(ISERROR(SEARCH("Baja",AD36)))</formula>
    </cfRule>
    <cfRule type="containsText" dxfId="483" priority="650" operator="containsText" text="Media">
      <formula>NOT(ISERROR(SEARCH("Media",AD36)))</formula>
    </cfRule>
    <cfRule type="containsText" dxfId="482" priority="648" operator="containsText" text="Muy Alta">
      <formula>NOT(ISERROR(SEARCH("Muy Alta",AD36)))</formula>
    </cfRule>
  </conditionalFormatting>
  <conditionalFormatting sqref="AD41">
    <cfRule type="containsText" dxfId="481" priority="555" operator="containsText" text="Muy Alta">
      <formula>NOT(ISERROR(SEARCH("Muy Alta",AD41)))</formula>
    </cfRule>
    <cfRule type="containsText" dxfId="480" priority="556" operator="containsText" text="Alta">
      <formula>NOT(ISERROR(SEARCH("Alta",AD41)))</formula>
    </cfRule>
    <cfRule type="containsText" dxfId="479" priority="557" operator="containsText" text="Media">
      <formula>NOT(ISERROR(SEARCH("Media",AD41)))</formula>
    </cfRule>
    <cfRule type="containsText" dxfId="478" priority="558" operator="containsText" text="Baja">
      <formula>NOT(ISERROR(SEARCH("Baja",AD41)))</formula>
    </cfRule>
    <cfRule type="containsText" dxfId="477" priority="559" operator="containsText" text="Muy Baja">
      <formula>NOT(ISERROR(SEARCH("Muy Baja",AD41)))</formula>
    </cfRule>
  </conditionalFormatting>
  <conditionalFormatting sqref="AD45 AD49">
    <cfRule type="containsText" dxfId="476" priority="467" operator="containsText" text="Muy Alta">
      <formula>NOT(ISERROR(SEARCH("Muy Alta",AD45)))</formula>
    </cfRule>
    <cfRule type="containsText" dxfId="475" priority="468" operator="containsText" text="Alta">
      <formula>NOT(ISERROR(SEARCH("Alta",AD45)))</formula>
    </cfRule>
    <cfRule type="containsText" dxfId="474" priority="469" operator="containsText" text="Media">
      <formula>NOT(ISERROR(SEARCH("Media",AD45)))</formula>
    </cfRule>
    <cfRule type="containsText" dxfId="473" priority="470" operator="containsText" text="Baja">
      <formula>NOT(ISERROR(SEARCH("Baja",AD45)))</formula>
    </cfRule>
    <cfRule type="containsText" dxfId="472" priority="471" operator="containsText" text="Muy Baja">
      <formula>NOT(ISERROR(SEARCH("Muy Baja",AD45)))</formula>
    </cfRule>
  </conditionalFormatting>
  <conditionalFormatting sqref="AD53">
    <cfRule type="containsText" dxfId="471" priority="388" operator="containsText" text="Baja">
      <formula>NOT(ISERROR(SEARCH("Baja",AD53)))</formula>
    </cfRule>
    <cfRule type="containsText" dxfId="470" priority="389" operator="containsText" text="Muy Baja">
      <formula>NOT(ISERROR(SEARCH("Muy Baja",AD53)))</formula>
    </cfRule>
    <cfRule type="containsText" dxfId="469" priority="387" operator="containsText" text="Media">
      <formula>NOT(ISERROR(SEARCH("Media",AD53)))</formula>
    </cfRule>
    <cfRule type="containsText" dxfId="468" priority="386" operator="containsText" text="Alta">
      <formula>NOT(ISERROR(SEARCH("Alta",AD53)))</formula>
    </cfRule>
    <cfRule type="containsText" dxfId="467" priority="385" operator="containsText" text="Muy Alta">
      <formula>NOT(ISERROR(SEARCH("Muy Alta",AD53)))</formula>
    </cfRule>
  </conditionalFormatting>
  <conditionalFormatting sqref="AD57">
    <cfRule type="containsText" dxfId="466" priority="376" operator="containsText" text="Muy Alta">
      <formula>NOT(ISERROR(SEARCH("Muy Alta",AD57)))</formula>
    </cfRule>
    <cfRule type="containsText" dxfId="465" priority="379" operator="containsText" text="Baja">
      <formula>NOT(ISERROR(SEARCH("Baja",AD57)))</formula>
    </cfRule>
    <cfRule type="containsText" dxfId="464" priority="378" operator="containsText" text="Media">
      <formula>NOT(ISERROR(SEARCH("Media",AD57)))</formula>
    </cfRule>
    <cfRule type="containsText" dxfId="463" priority="377" operator="containsText" text="Alta">
      <formula>NOT(ISERROR(SEARCH("Alta",AD57)))</formula>
    </cfRule>
    <cfRule type="containsText" dxfId="462" priority="380" operator="containsText" text="Muy Baja">
      <formula>NOT(ISERROR(SEARCH("Muy Baja",AD57)))</formula>
    </cfRule>
  </conditionalFormatting>
  <conditionalFormatting sqref="AD69 AD73 AD77 AD89 AD109 AD113 AD117 AD121 AD125 AD253 AD257 AD261 AD265">
    <cfRule type="containsText" dxfId="461" priority="535" operator="containsText" text="Media">
      <formula>NOT(ISERROR(SEARCH("Media",AD69)))</formula>
    </cfRule>
    <cfRule type="containsText" dxfId="460" priority="534" operator="containsText" text="Alta">
      <formula>NOT(ISERROR(SEARCH("Alta",AD69)))</formula>
    </cfRule>
    <cfRule type="containsText" dxfId="459" priority="536" operator="containsText" text="Baja">
      <formula>NOT(ISERROR(SEARCH("Baja",AD69)))</formula>
    </cfRule>
    <cfRule type="containsText" dxfId="458" priority="537" operator="containsText" text="Muy Baja">
      <formula>NOT(ISERROR(SEARCH("Muy Baja",AD69)))</formula>
    </cfRule>
    <cfRule type="containsText" dxfId="457" priority="533" operator="containsText" text="Muy Alta">
      <formula>NOT(ISERROR(SEARCH("Muy Alta",AD69)))</formula>
    </cfRule>
  </conditionalFormatting>
  <conditionalFormatting sqref="AD85 AD145 AD149 AD153 AD157 AD161">
    <cfRule type="containsText" dxfId="456" priority="599" operator="containsText" text="Muy Alta">
      <formula>NOT(ISERROR(SEARCH("Muy Alta",AD85)))</formula>
    </cfRule>
    <cfRule type="containsText" dxfId="455" priority="600" operator="containsText" text="Alta">
      <formula>NOT(ISERROR(SEARCH("Alta",AD85)))</formula>
    </cfRule>
    <cfRule type="containsText" dxfId="454" priority="603" operator="containsText" text="Muy Baja">
      <formula>NOT(ISERROR(SEARCH("Muy Baja",AD85)))</formula>
    </cfRule>
    <cfRule type="containsText" dxfId="453" priority="602" operator="containsText" text="Baja">
      <formula>NOT(ISERROR(SEARCH("Baja",AD85)))</formula>
    </cfRule>
    <cfRule type="containsText" dxfId="452" priority="601" operator="containsText" text="Media">
      <formula>NOT(ISERROR(SEARCH("Media",AD85)))</formula>
    </cfRule>
  </conditionalFormatting>
  <conditionalFormatting sqref="AD93 AD189 AD193 AD197 AD201 AD205 AD209 AD221 AD225">
    <cfRule type="containsText" dxfId="451" priority="493" operator="containsText" text="Muy Baja">
      <formula>NOT(ISERROR(SEARCH("Muy Baja",AD93)))</formula>
    </cfRule>
    <cfRule type="containsText" dxfId="450" priority="491" operator="containsText" text="Media">
      <formula>NOT(ISERROR(SEARCH("Media",AD93)))</formula>
    </cfRule>
    <cfRule type="containsText" dxfId="449" priority="490" operator="containsText" text="Alta">
      <formula>NOT(ISERROR(SEARCH("Alta",AD93)))</formula>
    </cfRule>
    <cfRule type="containsText" dxfId="448" priority="489" operator="containsText" text="Muy Alta">
      <formula>NOT(ISERROR(SEARCH("Muy Alta",AD93)))</formula>
    </cfRule>
    <cfRule type="containsText" dxfId="447" priority="492" operator="containsText" text="Baja">
      <formula>NOT(ISERROR(SEARCH("Baja",AD93)))</formula>
    </cfRule>
  </conditionalFormatting>
  <conditionalFormatting sqref="AD97 AD165 AD177 AD181 AD185 AD217 AD269">
    <cfRule type="containsText" dxfId="446" priority="515" operator="containsText" text="Muy Baja">
      <formula>NOT(ISERROR(SEARCH("Muy Baja",AD97)))</formula>
    </cfRule>
    <cfRule type="containsText" dxfId="445" priority="514" operator="containsText" text="Baja">
      <formula>NOT(ISERROR(SEARCH("Baja",AD97)))</formula>
    </cfRule>
    <cfRule type="containsText" dxfId="444" priority="513" operator="containsText" text="Media">
      <formula>NOT(ISERROR(SEARCH("Media",AD97)))</formula>
    </cfRule>
    <cfRule type="containsText" dxfId="443" priority="512" operator="containsText" text="Alta">
      <formula>NOT(ISERROR(SEARCH("Alta",AD97)))</formula>
    </cfRule>
    <cfRule type="containsText" dxfId="442" priority="511" operator="containsText" text="Muy Alta">
      <formula>NOT(ISERROR(SEARCH("Muy Alta",AD97)))</formula>
    </cfRule>
  </conditionalFormatting>
  <conditionalFormatting sqref="AD101">
    <cfRule type="containsText" dxfId="441" priority="361" operator="containsText" text="Muy Baja">
      <formula>NOT(ISERROR(SEARCH("Muy Baja",AD101)))</formula>
    </cfRule>
    <cfRule type="containsText" dxfId="440" priority="360" operator="containsText" text="Baja">
      <formula>NOT(ISERROR(SEARCH("Baja",AD101)))</formula>
    </cfRule>
    <cfRule type="containsText" dxfId="439" priority="359" operator="containsText" text="Media">
      <formula>NOT(ISERROR(SEARCH("Media",AD101)))</formula>
    </cfRule>
    <cfRule type="containsText" dxfId="438" priority="358" operator="containsText" text="Alta">
      <formula>NOT(ISERROR(SEARCH("Alta",AD101)))</formula>
    </cfRule>
    <cfRule type="containsText" dxfId="437" priority="357" operator="containsText" text="Muy Alta">
      <formula>NOT(ISERROR(SEARCH("Muy Alta",AD101)))</formula>
    </cfRule>
  </conditionalFormatting>
  <conditionalFormatting sqref="AD105">
    <cfRule type="containsText" dxfId="436" priority="370" operator="containsText" text="Muy Baja">
      <formula>NOT(ISERROR(SEARCH("Muy Baja",AD105)))</formula>
    </cfRule>
    <cfRule type="containsText" dxfId="435" priority="369" operator="containsText" text="Baja">
      <formula>NOT(ISERROR(SEARCH("Baja",AD105)))</formula>
    </cfRule>
    <cfRule type="containsText" dxfId="434" priority="367" operator="containsText" text="Alta">
      <formula>NOT(ISERROR(SEARCH("Alta",AD105)))</formula>
    </cfRule>
    <cfRule type="containsText" dxfId="433" priority="366" operator="containsText" text="Muy Alta">
      <formula>NOT(ISERROR(SEARCH("Muy Alta",AD105)))</formula>
    </cfRule>
    <cfRule type="containsText" dxfId="432" priority="368" operator="containsText" text="Media">
      <formula>NOT(ISERROR(SEARCH("Media",AD105)))</formula>
    </cfRule>
  </conditionalFormatting>
  <conditionalFormatting sqref="AD129">
    <cfRule type="containsText" dxfId="431" priority="349" operator="containsText" text="Media">
      <formula>NOT(ISERROR(SEARCH("Media",AD129)))</formula>
    </cfRule>
    <cfRule type="containsText" dxfId="430" priority="350" operator="containsText" text="Baja">
      <formula>NOT(ISERROR(SEARCH("Baja",AD129)))</formula>
    </cfRule>
    <cfRule type="containsText" dxfId="429" priority="351" operator="containsText" text="Muy Baja">
      <formula>NOT(ISERROR(SEARCH("Muy Baja",AD129)))</formula>
    </cfRule>
    <cfRule type="containsText" dxfId="428" priority="347" operator="containsText" text="Muy Alta">
      <formula>NOT(ISERROR(SEARCH("Muy Alta",AD129)))</formula>
    </cfRule>
    <cfRule type="containsText" dxfId="427" priority="348" operator="containsText" text="Alta">
      <formula>NOT(ISERROR(SEARCH("Alta",AD129)))</formula>
    </cfRule>
  </conditionalFormatting>
  <conditionalFormatting sqref="AD133">
    <cfRule type="containsText" dxfId="426" priority="342" operator="containsText" text="Muy Baja">
      <formula>NOT(ISERROR(SEARCH("Muy Baja",AD133)))</formula>
    </cfRule>
    <cfRule type="containsText" dxfId="425" priority="340" operator="containsText" text="Media">
      <formula>NOT(ISERROR(SEARCH("Media",AD133)))</formula>
    </cfRule>
    <cfRule type="containsText" dxfId="424" priority="339" operator="containsText" text="Alta">
      <formula>NOT(ISERROR(SEARCH("Alta",AD133)))</formula>
    </cfRule>
    <cfRule type="containsText" dxfId="423" priority="341" operator="containsText" text="Baja">
      <formula>NOT(ISERROR(SEARCH("Baja",AD133)))</formula>
    </cfRule>
    <cfRule type="containsText" dxfId="422" priority="338" operator="containsText" text="Muy Alta">
      <formula>NOT(ISERROR(SEARCH("Muy Alta",AD133)))</formula>
    </cfRule>
  </conditionalFormatting>
  <conditionalFormatting sqref="AD137">
    <cfRule type="containsText" dxfId="421" priority="330" operator="containsText" text="Alta">
      <formula>NOT(ISERROR(SEARCH("Alta",AD137)))</formula>
    </cfRule>
    <cfRule type="containsText" dxfId="420" priority="329" operator="containsText" text="Muy Alta">
      <formula>NOT(ISERROR(SEARCH("Muy Alta",AD137)))</formula>
    </cfRule>
    <cfRule type="containsText" dxfId="419" priority="331" operator="containsText" text="Media">
      <formula>NOT(ISERROR(SEARCH("Media",AD137)))</formula>
    </cfRule>
    <cfRule type="containsText" dxfId="418" priority="332" operator="containsText" text="Baja">
      <formula>NOT(ISERROR(SEARCH("Baja",AD137)))</formula>
    </cfRule>
    <cfRule type="containsText" dxfId="417" priority="333" operator="containsText" text="Muy Baja">
      <formula>NOT(ISERROR(SEARCH("Muy Baja",AD137)))</formula>
    </cfRule>
  </conditionalFormatting>
  <conditionalFormatting sqref="AD141">
    <cfRule type="containsText" dxfId="416" priority="320" operator="containsText" text="Muy Alta">
      <formula>NOT(ISERROR(SEARCH("Muy Alta",AD141)))</formula>
    </cfRule>
    <cfRule type="containsText" dxfId="415" priority="324" operator="containsText" text="Muy Baja">
      <formula>NOT(ISERROR(SEARCH("Muy Baja",AD141)))</formula>
    </cfRule>
    <cfRule type="containsText" dxfId="414" priority="323" operator="containsText" text="Baja">
      <formula>NOT(ISERROR(SEARCH("Baja",AD141)))</formula>
    </cfRule>
    <cfRule type="containsText" dxfId="413" priority="322" operator="containsText" text="Media">
      <formula>NOT(ISERROR(SEARCH("Media",AD141)))</formula>
    </cfRule>
    <cfRule type="containsText" dxfId="412" priority="321" operator="containsText" text="Alta">
      <formula>NOT(ISERROR(SEARCH("Alta",AD141)))</formula>
    </cfRule>
  </conditionalFormatting>
  <conditionalFormatting sqref="AD169">
    <cfRule type="containsText" dxfId="411" priority="314" operator="containsText" text="Muy Baja">
      <formula>NOT(ISERROR(SEARCH("Muy Baja",AD169)))</formula>
    </cfRule>
    <cfRule type="containsText" dxfId="410" priority="313" operator="containsText" text="Baja">
      <formula>NOT(ISERROR(SEARCH("Baja",AD169)))</formula>
    </cfRule>
    <cfRule type="containsText" dxfId="409" priority="310" operator="containsText" text="Muy Alta">
      <formula>NOT(ISERROR(SEARCH("Muy Alta",AD169)))</formula>
    </cfRule>
    <cfRule type="containsText" dxfId="408" priority="311" operator="containsText" text="Alta">
      <formula>NOT(ISERROR(SEARCH("Alta",AD169)))</formula>
    </cfRule>
    <cfRule type="containsText" dxfId="407" priority="312" operator="containsText" text="Media">
      <formula>NOT(ISERROR(SEARCH("Media",AD169)))</formula>
    </cfRule>
  </conditionalFormatting>
  <conditionalFormatting sqref="AD173">
    <cfRule type="containsText" dxfId="406" priority="304" operator="containsText" text="Baja">
      <formula>NOT(ISERROR(SEARCH("Baja",AD173)))</formula>
    </cfRule>
    <cfRule type="containsText" dxfId="405" priority="301" operator="containsText" text="Muy Alta">
      <formula>NOT(ISERROR(SEARCH("Muy Alta",AD173)))</formula>
    </cfRule>
    <cfRule type="containsText" dxfId="404" priority="302" operator="containsText" text="Alta">
      <formula>NOT(ISERROR(SEARCH("Alta",AD173)))</formula>
    </cfRule>
    <cfRule type="containsText" dxfId="403" priority="303" operator="containsText" text="Media">
      <formula>NOT(ISERROR(SEARCH("Media",AD173)))</formula>
    </cfRule>
    <cfRule type="containsText" dxfId="402" priority="305" operator="containsText" text="Muy Baja">
      <formula>NOT(ISERROR(SEARCH("Muy Baja",AD173)))</formula>
    </cfRule>
  </conditionalFormatting>
  <conditionalFormatting sqref="AD213">
    <cfRule type="containsText" dxfId="401" priority="291" operator="containsText" text="Muy Alta">
      <formula>NOT(ISERROR(SEARCH("Muy Alta",AD213)))</formula>
    </cfRule>
    <cfRule type="containsText" dxfId="400" priority="292" operator="containsText" text="Alta">
      <formula>NOT(ISERROR(SEARCH("Alta",AD213)))</formula>
    </cfRule>
    <cfRule type="containsText" dxfId="399" priority="293" operator="containsText" text="Media">
      <formula>NOT(ISERROR(SEARCH("Media",AD213)))</formula>
    </cfRule>
    <cfRule type="containsText" dxfId="398" priority="294" operator="containsText" text="Baja">
      <formula>NOT(ISERROR(SEARCH("Baja",AD213)))</formula>
    </cfRule>
    <cfRule type="containsText" dxfId="397" priority="295" operator="containsText" text="Muy Baja">
      <formula>NOT(ISERROR(SEARCH("Muy Baja",AD213)))</formula>
    </cfRule>
  </conditionalFormatting>
  <conditionalFormatting sqref="AD229">
    <cfRule type="containsText" dxfId="396" priority="282" operator="containsText" text="Alta">
      <formula>NOT(ISERROR(SEARCH("Alta",AD229)))</formula>
    </cfRule>
    <cfRule type="containsText" dxfId="395" priority="283" operator="containsText" text="Media">
      <formula>NOT(ISERROR(SEARCH("Media",AD229)))</formula>
    </cfRule>
    <cfRule type="containsText" dxfId="394" priority="284" operator="containsText" text="Baja">
      <formula>NOT(ISERROR(SEARCH("Baja",AD229)))</formula>
    </cfRule>
    <cfRule type="containsText" dxfId="393" priority="281" operator="containsText" text="Muy Alta">
      <formula>NOT(ISERROR(SEARCH("Muy Alta",AD229)))</formula>
    </cfRule>
    <cfRule type="containsText" dxfId="392" priority="285" operator="containsText" text="Muy Baja">
      <formula>NOT(ISERROR(SEARCH("Muy Baja",AD229)))</formula>
    </cfRule>
  </conditionalFormatting>
  <conditionalFormatting sqref="AD233">
    <cfRule type="containsText" dxfId="391" priority="272" operator="containsText" text="Muy Alta">
      <formula>NOT(ISERROR(SEARCH("Muy Alta",AD233)))</formula>
    </cfRule>
    <cfRule type="containsText" dxfId="390" priority="274" operator="containsText" text="Media">
      <formula>NOT(ISERROR(SEARCH("Media",AD233)))</formula>
    </cfRule>
    <cfRule type="containsText" dxfId="389" priority="275" operator="containsText" text="Baja">
      <formula>NOT(ISERROR(SEARCH("Baja",AD233)))</formula>
    </cfRule>
    <cfRule type="containsText" dxfId="388" priority="276" operator="containsText" text="Muy Baja">
      <formula>NOT(ISERROR(SEARCH("Muy Baja",AD233)))</formula>
    </cfRule>
    <cfRule type="containsText" dxfId="387" priority="273" operator="containsText" text="Alta">
      <formula>NOT(ISERROR(SEARCH("Alta",AD233)))</formula>
    </cfRule>
  </conditionalFormatting>
  <conditionalFormatting sqref="AD237">
    <cfRule type="containsText" dxfId="386" priority="266" operator="containsText" text="Baja">
      <formula>NOT(ISERROR(SEARCH("Baja",AD237)))</formula>
    </cfRule>
    <cfRule type="containsText" dxfId="385" priority="267" operator="containsText" text="Muy Baja">
      <formula>NOT(ISERROR(SEARCH("Muy Baja",AD237)))</formula>
    </cfRule>
    <cfRule type="containsText" dxfId="384" priority="263" operator="containsText" text="Muy Alta">
      <formula>NOT(ISERROR(SEARCH("Muy Alta",AD237)))</formula>
    </cfRule>
    <cfRule type="containsText" dxfId="383" priority="264" operator="containsText" text="Alta">
      <formula>NOT(ISERROR(SEARCH("Alta",AD237)))</formula>
    </cfRule>
    <cfRule type="containsText" dxfId="382" priority="265" operator="containsText" text="Media">
      <formula>NOT(ISERROR(SEARCH("Media",AD237)))</formula>
    </cfRule>
  </conditionalFormatting>
  <conditionalFormatting sqref="AD241">
    <cfRule type="containsText" dxfId="381" priority="258" operator="containsText" text="Muy Baja">
      <formula>NOT(ISERROR(SEARCH("Muy Baja",AD241)))</formula>
    </cfRule>
    <cfRule type="containsText" dxfId="380" priority="257" operator="containsText" text="Baja">
      <formula>NOT(ISERROR(SEARCH("Baja",AD241)))</formula>
    </cfRule>
    <cfRule type="containsText" dxfId="379" priority="256" operator="containsText" text="Media">
      <formula>NOT(ISERROR(SEARCH("Media",AD241)))</formula>
    </cfRule>
    <cfRule type="containsText" dxfId="378" priority="255" operator="containsText" text="Alta">
      <formula>NOT(ISERROR(SEARCH("Alta",AD241)))</formula>
    </cfRule>
    <cfRule type="containsText" dxfId="377" priority="254" operator="containsText" text="Muy Alta">
      <formula>NOT(ISERROR(SEARCH("Muy Alta",AD241)))</formula>
    </cfRule>
  </conditionalFormatting>
  <conditionalFormatting sqref="AD273">
    <cfRule type="containsText" dxfId="376" priority="248" operator="containsText" text="Muy Baja">
      <formula>NOT(ISERROR(SEARCH("Muy Baja",AD273)))</formula>
    </cfRule>
    <cfRule type="containsText" dxfId="375" priority="246" operator="containsText" text="Media">
      <formula>NOT(ISERROR(SEARCH("Media",AD273)))</formula>
    </cfRule>
    <cfRule type="containsText" dxfId="374" priority="247" operator="containsText" text="Baja">
      <formula>NOT(ISERROR(SEARCH("Baja",AD273)))</formula>
    </cfRule>
    <cfRule type="containsText" dxfId="373" priority="245" operator="containsText" text="Alta">
      <formula>NOT(ISERROR(SEARCH("Alta",AD273)))</formula>
    </cfRule>
    <cfRule type="containsText" dxfId="372" priority="244" operator="containsText" text="Muy Alta">
      <formula>NOT(ISERROR(SEARCH("Muy Alta",AD273)))</formula>
    </cfRule>
  </conditionalFormatting>
  <conditionalFormatting sqref="AD277">
    <cfRule type="containsText" dxfId="371" priority="235" operator="containsText" text="Muy Alta">
      <formula>NOT(ISERROR(SEARCH("Muy Alta",AD277)))</formula>
    </cfRule>
    <cfRule type="containsText" dxfId="370" priority="236" operator="containsText" text="Alta">
      <formula>NOT(ISERROR(SEARCH("Alta",AD277)))</formula>
    </cfRule>
    <cfRule type="containsText" dxfId="369" priority="237" operator="containsText" text="Media">
      <formula>NOT(ISERROR(SEARCH("Media",AD277)))</formula>
    </cfRule>
    <cfRule type="containsText" dxfId="368" priority="238" operator="containsText" text="Baja">
      <formula>NOT(ISERROR(SEARCH("Baja",AD277)))</formula>
    </cfRule>
    <cfRule type="containsText" dxfId="367" priority="239" operator="containsText" text="Muy Baja">
      <formula>NOT(ISERROR(SEARCH("Muy Baja",AD277)))</formula>
    </cfRule>
  </conditionalFormatting>
  <conditionalFormatting sqref="AD281">
    <cfRule type="containsText" dxfId="366" priority="227" operator="containsText" text="Alta">
      <formula>NOT(ISERROR(SEARCH("Alta",AD281)))</formula>
    </cfRule>
    <cfRule type="containsText" dxfId="365" priority="228" operator="containsText" text="Media">
      <formula>NOT(ISERROR(SEARCH("Media",AD281)))</formula>
    </cfRule>
    <cfRule type="containsText" dxfId="364" priority="229" operator="containsText" text="Baja">
      <formula>NOT(ISERROR(SEARCH("Baja",AD281)))</formula>
    </cfRule>
    <cfRule type="containsText" dxfId="363" priority="230" operator="containsText" text="Muy Baja">
      <formula>NOT(ISERROR(SEARCH("Muy Baja",AD281)))</formula>
    </cfRule>
    <cfRule type="containsText" dxfId="362" priority="226" operator="containsText" text="Muy Alta">
      <formula>NOT(ISERROR(SEARCH("Muy Alta",AD281)))</formula>
    </cfRule>
  </conditionalFormatting>
  <conditionalFormatting sqref="AD285">
    <cfRule type="containsText" dxfId="361" priority="220" operator="containsText" text="Baja">
      <formula>NOT(ISERROR(SEARCH("Baja",AD285)))</formula>
    </cfRule>
    <cfRule type="containsText" dxfId="360" priority="221" operator="containsText" text="Muy Baja">
      <formula>NOT(ISERROR(SEARCH("Muy Baja",AD285)))</formula>
    </cfRule>
    <cfRule type="containsText" dxfId="359" priority="219" operator="containsText" text="Media">
      <formula>NOT(ISERROR(SEARCH("Media",AD285)))</formula>
    </cfRule>
    <cfRule type="containsText" dxfId="358" priority="218" operator="containsText" text="Alta">
      <formula>NOT(ISERROR(SEARCH("Alta",AD285)))</formula>
    </cfRule>
    <cfRule type="containsText" dxfId="357" priority="217" operator="containsText" text="Muy Alta">
      <formula>NOT(ISERROR(SEARCH("Muy Alta",AD285)))</formula>
    </cfRule>
  </conditionalFormatting>
  <conditionalFormatting sqref="AD305 AD309 AD409 AD413 AD417">
    <cfRule type="containsText" dxfId="356" priority="580" operator="containsText" text="Baja">
      <formula>NOT(ISERROR(SEARCH("Baja",AD305)))</formula>
    </cfRule>
    <cfRule type="containsText" dxfId="355" priority="577" operator="containsText" text="Muy Alta">
      <formula>NOT(ISERROR(SEARCH("Muy Alta",AD305)))</formula>
    </cfRule>
    <cfRule type="containsText" dxfId="354" priority="578" operator="containsText" text="Alta">
      <formula>NOT(ISERROR(SEARCH("Alta",AD305)))</formula>
    </cfRule>
    <cfRule type="containsText" dxfId="353" priority="579" operator="containsText" text="Media">
      <formula>NOT(ISERROR(SEARCH("Media",AD305)))</formula>
    </cfRule>
    <cfRule type="containsText" dxfId="352" priority="581" operator="containsText" text="Muy Baja">
      <formula>NOT(ISERROR(SEARCH("Muy Baja",AD305)))</formula>
    </cfRule>
  </conditionalFormatting>
  <conditionalFormatting sqref="AD313">
    <cfRule type="containsText" dxfId="351" priority="209" operator="containsText" text="Media">
      <formula>NOT(ISERROR(SEARCH("Media",AD313)))</formula>
    </cfRule>
    <cfRule type="containsText" dxfId="350" priority="210" operator="containsText" text="Baja">
      <formula>NOT(ISERROR(SEARCH("Baja",AD313)))</formula>
    </cfRule>
    <cfRule type="containsText" dxfId="349" priority="207" operator="containsText" text="Muy Alta">
      <formula>NOT(ISERROR(SEARCH("Muy Alta",AD313)))</formula>
    </cfRule>
    <cfRule type="containsText" dxfId="348" priority="211" operator="containsText" text="Muy Baja">
      <formula>NOT(ISERROR(SEARCH("Muy Baja",AD313)))</formula>
    </cfRule>
    <cfRule type="containsText" dxfId="347" priority="208" operator="containsText" text="Alta">
      <formula>NOT(ISERROR(SEARCH("Alta",AD313)))</formula>
    </cfRule>
  </conditionalFormatting>
  <conditionalFormatting sqref="AD317">
    <cfRule type="containsText" dxfId="346" priority="199" operator="containsText" text="Alta">
      <formula>NOT(ISERROR(SEARCH("Alta",AD317)))</formula>
    </cfRule>
    <cfRule type="containsText" dxfId="345" priority="202" operator="containsText" text="Muy Baja">
      <formula>NOT(ISERROR(SEARCH("Muy Baja",AD317)))</formula>
    </cfRule>
    <cfRule type="containsText" dxfId="344" priority="201" operator="containsText" text="Baja">
      <formula>NOT(ISERROR(SEARCH("Baja",AD317)))</formula>
    </cfRule>
    <cfRule type="containsText" dxfId="343" priority="200" operator="containsText" text="Media">
      <formula>NOT(ISERROR(SEARCH("Media",AD317)))</formula>
    </cfRule>
    <cfRule type="containsText" dxfId="342" priority="198" operator="containsText" text="Muy Alta">
      <formula>NOT(ISERROR(SEARCH("Muy Alta",AD317)))</formula>
    </cfRule>
  </conditionalFormatting>
  <conditionalFormatting sqref="AD321">
    <cfRule type="containsText" dxfId="341" priority="190" operator="containsText" text="Alta">
      <formula>NOT(ISERROR(SEARCH("Alta",AD321)))</formula>
    </cfRule>
    <cfRule type="containsText" dxfId="340" priority="191" operator="containsText" text="Media">
      <formula>NOT(ISERROR(SEARCH("Media",AD321)))</formula>
    </cfRule>
    <cfRule type="containsText" dxfId="339" priority="192" operator="containsText" text="Baja">
      <formula>NOT(ISERROR(SEARCH("Baja",AD321)))</formula>
    </cfRule>
    <cfRule type="containsText" dxfId="338" priority="189" operator="containsText" text="Muy Alta">
      <formula>NOT(ISERROR(SEARCH("Muy Alta",AD321)))</formula>
    </cfRule>
    <cfRule type="containsText" dxfId="337" priority="193" operator="containsText" text="Muy Baja">
      <formula>NOT(ISERROR(SEARCH("Muy Baja",AD321)))</formula>
    </cfRule>
  </conditionalFormatting>
  <conditionalFormatting sqref="AD325">
    <cfRule type="containsText" dxfId="336" priority="184" operator="containsText" text="Muy Baja">
      <formula>NOT(ISERROR(SEARCH("Muy Baja",AD325)))</formula>
    </cfRule>
    <cfRule type="containsText" dxfId="335" priority="182" operator="containsText" text="Media">
      <formula>NOT(ISERROR(SEARCH("Media",AD325)))</formula>
    </cfRule>
    <cfRule type="containsText" dxfId="334" priority="181" operator="containsText" text="Alta">
      <formula>NOT(ISERROR(SEARCH("Alta",AD325)))</formula>
    </cfRule>
    <cfRule type="containsText" dxfId="333" priority="180" operator="containsText" text="Muy Alta">
      <formula>NOT(ISERROR(SEARCH("Muy Alta",AD325)))</formula>
    </cfRule>
    <cfRule type="containsText" dxfId="332" priority="183" operator="containsText" text="Baja">
      <formula>NOT(ISERROR(SEARCH("Baja",AD325)))</formula>
    </cfRule>
  </conditionalFormatting>
  <conditionalFormatting sqref="AD337">
    <cfRule type="containsText" dxfId="331" priority="173" operator="containsText" text="Baja">
      <formula>NOT(ISERROR(SEARCH("Baja",AD337)))</formula>
    </cfRule>
    <cfRule type="containsText" dxfId="330" priority="174" operator="containsText" text="Muy Baja">
      <formula>NOT(ISERROR(SEARCH("Muy Baja",AD337)))</formula>
    </cfRule>
    <cfRule type="containsText" dxfId="329" priority="171" operator="containsText" text="Alta">
      <formula>NOT(ISERROR(SEARCH("Alta",AD337)))</formula>
    </cfRule>
    <cfRule type="containsText" dxfId="328" priority="172" operator="containsText" text="Media">
      <formula>NOT(ISERROR(SEARCH("Media",AD337)))</formula>
    </cfRule>
    <cfRule type="containsText" dxfId="327" priority="170" operator="containsText" text="Muy Alta">
      <formula>NOT(ISERROR(SEARCH("Muy Alta",AD337)))</formula>
    </cfRule>
  </conditionalFormatting>
  <conditionalFormatting sqref="AD341">
    <cfRule type="containsText" dxfId="326" priority="161" operator="containsText" text="Muy Alta">
      <formula>NOT(ISERROR(SEARCH("Muy Alta",AD341)))</formula>
    </cfRule>
    <cfRule type="containsText" dxfId="325" priority="164" operator="containsText" text="Baja">
      <formula>NOT(ISERROR(SEARCH("Baja",AD341)))</formula>
    </cfRule>
    <cfRule type="containsText" dxfId="324" priority="165" operator="containsText" text="Muy Baja">
      <formula>NOT(ISERROR(SEARCH("Muy Baja",AD341)))</formula>
    </cfRule>
    <cfRule type="containsText" dxfId="323" priority="163" operator="containsText" text="Media">
      <formula>NOT(ISERROR(SEARCH("Media",AD341)))</formula>
    </cfRule>
    <cfRule type="containsText" dxfId="322" priority="162" operator="containsText" text="Alta">
      <formula>NOT(ISERROR(SEARCH("Alta",AD341)))</formula>
    </cfRule>
  </conditionalFormatting>
  <conditionalFormatting sqref="AD345">
    <cfRule type="containsText" dxfId="321" priority="152" operator="containsText" text="Muy Alta">
      <formula>NOT(ISERROR(SEARCH("Muy Alta",AD345)))</formula>
    </cfRule>
    <cfRule type="containsText" dxfId="320" priority="153" operator="containsText" text="Alta">
      <formula>NOT(ISERROR(SEARCH("Alta",AD345)))</formula>
    </cfRule>
    <cfRule type="containsText" dxfId="319" priority="154" operator="containsText" text="Media">
      <formula>NOT(ISERROR(SEARCH("Media",AD345)))</formula>
    </cfRule>
    <cfRule type="containsText" dxfId="318" priority="155" operator="containsText" text="Baja">
      <formula>NOT(ISERROR(SEARCH("Baja",AD345)))</formula>
    </cfRule>
    <cfRule type="containsText" dxfId="317" priority="156" operator="containsText" text="Muy Baja">
      <formula>NOT(ISERROR(SEARCH("Muy Baja",AD345)))</formula>
    </cfRule>
  </conditionalFormatting>
  <conditionalFormatting sqref="AD349">
    <cfRule type="containsText" dxfId="316" priority="145" operator="containsText" text="Media">
      <formula>NOT(ISERROR(SEARCH("Media",AD349)))</formula>
    </cfRule>
    <cfRule type="containsText" dxfId="315" priority="144" operator="containsText" text="Alta">
      <formula>NOT(ISERROR(SEARCH("Alta",AD349)))</formula>
    </cfRule>
    <cfRule type="containsText" dxfId="314" priority="146" operator="containsText" text="Baja">
      <formula>NOT(ISERROR(SEARCH("Baja",AD349)))</formula>
    </cfRule>
    <cfRule type="containsText" dxfId="313" priority="143" operator="containsText" text="Muy Alta">
      <formula>NOT(ISERROR(SEARCH("Muy Alta",AD349)))</formula>
    </cfRule>
    <cfRule type="containsText" dxfId="312" priority="147" operator="containsText" text="Muy Baja">
      <formula>NOT(ISERROR(SEARCH("Muy Baja",AD349)))</formula>
    </cfRule>
  </conditionalFormatting>
  <conditionalFormatting sqref="AD353">
    <cfRule type="containsText" dxfId="311" priority="136" operator="containsText" text="Media">
      <formula>NOT(ISERROR(SEARCH("Media",AD353)))</formula>
    </cfRule>
    <cfRule type="containsText" dxfId="310" priority="138" operator="containsText" text="Muy Baja">
      <formula>NOT(ISERROR(SEARCH("Muy Baja",AD353)))</formula>
    </cfRule>
    <cfRule type="containsText" dxfId="309" priority="135" operator="containsText" text="Alta">
      <formula>NOT(ISERROR(SEARCH("Alta",AD353)))</formula>
    </cfRule>
    <cfRule type="containsText" dxfId="308" priority="137" operator="containsText" text="Baja">
      <formula>NOT(ISERROR(SEARCH("Baja",AD353)))</formula>
    </cfRule>
    <cfRule type="containsText" dxfId="307" priority="134" operator="containsText" text="Muy Alta">
      <formula>NOT(ISERROR(SEARCH("Muy Alta",AD353)))</formula>
    </cfRule>
  </conditionalFormatting>
  <conditionalFormatting sqref="AD389">
    <cfRule type="containsText" dxfId="306" priority="128" operator="containsText" text="Muy Baja">
      <formula>NOT(ISERROR(SEARCH("Muy Baja",AD389)))</formula>
    </cfRule>
    <cfRule type="containsText" dxfId="305" priority="124" operator="containsText" text="Muy Alta">
      <formula>NOT(ISERROR(SEARCH("Muy Alta",AD389)))</formula>
    </cfRule>
    <cfRule type="containsText" dxfId="304" priority="125" operator="containsText" text="Alta">
      <formula>NOT(ISERROR(SEARCH("Alta",AD389)))</formula>
    </cfRule>
    <cfRule type="containsText" dxfId="303" priority="126" operator="containsText" text="Media">
      <formula>NOT(ISERROR(SEARCH("Media",AD389)))</formula>
    </cfRule>
    <cfRule type="containsText" dxfId="302" priority="127" operator="containsText" text="Baja">
      <formula>NOT(ISERROR(SEARCH("Baja",AD389)))</formula>
    </cfRule>
  </conditionalFormatting>
  <conditionalFormatting sqref="AD393">
    <cfRule type="containsText" dxfId="301" priority="115" operator="containsText" text="Muy Alta">
      <formula>NOT(ISERROR(SEARCH("Muy Alta",AD393)))</formula>
    </cfRule>
    <cfRule type="containsText" dxfId="300" priority="117" operator="containsText" text="Media">
      <formula>NOT(ISERROR(SEARCH("Media",AD393)))</formula>
    </cfRule>
    <cfRule type="containsText" dxfId="299" priority="116" operator="containsText" text="Alta">
      <formula>NOT(ISERROR(SEARCH("Alta",AD393)))</formula>
    </cfRule>
    <cfRule type="containsText" dxfId="298" priority="119" operator="containsText" text="Muy Baja">
      <formula>NOT(ISERROR(SEARCH("Muy Baja",AD393)))</formula>
    </cfRule>
    <cfRule type="containsText" dxfId="297" priority="118" operator="containsText" text="Baja">
      <formula>NOT(ISERROR(SEARCH("Baja",AD393)))</formula>
    </cfRule>
  </conditionalFormatting>
  <conditionalFormatting sqref="AD397">
    <cfRule type="containsText" dxfId="296" priority="106" operator="containsText" text="Muy Alta">
      <formula>NOT(ISERROR(SEARCH("Muy Alta",AD397)))</formula>
    </cfRule>
    <cfRule type="containsText" dxfId="295" priority="107" operator="containsText" text="Alta">
      <formula>NOT(ISERROR(SEARCH("Alta",AD397)))</formula>
    </cfRule>
    <cfRule type="containsText" dxfId="294" priority="108" operator="containsText" text="Media">
      <formula>NOT(ISERROR(SEARCH("Media",AD397)))</formula>
    </cfRule>
    <cfRule type="containsText" dxfId="293" priority="109" operator="containsText" text="Baja">
      <formula>NOT(ISERROR(SEARCH("Baja",AD397)))</formula>
    </cfRule>
    <cfRule type="containsText" dxfId="292" priority="110" operator="containsText" text="Muy Baja">
      <formula>NOT(ISERROR(SEARCH("Muy Baja",AD397)))</formula>
    </cfRule>
  </conditionalFormatting>
  <conditionalFormatting sqref="AD401">
    <cfRule type="containsText" dxfId="291" priority="100" operator="containsText" text="Baja">
      <formula>NOT(ISERROR(SEARCH("Baja",AD401)))</formula>
    </cfRule>
    <cfRule type="containsText" dxfId="290" priority="101" operator="containsText" text="Muy Baja">
      <formula>NOT(ISERROR(SEARCH("Muy Baja",AD401)))</formula>
    </cfRule>
    <cfRule type="containsText" dxfId="289" priority="97" operator="containsText" text="Muy Alta">
      <formula>NOT(ISERROR(SEARCH("Muy Alta",AD401)))</formula>
    </cfRule>
    <cfRule type="containsText" dxfId="288" priority="98" operator="containsText" text="Alta">
      <formula>NOT(ISERROR(SEARCH("Alta",AD401)))</formula>
    </cfRule>
    <cfRule type="containsText" dxfId="287" priority="99" operator="containsText" text="Media">
      <formula>NOT(ISERROR(SEARCH("Media",AD401)))</formula>
    </cfRule>
  </conditionalFormatting>
  <conditionalFormatting sqref="AD405">
    <cfRule type="containsText" dxfId="286" priority="92" operator="containsText" text="Muy Baja">
      <formula>NOT(ISERROR(SEARCH("Muy Baja",AD405)))</formula>
    </cfRule>
    <cfRule type="containsText" dxfId="285" priority="91" operator="containsText" text="Baja">
      <formula>NOT(ISERROR(SEARCH("Baja",AD405)))</formula>
    </cfRule>
    <cfRule type="containsText" dxfId="284" priority="90" operator="containsText" text="Media">
      <formula>NOT(ISERROR(SEARCH("Media",AD405)))</formula>
    </cfRule>
    <cfRule type="containsText" dxfId="283" priority="89" operator="containsText" text="Alta">
      <formula>NOT(ISERROR(SEARCH("Alta",AD405)))</formula>
    </cfRule>
    <cfRule type="containsText" dxfId="282" priority="88" operator="containsText" text="Muy Alta">
      <formula>NOT(ISERROR(SEARCH("Muy Alta",AD405)))</formula>
    </cfRule>
  </conditionalFormatting>
  <conditionalFormatting sqref="AD421">
    <cfRule type="containsText" dxfId="281" priority="82" operator="containsText" text="Muy Baja">
      <formula>NOT(ISERROR(SEARCH("Muy Baja",AD421)))</formula>
    </cfRule>
    <cfRule type="containsText" dxfId="280" priority="81" operator="containsText" text="Baja">
      <formula>NOT(ISERROR(SEARCH("Baja",AD421)))</formula>
    </cfRule>
    <cfRule type="containsText" dxfId="279" priority="80" operator="containsText" text="Media">
      <formula>NOT(ISERROR(SEARCH("Media",AD421)))</formula>
    </cfRule>
    <cfRule type="containsText" dxfId="278" priority="79" operator="containsText" text="Alta">
      <formula>NOT(ISERROR(SEARCH("Alta",AD421)))</formula>
    </cfRule>
    <cfRule type="containsText" dxfId="277" priority="78" operator="containsText" text="Muy Alta">
      <formula>NOT(ISERROR(SEARCH("Muy Alta",AD421)))</formula>
    </cfRule>
  </conditionalFormatting>
  <conditionalFormatting sqref="AD425">
    <cfRule type="containsText" dxfId="276" priority="72" operator="containsText" text="Baja">
      <formula>NOT(ISERROR(SEARCH("Baja",AD425)))</formula>
    </cfRule>
    <cfRule type="containsText" dxfId="275" priority="70" operator="containsText" text="Alta">
      <formula>NOT(ISERROR(SEARCH("Alta",AD425)))</formula>
    </cfRule>
    <cfRule type="containsText" dxfId="274" priority="71" operator="containsText" text="Media">
      <formula>NOT(ISERROR(SEARCH("Media",AD425)))</formula>
    </cfRule>
    <cfRule type="containsText" dxfId="273" priority="73" operator="containsText" text="Muy Baja">
      <formula>NOT(ISERROR(SEARCH("Muy Baja",AD425)))</formula>
    </cfRule>
    <cfRule type="containsText" dxfId="272" priority="69" operator="containsText" text="Muy Alta">
      <formula>NOT(ISERROR(SEARCH("Muy Alta",AD425)))</formula>
    </cfRule>
  </conditionalFormatting>
  <conditionalFormatting sqref="AD429">
    <cfRule type="containsText" dxfId="271" priority="60" operator="containsText" text="Muy Alta">
      <formula>NOT(ISERROR(SEARCH("Muy Alta",AD429)))</formula>
    </cfRule>
    <cfRule type="containsText" dxfId="270" priority="64" operator="containsText" text="Muy Baja">
      <formula>NOT(ISERROR(SEARCH("Muy Baja",AD429)))</formula>
    </cfRule>
    <cfRule type="containsText" dxfId="269" priority="63" operator="containsText" text="Baja">
      <formula>NOT(ISERROR(SEARCH("Baja",AD429)))</formula>
    </cfRule>
    <cfRule type="containsText" dxfId="268" priority="61" operator="containsText" text="Alta">
      <formula>NOT(ISERROR(SEARCH("Alta",AD429)))</formula>
    </cfRule>
    <cfRule type="containsText" dxfId="267" priority="62" operator="containsText" text="Media">
      <formula>NOT(ISERROR(SEARCH("Media",AD429)))</formula>
    </cfRule>
  </conditionalFormatting>
  <conditionalFormatting sqref="AD485">
    <cfRule type="containsText" dxfId="266" priority="53" operator="containsText" text="Baja">
      <formula>NOT(ISERROR(SEARCH("Baja",AD485)))</formula>
    </cfRule>
    <cfRule type="containsText" dxfId="265" priority="54" operator="containsText" text="Muy Baja">
      <formula>NOT(ISERROR(SEARCH("Muy Baja",AD485)))</formula>
    </cfRule>
    <cfRule type="containsText" dxfId="264" priority="52" operator="containsText" text="Media">
      <formula>NOT(ISERROR(SEARCH("Media",AD485)))</formula>
    </cfRule>
    <cfRule type="containsText" dxfId="263" priority="51" operator="containsText" text="Alta">
      <formula>NOT(ISERROR(SEARCH("Alta",AD485)))</formula>
    </cfRule>
    <cfRule type="containsText" dxfId="262" priority="50" operator="containsText" text="Muy Alta">
      <formula>NOT(ISERROR(SEARCH("Muy Alta",AD485)))</formula>
    </cfRule>
  </conditionalFormatting>
  <conditionalFormatting sqref="AD489">
    <cfRule type="containsText" dxfId="261" priority="45" operator="containsText" text="Muy Baja">
      <formula>NOT(ISERROR(SEARCH("Muy Baja",AD489)))</formula>
    </cfRule>
    <cfRule type="containsText" dxfId="260" priority="44" operator="containsText" text="Baja">
      <formula>NOT(ISERROR(SEARCH("Baja",AD489)))</formula>
    </cfRule>
    <cfRule type="containsText" dxfId="259" priority="43" operator="containsText" text="Media">
      <formula>NOT(ISERROR(SEARCH("Media",AD489)))</formula>
    </cfRule>
    <cfRule type="containsText" dxfId="258" priority="42" operator="containsText" text="Alta">
      <formula>NOT(ISERROR(SEARCH("Alta",AD489)))</formula>
    </cfRule>
    <cfRule type="containsText" dxfId="257" priority="41" operator="containsText" text="Muy Alta">
      <formula>NOT(ISERROR(SEARCH("Muy Alta",AD489)))</formula>
    </cfRule>
  </conditionalFormatting>
  <conditionalFormatting sqref="AD493">
    <cfRule type="containsText" dxfId="256" priority="32" operator="containsText" text="Muy Alta">
      <formula>NOT(ISERROR(SEARCH("Muy Alta",AD493)))</formula>
    </cfRule>
    <cfRule type="containsText" dxfId="255" priority="33" operator="containsText" text="Alta">
      <formula>NOT(ISERROR(SEARCH("Alta",AD493)))</formula>
    </cfRule>
    <cfRule type="containsText" dxfId="254" priority="34" operator="containsText" text="Media">
      <formula>NOT(ISERROR(SEARCH("Media",AD493)))</formula>
    </cfRule>
    <cfRule type="containsText" dxfId="253" priority="35" operator="containsText" text="Baja">
      <formula>NOT(ISERROR(SEARCH("Baja",AD493)))</formula>
    </cfRule>
    <cfRule type="containsText" dxfId="252" priority="36" operator="containsText" text="Muy Baja">
      <formula>NOT(ISERROR(SEARCH("Muy Baja",AD493)))</formula>
    </cfRule>
  </conditionalFormatting>
  <conditionalFormatting sqref="AD497">
    <cfRule type="containsText" dxfId="251" priority="23" operator="containsText" text="Muy Alta">
      <formula>NOT(ISERROR(SEARCH("Muy Alta",AD497)))</formula>
    </cfRule>
    <cfRule type="containsText" dxfId="250" priority="27" operator="containsText" text="Muy Baja">
      <formula>NOT(ISERROR(SEARCH("Muy Baja",AD497)))</formula>
    </cfRule>
    <cfRule type="containsText" dxfId="249" priority="26" operator="containsText" text="Baja">
      <formula>NOT(ISERROR(SEARCH("Baja",AD497)))</formula>
    </cfRule>
    <cfRule type="containsText" dxfId="248" priority="25" operator="containsText" text="Media">
      <formula>NOT(ISERROR(SEARCH("Media",AD497)))</formula>
    </cfRule>
    <cfRule type="containsText" dxfId="247" priority="24" operator="containsText" text="Alta">
      <formula>NOT(ISERROR(SEARCH("Alta",AD497)))</formula>
    </cfRule>
  </conditionalFormatting>
  <conditionalFormatting sqref="AD501">
    <cfRule type="containsText" dxfId="246" priority="15" operator="containsText" text="Alta">
      <formula>NOT(ISERROR(SEARCH("Alta",AD501)))</formula>
    </cfRule>
    <cfRule type="containsText" dxfId="245" priority="16" operator="containsText" text="Media">
      <formula>NOT(ISERROR(SEARCH("Media",AD501)))</formula>
    </cfRule>
    <cfRule type="containsText" dxfId="244" priority="14" operator="containsText" text="Muy Alta">
      <formula>NOT(ISERROR(SEARCH("Muy Alta",AD501)))</formula>
    </cfRule>
    <cfRule type="containsText" dxfId="243" priority="18" operator="containsText" text="Muy Baja">
      <formula>NOT(ISERROR(SEARCH("Muy Baja",AD501)))</formula>
    </cfRule>
    <cfRule type="containsText" dxfId="242" priority="17" operator="containsText" text="Baja">
      <formula>NOT(ISERROR(SEARCH("Baja",AD501)))</formula>
    </cfRule>
  </conditionalFormatting>
  <conditionalFormatting sqref="AD505">
    <cfRule type="containsText" dxfId="241" priority="5" operator="containsText" text="Muy Alta">
      <formula>NOT(ISERROR(SEARCH("Muy Alta",AD505)))</formula>
    </cfRule>
    <cfRule type="containsText" dxfId="240" priority="6" operator="containsText" text="Alta">
      <formula>NOT(ISERROR(SEARCH("Alta",AD505)))</formula>
    </cfRule>
    <cfRule type="containsText" dxfId="239" priority="7" operator="containsText" text="Media">
      <formula>NOT(ISERROR(SEARCH("Media",AD505)))</formula>
    </cfRule>
    <cfRule type="containsText" dxfId="238" priority="8" operator="containsText" text="Baja">
      <formula>NOT(ISERROR(SEARCH("Baja",AD505)))</formula>
    </cfRule>
    <cfRule type="containsText" dxfId="237" priority="9" operator="containsText" text="Muy Baja">
      <formula>NOT(ISERROR(SEARCH("Muy Baja",AD505)))</formula>
    </cfRule>
  </conditionalFormatting>
  <conditionalFormatting sqref="AG7:AG508">
    <cfRule type="containsText" dxfId="236" priority="466" operator="containsText" text="Leve">
      <formula>NOT(ISERROR(SEARCH("Leve",AG7)))</formula>
    </cfRule>
    <cfRule type="containsText" dxfId="235" priority="465" operator="containsText" text="Menor">
      <formula>NOT(ISERROR(SEARCH("Menor",AG7)))</formula>
    </cfRule>
    <cfRule type="containsText" dxfId="234" priority="462" operator="containsText" text="Catastrófico">
      <formula>NOT(ISERROR(SEARCH("Catastrófico",AG7)))</formula>
    </cfRule>
    <cfRule type="containsText" dxfId="233" priority="463" operator="containsText" text="Mayor">
      <formula>NOT(ISERROR(SEARCH("Mayor",AG7)))</formula>
    </cfRule>
    <cfRule type="containsText" dxfId="232" priority="464" operator="containsText" text="Moderado">
      <formula>NOT(ISERROR(SEARCH("Moderado",AG7)))</formula>
    </cfRule>
  </conditionalFormatting>
  <conditionalFormatting sqref="AI45:AI52 AA1 AA5 AA509:AA1048576">
    <cfRule type="containsText" dxfId="231" priority="733" operator="containsText" text="Catastrófico">
      <formula>NOT(ISERROR(SEARCH("Catastrófico",AA1)))</formula>
    </cfRule>
  </conditionalFormatting>
  <conditionalFormatting sqref="AJ1:AJ1048576 BB1:BB1048576 AL45:AL52 BD45:BD52">
    <cfRule type="containsText" dxfId="230" priority="693" operator="containsText" text="Aceptar">
      <formula>NOT(ISERROR(SEARCH("Aceptar",AJ1)))</formula>
    </cfRule>
    <cfRule type="containsText" dxfId="229" priority="694" operator="containsText" text="Reducir">
      <formula>NOT(ISERROR(SEARCH("Reducir",AJ1)))</formula>
    </cfRule>
  </conditionalFormatting>
  <conditionalFormatting sqref="AM12:AM14">
    <cfRule type="containsText" dxfId="228" priority="605" operator="containsText" text="El   a través de ">
      <formula>NOT(ISERROR(SEARCH("El   a través de ",AM12)))</formula>
    </cfRule>
  </conditionalFormatting>
  <conditionalFormatting sqref="AM45:AM46">
    <cfRule type="containsText" dxfId="227" priority="452" operator="containsText" text="El   a través de ">
      <formula>NOT(ISERROR(SEARCH("El   a través de ",AM45)))</formula>
    </cfRule>
  </conditionalFormatting>
  <conditionalFormatting sqref="AT1 AT5 AZ7:AZ508 AT509:AT1048576">
    <cfRule type="containsText" dxfId="226" priority="719" operator="containsText" text="Catastrófico">
      <formula>NOT(ISERROR(SEARCH("Catastrófico",AT1)))</formula>
    </cfRule>
    <cfRule type="containsText" dxfId="225" priority="720" operator="containsText" text="Mayor">
      <formula>NOT(ISERROR(SEARCH("Mayor",AT1)))</formula>
    </cfRule>
    <cfRule type="containsText" dxfId="224" priority="721" operator="containsText" text="Moderado">
      <formula>NOT(ISERROR(SEARCH("Moderado",AT1)))</formula>
    </cfRule>
    <cfRule type="containsText" dxfId="223" priority="722" operator="containsText" text="Menor">
      <formula>NOT(ISERROR(SEARCH("Menor",AT1)))</formula>
    </cfRule>
    <cfRule type="containsText" dxfId="222" priority="723" operator="containsText" text="Leve">
      <formula>NOT(ISERROR(SEARCH("Leve",AT1)))</formula>
    </cfRule>
  </conditionalFormatting>
  <conditionalFormatting sqref="AZ45:AZ52 AD32 AD61 AD81 AD245 AD249 AD289 AD293 AD297 AD301 AD329 AD333 AD357 AD361 AD365 AD369 AD373 AD377 AD381 AD385 AD433 AD437 AD441 AD445 AD449 AD453 AD457 AD461 AD469">
    <cfRule type="containsText" dxfId="221" priority="738" operator="containsText" text="Muy Alta">
      <formula>NOT(ISERROR(SEARCH("Muy Alta",AD32)))</formula>
    </cfRule>
  </conditionalFormatting>
  <conditionalFormatting sqref="BA8 BA12 BA16 BA20 BA65 BA465 BA481">
    <cfRule type="containsText" dxfId="220" priority="616" operator="containsText" text="Alto">
      <formula>NOT(ISERROR(SEARCH("Alto",BA8)))</formula>
    </cfRule>
    <cfRule type="containsText" dxfId="219" priority="615" operator="containsText" text="Extremo">
      <formula>NOT(ISERROR(SEARCH("Extremo",BA8)))</formula>
    </cfRule>
    <cfRule type="containsText" dxfId="218" priority="618" operator="containsText" text="Bajo">
      <formula>NOT(ISERROR(SEARCH("Bajo",BA8)))</formula>
    </cfRule>
    <cfRule type="containsText" dxfId="217" priority="617" operator="containsText" text="Moderado">
      <formula>NOT(ISERROR(SEARCH("Moderado",BA8)))</formula>
    </cfRule>
  </conditionalFormatting>
  <conditionalFormatting sqref="BA24">
    <cfRule type="containsText" dxfId="216" priority="400" operator="containsText" text="Extremo">
      <formula>NOT(ISERROR(SEARCH("Extremo",BA24)))</formula>
    </cfRule>
    <cfRule type="containsText" dxfId="215" priority="403" operator="containsText" text="Bajo">
      <formula>NOT(ISERROR(SEARCH("Bajo",BA24)))</formula>
    </cfRule>
    <cfRule type="containsText" dxfId="214" priority="402" operator="containsText" text="Moderado">
      <formula>NOT(ISERROR(SEARCH("Moderado",BA24)))</formula>
    </cfRule>
    <cfRule type="containsText" dxfId="213" priority="401" operator="containsText" text="Alto">
      <formula>NOT(ISERROR(SEARCH("Alto",BA24)))</formula>
    </cfRule>
  </conditionalFormatting>
  <conditionalFormatting sqref="BA28">
    <cfRule type="containsText" dxfId="212" priority="394" operator="containsText" text="Bajo">
      <formula>NOT(ISERROR(SEARCH("Bajo",BA28)))</formula>
    </cfRule>
    <cfRule type="containsText" dxfId="211" priority="393" operator="containsText" text="Moderado">
      <formula>NOT(ISERROR(SEARCH("Moderado",BA28)))</formula>
    </cfRule>
    <cfRule type="containsText" dxfId="210" priority="391" operator="containsText" text="Extremo">
      <formula>NOT(ISERROR(SEARCH("Extremo",BA28)))</formula>
    </cfRule>
    <cfRule type="containsText" dxfId="209" priority="392" operator="containsText" text="Alto">
      <formula>NOT(ISERROR(SEARCH("Alto",BA28)))</formula>
    </cfRule>
  </conditionalFormatting>
  <conditionalFormatting sqref="BA36 BA473 BA477">
    <cfRule type="containsText" dxfId="208" priority="640" operator="containsText" text="Alto">
      <formula>NOT(ISERROR(SEARCH("Alto",BA36)))</formula>
    </cfRule>
    <cfRule type="containsText" dxfId="207" priority="642" operator="containsText" text="Bajo">
      <formula>NOT(ISERROR(SEARCH("Bajo",BA36)))</formula>
    </cfRule>
    <cfRule type="containsText" dxfId="206" priority="641" operator="containsText" text="Moderado">
      <formula>NOT(ISERROR(SEARCH("Moderado",BA36)))</formula>
    </cfRule>
    <cfRule type="containsText" dxfId="205" priority="639" operator="containsText" text="Extremo">
      <formula>NOT(ISERROR(SEARCH("Extremo",BA36)))</formula>
    </cfRule>
  </conditionalFormatting>
  <conditionalFormatting sqref="BA41">
    <cfRule type="containsText" dxfId="204" priority="547" operator="containsText" text="Alto">
      <formula>NOT(ISERROR(SEARCH("Alto",BA41)))</formula>
    </cfRule>
    <cfRule type="containsText" dxfId="203" priority="549" operator="containsText" text="Bajo">
      <formula>NOT(ISERROR(SEARCH("Bajo",BA41)))</formula>
    </cfRule>
    <cfRule type="containsText" dxfId="202" priority="546" operator="containsText" text="Extremo">
      <formula>NOT(ISERROR(SEARCH("Extremo",BA41)))</formula>
    </cfRule>
    <cfRule type="containsText" dxfId="201" priority="548" operator="containsText" text="Moderado">
      <formula>NOT(ISERROR(SEARCH("Moderado",BA41)))</formula>
    </cfRule>
  </conditionalFormatting>
  <conditionalFormatting sqref="BA45 BA49">
    <cfRule type="containsText" dxfId="200" priority="460" operator="containsText" text="Moderado">
      <formula>NOT(ISERROR(SEARCH("Moderado",BA45)))</formula>
    </cfRule>
    <cfRule type="containsText" dxfId="199" priority="461" operator="containsText" text="Bajo">
      <formula>NOT(ISERROR(SEARCH("Bajo",BA45)))</formula>
    </cfRule>
    <cfRule type="containsText" dxfId="198" priority="459" operator="containsText" text="Alto">
      <formula>NOT(ISERROR(SEARCH("Alto",BA45)))</formula>
    </cfRule>
    <cfRule type="containsText" dxfId="197" priority="458" operator="containsText" text="Extremo">
      <formula>NOT(ISERROR(SEARCH("Extremo",BA45)))</formula>
    </cfRule>
  </conditionalFormatting>
  <conditionalFormatting sqref="BA53">
    <cfRule type="containsText" dxfId="196" priority="384" operator="containsText" text="Bajo">
      <formula>NOT(ISERROR(SEARCH("Bajo",BA53)))</formula>
    </cfRule>
    <cfRule type="containsText" dxfId="195" priority="383" operator="containsText" text="Moderado">
      <formula>NOT(ISERROR(SEARCH("Moderado",BA53)))</formula>
    </cfRule>
    <cfRule type="containsText" dxfId="194" priority="382" operator="containsText" text="Alto">
      <formula>NOT(ISERROR(SEARCH("Alto",BA53)))</formula>
    </cfRule>
    <cfRule type="containsText" dxfId="193" priority="381" operator="containsText" text="Extremo">
      <formula>NOT(ISERROR(SEARCH("Extremo",BA53)))</formula>
    </cfRule>
  </conditionalFormatting>
  <conditionalFormatting sqref="BA57">
    <cfRule type="containsText" dxfId="192" priority="372" operator="containsText" text="Extremo">
      <formula>NOT(ISERROR(SEARCH("Extremo",BA57)))</formula>
    </cfRule>
    <cfRule type="containsText" dxfId="191" priority="375" operator="containsText" text="Bajo">
      <formula>NOT(ISERROR(SEARCH("Bajo",BA57)))</formula>
    </cfRule>
    <cfRule type="containsText" dxfId="190" priority="374" operator="containsText" text="Moderado">
      <formula>NOT(ISERROR(SEARCH("Moderado",BA57)))</formula>
    </cfRule>
    <cfRule type="containsText" dxfId="189" priority="373" operator="containsText" text="Alto">
      <formula>NOT(ISERROR(SEARCH("Alto",BA57)))</formula>
    </cfRule>
  </conditionalFormatting>
  <conditionalFormatting sqref="BA69 BA73 BA77 BA89 BA109 BA113 BA117 BA121 BA125 BA253 BA257 BA261 BA265">
    <cfRule type="containsText" dxfId="188" priority="524" operator="containsText" text="Extremo">
      <formula>NOT(ISERROR(SEARCH("Extremo",BA69)))</formula>
    </cfRule>
    <cfRule type="containsText" dxfId="187" priority="525" operator="containsText" text="Alto">
      <formula>NOT(ISERROR(SEARCH("Alto",BA69)))</formula>
    </cfRule>
    <cfRule type="containsText" dxfId="186" priority="526" operator="containsText" text="Moderado">
      <formula>NOT(ISERROR(SEARCH("Moderado",BA69)))</formula>
    </cfRule>
    <cfRule type="containsText" dxfId="185" priority="527" operator="containsText" text="Bajo">
      <formula>NOT(ISERROR(SEARCH("Bajo",BA69)))</formula>
    </cfRule>
  </conditionalFormatting>
  <conditionalFormatting sqref="BA85 BA145 BA149 BA153 BA157 BA161">
    <cfRule type="containsText" dxfId="184" priority="592" operator="containsText" text="Moderado">
      <formula>NOT(ISERROR(SEARCH("Moderado",BA85)))</formula>
    </cfRule>
    <cfRule type="containsText" dxfId="183" priority="591" operator="containsText" text="Alto">
      <formula>NOT(ISERROR(SEARCH("Alto",BA85)))</formula>
    </cfRule>
    <cfRule type="containsText" dxfId="182" priority="593" operator="containsText" text="Bajo">
      <formula>NOT(ISERROR(SEARCH("Bajo",BA85)))</formula>
    </cfRule>
    <cfRule type="containsText" dxfId="181" priority="590" operator="containsText" text="Extremo">
      <formula>NOT(ISERROR(SEARCH("Extremo",BA85)))</formula>
    </cfRule>
  </conditionalFormatting>
  <conditionalFormatting sqref="BA93 BA189 BA193 BA197 BA201 BA205 BA209 BA221 BA225">
    <cfRule type="containsText" dxfId="180" priority="481" operator="containsText" text="Alto">
      <formula>NOT(ISERROR(SEARCH("Alto",BA93)))</formula>
    </cfRule>
    <cfRule type="containsText" dxfId="179" priority="482" operator="containsText" text="Moderado">
      <formula>NOT(ISERROR(SEARCH("Moderado",BA93)))</formula>
    </cfRule>
    <cfRule type="containsText" dxfId="178" priority="480" operator="containsText" text="Extremo">
      <formula>NOT(ISERROR(SEARCH("Extremo",BA93)))</formula>
    </cfRule>
    <cfRule type="containsText" dxfId="177" priority="483" operator="containsText" text="Bajo">
      <formula>NOT(ISERROR(SEARCH("Bajo",BA93)))</formula>
    </cfRule>
  </conditionalFormatting>
  <conditionalFormatting sqref="BA97 BA165 BA177 BA181 BA185 BA217 BA269">
    <cfRule type="containsText" dxfId="176" priority="502" operator="containsText" text="Extremo">
      <formula>NOT(ISERROR(SEARCH("Extremo",BA97)))</formula>
    </cfRule>
    <cfRule type="containsText" dxfId="175" priority="504" operator="containsText" text="Moderado">
      <formula>NOT(ISERROR(SEARCH("Moderado",BA97)))</formula>
    </cfRule>
    <cfRule type="containsText" dxfId="174" priority="503" operator="containsText" text="Alto">
      <formula>NOT(ISERROR(SEARCH("Alto",BA97)))</formula>
    </cfRule>
    <cfRule type="containsText" dxfId="173" priority="505" operator="containsText" text="Bajo">
      <formula>NOT(ISERROR(SEARCH("Bajo",BA97)))</formula>
    </cfRule>
  </conditionalFormatting>
  <conditionalFormatting sqref="BA101">
    <cfRule type="containsText" dxfId="172" priority="353" operator="containsText" text="Extremo">
      <formula>NOT(ISERROR(SEARCH("Extremo",BA101)))</formula>
    </cfRule>
    <cfRule type="containsText" dxfId="171" priority="355" operator="containsText" text="Moderado">
      <formula>NOT(ISERROR(SEARCH("Moderado",BA101)))</formula>
    </cfRule>
    <cfRule type="containsText" dxfId="170" priority="356" operator="containsText" text="Bajo">
      <formula>NOT(ISERROR(SEARCH("Bajo",BA101)))</formula>
    </cfRule>
    <cfRule type="containsText" dxfId="169" priority="354" operator="containsText" text="Alto">
      <formula>NOT(ISERROR(SEARCH("Alto",BA101)))</formula>
    </cfRule>
  </conditionalFormatting>
  <conditionalFormatting sqref="BA105">
    <cfRule type="containsText" dxfId="168" priority="363" operator="containsText" text="Alto">
      <formula>NOT(ISERROR(SEARCH("Alto",BA105)))</formula>
    </cfRule>
    <cfRule type="containsText" dxfId="167" priority="362" operator="containsText" text="Extremo">
      <formula>NOT(ISERROR(SEARCH("Extremo",BA105)))</formula>
    </cfRule>
    <cfRule type="containsText" dxfId="166" priority="364" operator="containsText" text="Moderado">
      <formula>NOT(ISERROR(SEARCH("Moderado",BA105)))</formula>
    </cfRule>
    <cfRule type="containsText" dxfId="165" priority="365" operator="containsText" text="Bajo">
      <formula>NOT(ISERROR(SEARCH("Bajo",BA105)))</formula>
    </cfRule>
  </conditionalFormatting>
  <conditionalFormatting sqref="BA129">
    <cfRule type="containsText" dxfId="164" priority="345" operator="containsText" text="Moderado">
      <formula>NOT(ISERROR(SEARCH("Moderado",BA129)))</formula>
    </cfRule>
    <cfRule type="containsText" dxfId="163" priority="346" operator="containsText" text="Bajo">
      <formula>NOT(ISERROR(SEARCH("Bajo",BA129)))</formula>
    </cfRule>
    <cfRule type="containsText" dxfId="162" priority="343" operator="containsText" text="Extremo">
      <formula>NOT(ISERROR(SEARCH("Extremo",BA129)))</formula>
    </cfRule>
    <cfRule type="containsText" dxfId="161" priority="344" operator="containsText" text="Alto">
      <formula>NOT(ISERROR(SEARCH("Alto",BA129)))</formula>
    </cfRule>
  </conditionalFormatting>
  <conditionalFormatting sqref="BA133">
    <cfRule type="containsText" dxfId="160" priority="337" operator="containsText" text="Bajo">
      <formula>NOT(ISERROR(SEARCH("Bajo",BA133)))</formula>
    </cfRule>
    <cfRule type="containsText" dxfId="159" priority="336" operator="containsText" text="Moderado">
      <formula>NOT(ISERROR(SEARCH("Moderado",BA133)))</formula>
    </cfRule>
    <cfRule type="containsText" dxfId="158" priority="335" operator="containsText" text="Alto">
      <formula>NOT(ISERROR(SEARCH("Alto",BA133)))</formula>
    </cfRule>
    <cfRule type="containsText" dxfId="157" priority="334" operator="containsText" text="Extremo">
      <formula>NOT(ISERROR(SEARCH("Extremo",BA133)))</formula>
    </cfRule>
  </conditionalFormatting>
  <conditionalFormatting sqref="BA137">
    <cfRule type="containsText" dxfId="156" priority="328" operator="containsText" text="Bajo">
      <formula>NOT(ISERROR(SEARCH("Bajo",BA137)))</formula>
    </cfRule>
    <cfRule type="containsText" dxfId="155" priority="327" operator="containsText" text="Moderado">
      <formula>NOT(ISERROR(SEARCH("Moderado",BA137)))</formula>
    </cfRule>
    <cfRule type="containsText" dxfId="154" priority="325" operator="containsText" text="Extremo">
      <formula>NOT(ISERROR(SEARCH("Extremo",BA137)))</formula>
    </cfRule>
    <cfRule type="containsText" dxfId="153" priority="326" operator="containsText" text="Alto">
      <formula>NOT(ISERROR(SEARCH("Alto",BA137)))</formula>
    </cfRule>
  </conditionalFormatting>
  <conditionalFormatting sqref="BA141">
    <cfRule type="containsText" dxfId="152" priority="318" operator="containsText" text="Moderado">
      <formula>NOT(ISERROR(SEARCH("Moderado",BA141)))</formula>
    </cfRule>
    <cfRule type="containsText" dxfId="151" priority="319" operator="containsText" text="Bajo">
      <formula>NOT(ISERROR(SEARCH("Bajo",BA141)))</formula>
    </cfRule>
    <cfRule type="containsText" dxfId="150" priority="316" operator="containsText" text="Extremo">
      <formula>NOT(ISERROR(SEARCH("Extremo",BA141)))</formula>
    </cfRule>
    <cfRule type="containsText" dxfId="149" priority="317" operator="containsText" text="Alto">
      <formula>NOT(ISERROR(SEARCH("Alto",BA141)))</formula>
    </cfRule>
  </conditionalFormatting>
  <conditionalFormatting sqref="BA169">
    <cfRule type="containsText" dxfId="148" priority="307" operator="containsText" text="Alto">
      <formula>NOT(ISERROR(SEARCH("Alto",BA169)))</formula>
    </cfRule>
    <cfRule type="containsText" dxfId="147" priority="306" operator="containsText" text="Extremo">
      <formula>NOT(ISERROR(SEARCH("Extremo",BA169)))</formula>
    </cfRule>
    <cfRule type="containsText" dxfId="146" priority="309" operator="containsText" text="Bajo">
      <formula>NOT(ISERROR(SEARCH("Bajo",BA169)))</formula>
    </cfRule>
    <cfRule type="containsText" dxfId="145" priority="308" operator="containsText" text="Moderado">
      <formula>NOT(ISERROR(SEARCH("Moderado",BA169)))</formula>
    </cfRule>
  </conditionalFormatting>
  <conditionalFormatting sqref="BA173">
    <cfRule type="containsText" dxfId="144" priority="300" operator="containsText" text="Bajo">
      <formula>NOT(ISERROR(SEARCH("Bajo",BA173)))</formula>
    </cfRule>
    <cfRule type="containsText" dxfId="143" priority="299" operator="containsText" text="Moderado">
      <formula>NOT(ISERROR(SEARCH("Moderado",BA173)))</formula>
    </cfRule>
    <cfRule type="containsText" dxfId="142" priority="297" operator="containsText" text="Extremo">
      <formula>NOT(ISERROR(SEARCH("Extremo",BA173)))</formula>
    </cfRule>
    <cfRule type="containsText" dxfId="141" priority="298" operator="containsText" text="Alto">
      <formula>NOT(ISERROR(SEARCH("Alto",BA173)))</formula>
    </cfRule>
  </conditionalFormatting>
  <conditionalFormatting sqref="BA213">
    <cfRule type="containsText" dxfId="140" priority="290" operator="containsText" text="Bajo">
      <formula>NOT(ISERROR(SEARCH("Bajo",BA213)))</formula>
    </cfRule>
    <cfRule type="containsText" dxfId="139" priority="289" operator="containsText" text="Moderado">
      <formula>NOT(ISERROR(SEARCH("Moderado",BA213)))</formula>
    </cfRule>
    <cfRule type="containsText" dxfId="138" priority="288" operator="containsText" text="Alto">
      <formula>NOT(ISERROR(SEARCH("Alto",BA213)))</formula>
    </cfRule>
    <cfRule type="containsText" dxfId="137" priority="287" operator="containsText" text="Extremo">
      <formula>NOT(ISERROR(SEARCH("Extremo",BA213)))</formula>
    </cfRule>
  </conditionalFormatting>
  <conditionalFormatting sqref="BA229">
    <cfRule type="containsText" dxfId="136" priority="278" operator="containsText" text="Alto">
      <formula>NOT(ISERROR(SEARCH("Alto",BA229)))</formula>
    </cfRule>
    <cfRule type="containsText" dxfId="135" priority="277" operator="containsText" text="Extremo">
      <formula>NOT(ISERROR(SEARCH("Extremo",BA229)))</formula>
    </cfRule>
    <cfRule type="containsText" dxfId="134" priority="280" operator="containsText" text="Bajo">
      <formula>NOT(ISERROR(SEARCH("Bajo",BA229)))</formula>
    </cfRule>
    <cfRule type="containsText" dxfId="133" priority="279" operator="containsText" text="Moderado">
      <formula>NOT(ISERROR(SEARCH("Moderado",BA229)))</formula>
    </cfRule>
  </conditionalFormatting>
  <conditionalFormatting sqref="BA233">
    <cfRule type="containsText" dxfId="132" priority="271" operator="containsText" text="Bajo">
      <formula>NOT(ISERROR(SEARCH("Bajo",BA233)))</formula>
    </cfRule>
    <cfRule type="containsText" dxfId="131" priority="270" operator="containsText" text="Moderado">
      <formula>NOT(ISERROR(SEARCH("Moderado",BA233)))</formula>
    </cfRule>
    <cfRule type="containsText" dxfId="130" priority="269" operator="containsText" text="Alto">
      <formula>NOT(ISERROR(SEARCH("Alto",BA233)))</formula>
    </cfRule>
    <cfRule type="containsText" dxfId="129" priority="268" operator="containsText" text="Extremo">
      <formula>NOT(ISERROR(SEARCH("Extremo",BA233)))</formula>
    </cfRule>
  </conditionalFormatting>
  <conditionalFormatting sqref="BA237">
    <cfRule type="containsText" dxfId="128" priority="259" operator="containsText" text="Extremo">
      <formula>NOT(ISERROR(SEARCH("Extremo",BA237)))</formula>
    </cfRule>
    <cfRule type="containsText" dxfId="127" priority="260" operator="containsText" text="Alto">
      <formula>NOT(ISERROR(SEARCH("Alto",BA237)))</formula>
    </cfRule>
    <cfRule type="containsText" dxfId="126" priority="261" operator="containsText" text="Moderado">
      <formula>NOT(ISERROR(SEARCH("Moderado",BA237)))</formula>
    </cfRule>
    <cfRule type="containsText" dxfId="125" priority="262" operator="containsText" text="Bajo">
      <formula>NOT(ISERROR(SEARCH("Bajo",BA237)))</formula>
    </cfRule>
  </conditionalFormatting>
  <conditionalFormatting sqref="BA241">
    <cfRule type="containsText" dxfId="124" priority="253" operator="containsText" text="Bajo">
      <formula>NOT(ISERROR(SEARCH("Bajo",BA241)))</formula>
    </cfRule>
    <cfRule type="containsText" dxfId="123" priority="252" operator="containsText" text="Moderado">
      <formula>NOT(ISERROR(SEARCH("Moderado",BA241)))</formula>
    </cfRule>
    <cfRule type="containsText" dxfId="122" priority="251" operator="containsText" text="Alto">
      <formula>NOT(ISERROR(SEARCH("Alto",BA241)))</formula>
    </cfRule>
    <cfRule type="containsText" dxfId="121" priority="250" operator="containsText" text="Extremo">
      <formula>NOT(ISERROR(SEARCH("Extremo",BA241)))</formula>
    </cfRule>
  </conditionalFormatting>
  <conditionalFormatting sqref="BA273">
    <cfRule type="containsText" dxfId="120" priority="240" operator="containsText" text="Extremo">
      <formula>NOT(ISERROR(SEARCH("Extremo",BA273)))</formula>
    </cfRule>
    <cfRule type="containsText" dxfId="119" priority="241" operator="containsText" text="Alto">
      <formula>NOT(ISERROR(SEARCH("Alto",BA273)))</formula>
    </cfRule>
    <cfRule type="containsText" dxfId="118" priority="243" operator="containsText" text="Bajo">
      <formula>NOT(ISERROR(SEARCH("Bajo",BA273)))</formula>
    </cfRule>
    <cfRule type="containsText" dxfId="117" priority="242" operator="containsText" text="Moderado">
      <formula>NOT(ISERROR(SEARCH("Moderado",BA273)))</formula>
    </cfRule>
  </conditionalFormatting>
  <conditionalFormatting sqref="BA277">
    <cfRule type="containsText" dxfId="116" priority="231" operator="containsText" text="Extremo">
      <formula>NOT(ISERROR(SEARCH("Extremo",BA277)))</formula>
    </cfRule>
    <cfRule type="containsText" dxfId="115" priority="232" operator="containsText" text="Alto">
      <formula>NOT(ISERROR(SEARCH("Alto",BA277)))</formula>
    </cfRule>
    <cfRule type="containsText" dxfId="114" priority="233" operator="containsText" text="Moderado">
      <formula>NOT(ISERROR(SEARCH("Moderado",BA277)))</formula>
    </cfRule>
    <cfRule type="containsText" dxfId="113" priority="234" operator="containsText" text="Bajo">
      <formula>NOT(ISERROR(SEARCH("Bajo",BA277)))</formula>
    </cfRule>
  </conditionalFormatting>
  <conditionalFormatting sqref="BA281">
    <cfRule type="containsText" dxfId="112" priority="225" operator="containsText" text="Bajo">
      <formula>NOT(ISERROR(SEARCH("Bajo",BA281)))</formula>
    </cfRule>
    <cfRule type="containsText" dxfId="111" priority="223" operator="containsText" text="Alto">
      <formula>NOT(ISERROR(SEARCH("Alto",BA281)))</formula>
    </cfRule>
    <cfRule type="containsText" dxfId="110" priority="222" operator="containsText" text="Extremo">
      <formula>NOT(ISERROR(SEARCH("Extremo",BA281)))</formula>
    </cfRule>
    <cfRule type="containsText" dxfId="109" priority="224" operator="containsText" text="Moderado">
      <formula>NOT(ISERROR(SEARCH("Moderado",BA281)))</formula>
    </cfRule>
  </conditionalFormatting>
  <conditionalFormatting sqref="BA285">
    <cfRule type="containsText" dxfId="108" priority="213" operator="containsText" text="Extremo">
      <formula>NOT(ISERROR(SEARCH("Extremo",BA285)))</formula>
    </cfRule>
    <cfRule type="containsText" dxfId="107" priority="214" operator="containsText" text="Alto">
      <formula>NOT(ISERROR(SEARCH("Alto",BA285)))</formula>
    </cfRule>
    <cfRule type="containsText" dxfId="106" priority="215" operator="containsText" text="Moderado">
      <formula>NOT(ISERROR(SEARCH("Moderado",BA285)))</formula>
    </cfRule>
    <cfRule type="containsText" dxfId="105" priority="216" operator="containsText" text="Bajo">
      <formula>NOT(ISERROR(SEARCH("Bajo",BA285)))</formula>
    </cfRule>
  </conditionalFormatting>
  <conditionalFormatting sqref="BA305 BA309 BA409 BA413 BA417">
    <cfRule type="containsText" dxfId="104" priority="571" operator="containsText" text="Bajo">
      <formula>NOT(ISERROR(SEARCH("Bajo",BA305)))</formula>
    </cfRule>
    <cfRule type="containsText" dxfId="103" priority="569" operator="containsText" text="Alto">
      <formula>NOT(ISERROR(SEARCH("Alto",BA305)))</formula>
    </cfRule>
    <cfRule type="containsText" dxfId="102" priority="568" operator="containsText" text="Extremo">
      <formula>NOT(ISERROR(SEARCH("Extremo",BA305)))</formula>
    </cfRule>
    <cfRule type="containsText" dxfId="101" priority="570" operator="containsText" text="Moderado">
      <formula>NOT(ISERROR(SEARCH("Moderado",BA305)))</formula>
    </cfRule>
  </conditionalFormatting>
  <conditionalFormatting sqref="BA313">
    <cfRule type="containsText" dxfId="100" priority="206" operator="containsText" text="Bajo">
      <formula>NOT(ISERROR(SEARCH("Bajo",BA313)))</formula>
    </cfRule>
    <cfRule type="containsText" dxfId="99" priority="204" operator="containsText" text="Alto">
      <formula>NOT(ISERROR(SEARCH("Alto",BA313)))</formula>
    </cfRule>
    <cfRule type="containsText" dxfId="98" priority="205" operator="containsText" text="Moderado">
      <formula>NOT(ISERROR(SEARCH("Moderado",BA313)))</formula>
    </cfRule>
    <cfRule type="containsText" dxfId="97" priority="203" operator="containsText" text="Extremo">
      <formula>NOT(ISERROR(SEARCH("Extremo",BA313)))</formula>
    </cfRule>
  </conditionalFormatting>
  <conditionalFormatting sqref="BA317">
    <cfRule type="containsText" dxfId="96" priority="197" operator="containsText" text="Bajo">
      <formula>NOT(ISERROR(SEARCH("Bajo",BA317)))</formula>
    </cfRule>
    <cfRule type="containsText" dxfId="95" priority="196" operator="containsText" text="Moderado">
      <formula>NOT(ISERROR(SEARCH("Moderado",BA317)))</formula>
    </cfRule>
    <cfRule type="containsText" dxfId="94" priority="195" operator="containsText" text="Alto">
      <formula>NOT(ISERROR(SEARCH("Alto",BA317)))</formula>
    </cfRule>
    <cfRule type="containsText" dxfId="93" priority="194" operator="containsText" text="Extremo">
      <formula>NOT(ISERROR(SEARCH("Extremo",BA317)))</formula>
    </cfRule>
  </conditionalFormatting>
  <conditionalFormatting sqref="BA321">
    <cfRule type="containsText" dxfId="92" priority="187" operator="containsText" text="Moderado">
      <formula>NOT(ISERROR(SEARCH("Moderado",BA321)))</formula>
    </cfRule>
    <cfRule type="containsText" dxfId="91" priority="186" operator="containsText" text="Alto">
      <formula>NOT(ISERROR(SEARCH("Alto",BA321)))</formula>
    </cfRule>
    <cfRule type="containsText" dxfId="90" priority="185" operator="containsText" text="Extremo">
      <formula>NOT(ISERROR(SEARCH("Extremo",BA321)))</formula>
    </cfRule>
    <cfRule type="containsText" dxfId="89" priority="188" operator="containsText" text="Bajo">
      <formula>NOT(ISERROR(SEARCH("Bajo",BA321)))</formula>
    </cfRule>
  </conditionalFormatting>
  <conditionalFormatting sqref="BA325">
    <cfRule type="containsText" dxfId="88" priority="176" operator="containsText" text="Extremo">
      <formula>NOT(ISERROR(SEARCH("Extremo",BA325)))</formula>
    </cfRule>
    <cfRule type="containsText" dxfId="87" priority="179" operator="containsText" text="Bajo">
      <formula>NOT(ISERROR(SEARCH("Bajo",BA325)))</formula>
    </cfRule>
    <cfRule type="containsText" dxfId="86" priority="178" operator="containsText" text="Moderado">
      <formula>NOT(ISERROR(SEARCH("Moderado",BA325)))</formula>
    </cfRule>
    <cfRule type="containsText" dxfId="85" priority="177" operator="containsText" text="Alto">
      <formula>NOT(ISERROR(SEARCH("Alto",BA325)))</formula>
    </cfRule>
  </conditionalFormatting>
  <conditionalFormatting sqref="BA337">
    <cfRule type="containsText" dxfId="84" priority="168" operator="containsText" text="Moderado">
      <formula>NOT(ISERROR(SEARCH("Moderado",BA337)))</formula>
    </cfRule>
    <cfRule type="containsText" dxfId="83" priority="167" operator="containsText" text="Alto">
      <formula>NOT(ISERROR(SEARCH("Alto",BA337)))</formula>
    </cfRule>
    <cfRule type="containsText" dxfId="82" priority="166" operator="containsText" text="Extremo">
      <formula>NOT(ISERROR(SEARCH("Extremo",BA337)))</formula>
    </cfRule>
    <cfRule type="containsText" dxfId="81" priority="169" operator="containsText" text="Bajo">
      <formula>NOT(ISERROR(SEARCH("Bajo",BA337)))</formula>
    </cfRule>
  </conditionalFormatting>
  <conditionalFormatting sqref="BA341">
    <cfRule type="containsText" dxfId="80" priority="157" operator="containsText" text="Extremo">
      <formula>NOT(ISERROR(SEARCH("Extremo",BA341)))</formula>
    </cfRule>
    <cfRule type="containsText" dxfId="79" priority="160" operator="containsText" text="Bajo">
      <formula>NOT(ISERROR(SEARCH("Bajo",BA341)))</formula>
    </cfRule>
    <cfRule type="containsText" dxfId="78" priority="159" operator="containsText" text="Moderado">
      <formula>NOT(ISERROR(SEARCH("Moderado",BA341)))</formula>
    </cfRule>
    <cfRule type="containsText" dxfId="77" priority="158" operator="containsText" text="Alto">
      <formula>NOT(ISERROR(SEARCH("Alto",BA341)))</formula>
    </cfRule>
  </conditionalFormatting>
  <conditionalFormatting sqref="BA345">
    <cfRule type="containsText" dxfId="76" priority="149" operator="containsText" text="Alto">
      <formula>NOT(ISERROR(SEARCH("Alto",BA345)))</formula>
    </cfRule>
    <cfRule type="containsText" dxfId="75" priority="151" operator="containsText" text="Bajo">
      <formula>NOT(ISERROR(SEARCH("Bajo",BA345)))</formula>
    </cfRule>
    <cfRule type="containsText" dxfId="74" priority="150" operator="containsText" text="Moderado">
      <formula>NOT(ISERROR(SEARCH("Moderado",BA345)))</formula>
    </cfRule>
    <cfRule type="containsText" dxfId="73" priority="148" operator="containsText" text="Extremo">
      <formula>NOT(ISERROR(SEARCH("Extremo",BA345)))</formula>
    </cfRule>
  </conditionalFormatting>
  <conditionalFormatting sqref="BA349">
    <cfRule type="containsText" dxfId="72" priority="141" operator="containsText" text="Moderado">
      <formula>NOT(ISERROR(SEARCH("Moderado",BA349)))</formula>
    </cfRule>
    <cfRule type="containsText" dxfId="71" priority="140" operator="containsText" text="Alto">
      <formula>NOT(ISERROR(SEARCH("Alto",BA349)))</formula>
    </cfRule>
    <cfRule type="containsText" dxfId="70" priority="139" operator="containsText" text="Extremo">
      <formula>NOT(ISERROR(SEARCH("Extremo",BA349)))</formula>
    </cfRule>
    <cfRule type="containsText" dxfId="69" priority="142" operator="containsText" text="Bajo">
      <formula>NOT(ISERROR(SEARCH("Bajo",BA349)))</formula>
    </cfRule>
  </conditionalFormatting>
  <conditionalFormatting sqref="BA353">
    <cfRule type="containsText" dxfId="68" priority="130" operator="containsText" text="Extremo">
      <formula>NOT(ISERROR(SEARCH("Extremo",BA353)))</formula>
    </cfRule>
    <cfRule type="containsText" dxfId="67" priority="131" operator="containsText" text="Alto">
      <formula>NOT(ISERROR(SEARCH("Alto",BA353)))</formula>
    </cfRule>
    <cfRule type="containsText" dxfId="66" priority="132" operator="containsText" text="Moderado">
      <formula>NOT(ISERROR(SEARCH("Moderado",BA353)))</formula>
    </cfRule>
    <cfRule type="containsText" dxfId="65" priority="133" operator="containsText" text="Bajo">
      <formula>NOT(ISERROR(SEARCH("Bajo",BA353)))</formula>
    </cfRule>
  </conditionalFormatting>
  <conditionalFormatting sqref="BA389">
    <cfRule type="containsText" dxfId="64" priority="121" operator="containsText" text="Alto">
      <formula>NOT(ISERROR(SEARCH("Alto",BA389)))</formula>
    </cfRule>
    <cfRule type="containsText" dxfId="63" priority="123" operator="containsText" text="Bajo">
      <formula>NOT(ISERROR(SEARCH("Bajo",BA389)))</formula>
    </cfRule>
    <cfRule type="containsText" dxfId="62" priority="122" operator="containsText" text="Moderado">
      <formula>NOT(ISERROR(SEARCH("Moderado",BA389)))</formula>
    </cfRule>
    <cfRule type="containsText" dxfId="61" priority="120" operator="containsText" text="Extremo">
      <formula>NOT(ISERROR(SEARCH("Extremo",BA389)))</formula>
    </cfRule>
  </conditionalFormatting>
  <conditionalFormatting sqref="BA393">
    <cfRule type="containsText" dxfId="60" priority="114" operator="containsText" text="Bajo">
      <formula>NOT(ISERROR(SEARCH("Bajo",BA393)))</formula>
    </cfRule>
    <cfRule type="containsText" dxfId="59" priority="113" operator="containsText" text="Moderado">
      <formula>NOT(ISERROR(SEARCH("Moderado",BA393)))</formula>
    </cfRule>
    <cfRule type="containsText" dxfId="58" priority="112" operator="containsText" text="Alto">
      <formula>NOT(ISERROR(SEARCH("Alto",BA393)))</formula>
    </cfRule>
    <cfRule type="containsText" dxfId="57" priority="111" operator="containsText" text="Extremo">
      <formula>NOT(ISERROR(SEARCH("Extremo",BA393)))</formula>
    </cfRule>
  </conditionalFormatting>
  <conditionalFormatting sqref="BA397">
    <cfRule type="containsText" dxfId="56" priority="105" operator="containsText" text="Bajo">
      <formula>NOT(ISERROR(SEARCH("Bajo",BA397)))</formula>
    </cfRule>
    <cfRule type="containsText" dxfId="55" priority="103" operator="containsText" text="Alto">
      <formula>NOT(ISERROR(SEARCH("Alto",BA397)))</formula>
    </cfRule>
    <cfRule type="containsText" dxfId="54" priority="104" operator="containsText" text="Moderado">
      <formula>NOT(ISERROR(SEARCH("Moderado",BA397)))</formula>
    </cfRule>
    <cfRule type="containsText" dxfId="53" priority="102" operator="containsText" text="Extremo">
      <formula>NOT(ISERROR(SEARCH("Extremo",BA397)))</formula>
    </cfRule>
  </conditionalFormatting>
  <conditionalFormatting sqref="BA401">
    <cfRule type="containsText" dxfId="52" priority="96" operator="containsText" text="Bajo">
      <formula>NOT(ISERROR(SEARCH("Bajo",BA401)))</formula>
    </cfRule>
    <cfRule type="containsText" dxfId="51" priority="93" operator="containsText" text="Extremo">
      <formula>NOT(ISERROR(SEARCH("Extremo",BA401)))</formula>
    </cfRule>
    <cfRule type="containsText" dxfId="50" priority="94" operator="containsText" text="Alto">
      <formula>NOT(ISERROR(SEARCH("Alto",BA401)))</formula>
    </cfRule>
    <cfRule type="containsText" dxfId="49" priority="95" operator="containsText" text="Moderado">
      <formula>NOT(ISERROR(SEARCH("Moderado",BA401)))</formula>
    </cfRule>
  </conditionalFormatting>
  <conditionalFormatting sqref="BA405">
    <cfRule type="containsText" dxfId="48" priority="85" operator="containsText" text="Alto">
      <formula>NOT(ISERROR(SEARCH("Alto",BA405)))</formula>
    </cfRule>
    <cfRule type="containsText" dxfId="47" priority="86" operator="containsText" text="Moderado">
      <formula>NOT(ISERROR(SEARCH("Moderado",BA405)))</formula>
    </cfRule>
    <cfRule type="containsText" dxfId="46" priority="87" operator="containsText" text="Bajo">
      <formula>NOT(ISERROR(SEARCH("Bajo",BA405)))</formula>
    </cfRule>
    <cfRule type="containsText" dxfId="45" priority="84" operator="containsText" text="Extremo">
      <formula>NOT(ISERROR(SEARCH("Extremo",BA405)))</formula>
    </cfRule>
  </conditionalFormatting>
  <conditionalFormatting sqref="BA421">
    <cfRule type="containsText" dxfId="44" priority="74" operator="containsText" text="Extremo">
      <formula>NOT(ISERROR(SEARCH("Extremo",BA421)))</formula>
    </cfRule>
    <cfRule type="containsText" dxfId="43" priority="75" operator="containsText" text="Alto">
      <formula>NOT(ISERROR(SEARCH("Alto",BA421)))</formula>
    </cfRule>
    <cfRule type="containsText" dxfId="42" priority="76" operator="containsText" text="Moderado">
      <formula>NOT(ISERROR(SEARCH("Moderado",BA421)))</formula>
    </cfRule>
    <cfRule type="containsText" dxfId="41" priority="77" operator="containsText" text="Bajo">
      <formula>NOT(ISERROR(SEARCH("Bajo",BA421)))</formula>
    </cfRule>
  </conditionalFormatting>
  <conditionalFormatting sqref="BA425">
    <cfRule type="containsText" dxfId="40" priority="66" operator="containsText" text="Alto">
      <formula>NOT(ISERROR(SEARCH("Alto",BA425)))</formula>
    </cfRule>
    <cfRule type="containsText" dxfId="39" priority="67" operator="containsText" text="Moderado">
      <formula>NOT(ISERROR(SEARCH("Moderado",BA425)))</formula>
    </cfRule>
    <cfRule type="containsText" dxfId="38" priority="65" operator="containsText" text="Extremo">
      <formula>NOT(ISERROR(SEARCH("Extremo",BA425)))</formula>
    </cfRule>
    <cfRule type="containsText" dxfId="37" priority="68" operator="containsText" text="Bajo">
      <formula>NOT(ISERROR(SEARCH("Bajo",BA425)))</formula>
    </cfRule>
  </conditionalFormatting>
  <conditionalFormatting sqref="BA429">
    <cfRule type="containsText" dxfId="36" priority="56" operator="containsText" text="Extremo">
      <formula>NOT(ISERROR(SEARCH("Extremo",BA429)))</formula>
    </cfRule>
    <cfRule type="containsText" dxfId="35" priority="59" operator="containsText" text="Bajo">
      <formula>NOT(ISERROR(SEARCH("Bajo",BA429)))</formula>
    </cfRule>
    <cfRule type="containsText" dxfId="34" priority="57" operator="containsText" text="Alto">
      <formula>NOT(ISERROR(SEARCH("Alto",BA429)))</formula>
    </cfRule>
    <cfRule type="containsText" dxfId="33" priority="58" operator="containsText" text="Moderado">
      <formula>NOT(ISERROR(SEARCH("Moderado",BA429)))</formula>
    </cfRule>
  </conditionalFormatting>
  <conditionalFormatting sqref="BA485">
    <cfRule type="containsText" dxfId="32" priority="46" operator="containsText" text="Extremo">
      <formula>NOT(ISERROR(SEARCH("Extremo",BA485)))</formula>
    </cfRule>
    <cfRule type="containsText" dxfId="31" priority="48" operator="containsText" text="Moderado">
      <formula>NOT(ISERROR(SEARCH("Moderado",BA485)))</formula>
    </cfRule>
    <cfRule type="containsText" dxfId="30" priority="49" operator="containsText" text="Bajo">
      <formula>NOT(ISERROR(SEARCH("Bajo",BA485)))</formula>
    </cfRule>
    <cfRule type="containsText" dxfId="29" priority="47" operator="containsText" text="Alto">
      <formula>NOT(ISERROR(SEARCH("Alto",BA485)))</formula>
    </cfRule>
  </conditionalFormatting>
  <conditionalFormatting sqref="BA489">
    <cfRule type="containsText" dxfId="28" priority="37" operator="containsText" text="Extremo">
      <formula>NOT(ISERROR(SEARCH("Extremo",BA489)))</formula>
    </cfRule>
    <cfRule type="containsText" dxfId="27" priority="38" operator="containsText" text="Alto">
      <formula>NOT(ISERROR(SEARCH("Alto",BA489)))</formula>
    </cfRule>
    <cfRule type="containsText" dxfId="26" priority="39" operator="containsText" text="Moderado">
      <formula>NOT(ISERROR(SEARCH("Moderado",BA489)))</formula>
    </cfRule>
    <cfRule type="containsText" dxfId="25" priority="40" operator="containsText" text="Bajo">
      <formula>NOT(ISERROR(SEARCH("Bajo",BA489)))</formula>
    </cfRule>
  </conditionalFormatting>
  <conditionalFormatting sqref="BA493">
    <cfRule type="containsText" dxfId="24" priority="29" operator="containsText" text="Alto">
      <formula>NOT(ISERROR(SEARCH("Alto",BA493)))</formula>
    </cfRule>
    <cfRule type="containsText" dxfId="23" priority="30" operator="containsText" text="Moderado">
      <formula>NOT(ISERROR(SEARCH("Moderado",BA493)))</formula>
    </cfRule>
    <cfRule type="containsText" dxfId="22" priority="31" operator="containsText" text="Bajo">
      <formula>NOT(ISERROR(SEARCH("Bajo",BA493)))</formula>
    </cfRule>
    <cfRule type="containsText" dxfId="21" priority="28" operator="containsText" text="Extremo">
      <formula>NOT(ISERROR(SEARCH("Extremo",BA493)))</formula>
    </cfRule>
  </conditionalFormatting>
  <conditionalFormatting sqref="BA497">
    <cfRule type="containsText" dxfId="20" priority="19" operator="containsText" text="Extremo">
      <formula>NOT(ISERROR(SEARCH("Extremo",BA497)))</formula>
    </cfRule>
    <cfRule type="containsText" dxfId="19" priority="20" operator="containsText" text="Alto">
      <formula>NOT(ISERROR(SEARCH("Alto",BA497)))</formula>
    </cfRule>
    <cfRule type="containsText" dxfId="18" priority="21" operator="containsText" text="Moderado">
      <formula>NOT(ISERROR(SEARCH("Moderado",BA497)))</formula>
    </cfRule>
    <cfRule type="containsText" dxfId="17" priority="22" operator="containsText" text="Bajo">
      <formula>NOT(ISERROR(SEARCH("Bajo",BA497)))</formula>
    </cfRule>
  </conditionalFormatting>
  <conditionalFormatting sqref="BA501">
    <cfRule type="containsText" dxfId="16" priority="11" operator="containsText" text="Alto">
      <formula>NOT(ISERROR(SEARCH("Alto",BA501)))</formula>
    </cfRule>
    <cfRule type="containsText" dxfId="15" priority="12" operator="containsText" text="Moderado">
      <formula>NOT(ISERROR(SEARCH("Moderado",BA501)))</formula>
    </cfRule>
    <cfRule type="containsText" dxfId="14" priority="13" operator="containsText" text="Bajo">
      <formula>NOT(ISERROR(SEARCH("Bajo",BA501)))</formula>
    </cfRule>
    <cfRule type="containsText" dxfId="13" priority="10" operator="containsText" text="Extremo">
      <formula>NOT(ISERROR(SEARCH("Extremo",BA501)))</formula>
    </cfRule>
  </conditionalFormatting>
  <conditionalFormatting sqref="BA505">
    <cfRule type="containsText" dxfId="12" priority="2" operator="containsText" text="Alto">
      <formula>NOT(ISERROR(SEARCH("Alto",BA505)))</formula>
    </cfRule>
    <cfRule type="containsText" dxfId="11" priority="3" operator="containsText" text="Moderado">
      <formula>NOT(ISERROR(SEARCH("Moderado",BA505)))</formula>
    </cfRule>
    <cfRule type="containsText" dxfId="10" priority="4" operator="containsText" text="Bajo">
      <formula>NOT(ISERROR(SEARCH("Bajo",BA505)))</formula>
    </cfRule>
    <cfRule type="containsText" dxfId="9" priority="1" operator="containsText" text="Extremo">
      <formula>NOT(ISERROR(SEARCH("Extremo",BA505)))</formula>
    </cfRule>
  </conditionalFormatting>
  <conditionalFormatting sqref="CK8:CK508">
    <cfRule type="cellIs" dxfId="8" priority="710" operator="notEqual">
      <formula>CJ8</formula>
    </cfRule>
  </conditionalFormatting>
  <conditionalFormatting sqref="CO8:CR508">
    <cfRule type="cellIs" dxfId="7" priority="409" operator="notEqual">
      <formula>CJ8</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iconSet" priority="560" id="{60947850-E0D2-497E-8D57-680BEA732CC0}">
            <x14:iconSet showValue="0" custom="1">
              <x14:cfvo type="percent">
                <xm:f>0</xm:f>
              </x14:cfvo>
              <x14:cfvo type="num" gte="0">
                <xm:f>180</xm:f>
              </x14:cfvo>
              <x14:cfvo type="num" gte="0">
                <xm:f>360</xm:f>
              </x14:cfvo>
              <x14:cfIcon iconSet="3Symbols" iconId="2"/>
              <x14:cfIcon iconSet="3Symbols" iconId="1"/>
              <x14:cfIcon iconSet="3Symbols" iconId="0"/>
            </x14:iconSet>
          </x14:cfRule>
          <xm:sqref>M41:M44</xm:sqref>
        </x14:conditionalFormatting>
        <x14:conditionalFormatting xmlns:xm="http://schemas.microsoft.com/office/excel/2006/main">
          <x14:cfRule type="iconSet" priority="472" id="{9F3B5690-10FC-4373-ACCE-3A422AB7662C}">
            <x14:iconSet showValue="0" custom="1">
              <x14:cfvo type="percent">
                <xm:f>0</xm:f>
              </x14:cfvo>
              <x14:cfvo type="num" gte="0">
                <xm:f>180</xm:f>
              </x14:cfvo>
              <x14:cfvo type="num" gte="0">
                <xm:f>360</xm:f>
              </x14:cfvo>
              <x14:cfIcon iconSet="3Symbols" iconId="2"/>
              <x14:cfIcon iconSet="3Symbols" iconId="1"/>
              <x14:cfIcon iconSet="3Symbols" iconId="0"/>
            </x14:iconSet>
          </x14:cfRule>
          <xm:sqref>M45:M52</xm:sqref>
        </x14:conditionalFormatting>
        <x14:conditionalFormatting xmlns:xm="http://schemas.microsoft.com/office/excel/2006/main">
          <x14:cfRule type="iconSet" priority="390" id="{7ACB01DA-12D9-4146-A756-4CDFAF38F48D}">
            <x14:iconSet showValue="0" custom="1">
              <x14:cfvo type="percent">
                <xm:f>0</xm:f>
              </x14:cfvo>
              <x14:cfvo type="num" gte="0">
                <xm:f>180</xm:f>
              </x14:cfvo>
              <x14:cfvo type="num" gte="0">
                <xm:f>360</xm:f>
              </x14:cfvo>
              <x14:cfIcon iconSet="3Symbols" iconId="2"/>
              <x14:cfIcon iconSet="3Symbols" iconId="1"/>
              <x14:cfIcon iconSet="3Symbols" iconId="0"/>
            </x14:iconSet>
          </x14:cfRule>
          <xm:sqref>M53:M60</xm:sqref>
        </x14:conditionalFormatting>
        <x14:conditionalFormatting xmlns:xm="http://schemas.microsoft.com/office/excel/2006/main">
          <x14:cfRule type="iconSet" priority="371" id="{25683285-F24C-484C-ABEF-1B06D212886D}">
            <x14:iconSet showValue="0" custom="1">
              <x14:cfvo type="percent">
                <xm:f>0</xm:f>
              </x14:cfvo>
              <x14:cfvo type="num" gte="0">
                <xm:f>180</xm:f>
              </x14:cfvo>
              <x14:cfvo type="num" gte="0">
                <xm:f>360</xm:f>
              </x14:cfvo>
              <x14:cfIcon iconSet="3Symbols" iconId="2"/>
              <x14:cfIcon iconSet="3Symbols" iconId="1"/>
              <x14:cfIcon iconSet="3Symbols" iconId="0"/>
            </x14:iconSet>
          </x14:cfRule>
          <xm:sqref>M101:M108</xm:sqref>
        </x14:conditionalFormatting>
        <x14:conditionalFormatting xmlns:xm="http://schemas.microsoft.com/office/excel/2006/main">
          <x14:cfRule type="iconSet" priority="352" id="{E20AF209-E807-4C76-9C95-5A207F85166D}">
            <x14:iconSet showValue="0" custom="1">
              <x14:cfvo type="percent">
                <xm:f>0</xm:f>
              </x14:cfvo>
              <x14:cfvo type="num" gte="0">
                <xm:f>180</xm:f>
              </x14:cfvo>
              <x14:cfvo type="num" gte="0">
                <xm:f>360</xm:f>
              </x14:cfvo>
              <x14:cfIcon iconSet="3Symbols" iconId="2"/>
              <x14:cfIcon iconSet="3Symbols" iconId="1"/>
              <x14:cfIcon iconSet="3Symbols" iconId="0"/>
            </x14:iconSet>
          </x14:cfRule>
          <xm:sqref>M129:M144</xm:sqref>
        </x14:conditionalFormatting>
        <x14:conditionalFormatting xmlns:xm="http://schemas.microsoft.com/office/excel/2006/main">
          <x14:cfRule type="iconSet" priority="2659" id="{F39A4BD4-241A-4DCE-81AA-927EF6CBCECE}">
            <x14:iconSet showValue="0" custom="1">
              <x14:cfvo type="percent">
                <xm:f>0</xm:f>
              </x14:cfvo>
              <x14:cfvo type="num" gte="0">
                <xm:f>180</xm:f>
              </x14:cfvo>
              <x14:cfvo type="num" gte="0">
                <xm:f>360</xm:f>
              </x14:cfvo>
              <x14:cfIcon iconSet="3Symbols" iconId="2"/>
              <x14:cfIcon iconSet="3Symbols" iconId="1"/>
              <x14:cfIcon iconSet="3Symbols" iconId="0"/>
            </x14:iconSet>
          </x14:cfRule>
          <xm:sqref>M145:M164 M85:M88</xm:sqref>
        </x14:conditionalFormatting>
        <x14:conditionalFormatting xmlns:xm="http://schemas.microsoft.com/office/excel/2006/main">
          <x14:cfRule type="iconSet" priority="315" id="{49AC27B6-3DB0-4977-94B1-097C60D02D3D}">
            <x14:iconSet showValue="0" custom="1">
              <x14:cfvo type="percent">
                <xm:f>0</xm:f>
              </x14:cfvo>
              <x14:cfvo type="num" gte="0">
                <xm:f>180</xm:f>
              </x14:cfvo>
              <x14:cfvo type="num" gte="0">
                <xm:f>360</xm:f>
              </x14:cfvo>
              <x14:cfIcon iconSet="3Symbols" iconId="2"/>
              <x14:cfIcon iconSet="3Symbols" iconId="1"/>
              <x14:cfIcon iconSet="3Symbols" iconId="0"/>
            </x14:iconSet>
          </x14:cfRule>
          <xm:sqref>M169:M176</xm:sqref>
        </x14:conditionalFormatting>
        <x14:conditionalFormatting xmlns:xm="http://schemas.microsoft.com/office/excel/2006/main">
          <x14:cfRule type="iconSet" priority="296" id="{98B61733-B4CB-49EB-897A-C54983AA8AB1}">
            <x14:iconSet showValue="0" custom="1">
              <x14:cfvo type="percent">
                <xm:f>0</xm:f>
              </x14:cfvo>
              <x14:cfvo type="num" gte="0">
                <xm:f>180</xm:f>
              </x14:cfvo>
              <x14:cfvo type="num" gte="0">
                <xm:f>360</xm:f>
              </x14:cfvo>
              <x14:cfIcon iconSet="3Symbols" iconId="2"/>
              <x14:cfIcon iconSet="3Symbols" iconId="1"/>
              <x14:cfIcon iconSet="3Symbols" iconId="0"/>
            </x14:iconSet>
          </x14:cfRule>
          <xm:sqref>M213:M216</xm:sqref>
        </x14:conditionalFormatting>
        <x14:conditionalFormatting xmlns:xm="http://schemas.microsoft.com/office/excel/2006/main">
          <x14:cfRule type="iconSet" priority="2947" id="{C9DBEA5B-6713-4F4C-998A-698E4A57B7A1}">
            <x14:iconSet showValue="0" custom="1">
              <x14:cfvo type="percent">
                <xm:f>0</xm:f>
              </x14:cfvo>
              <x14:cfvo type="num" gte="0">
                <xm:f>180</xm:f>
              </x14:cfvo>
              <x14:cfvo type="num" gte="0">
                <xm:f>360</xm:f>
              </x14:cfvo>
              <x14:cfIcon iconSet="3Symbols" iconId="2"/>
              <x14:cfIcon iconSet="3Symbols" iconId="1"/>
              <x14:cfIcon iconSet="3Symbols" iconId="0"/>
            </x14:iconSet>
          </x14:cfRule>
          <xm:sqref>M221:M228 M189:M212 M93:M96</xm:sqref>
        </x14:conditionalFormatting>
        <x14:conditionalFormatting xmlns:xm="http://schemas.microsoft.com/office/excel/2006/main">
          <x14:cfRule type="iconSet" priority="286" id="{BAC45589-D2FF-4723-BD8B-DE205DCCA95C}">
            <x14:iconSet showValue="0" custom="1">
              <x14:cfvo type="percent">
                <xm:f>0</xm:f>
              </x14:cfvo>
              <x14:cfvo type="num" gte="0">
                <xm:f>180</xm:f>
              </x14:cfvo>
              <x14:cfvo type="num" gte="0">
                <xm:f>360</xm:f>
              </x14:cfvo>
              <x14:cfIcon iconSet="3Symbols" iconId="2"/>
              <x14:cfIcon iconSet="3Symbols" iconId="1"/>
              <x14:cfIcon iconSet="3Symbols" iconId="0"/>
            </x14:iconSet>
          </x14:cfRule>
          <xm:sqref>M229:M244</xm:sqref>
        </x14:conditionalFormatting>
        <x14:conditionalFormatting xmlns:xm="http://schemas.microsoft.com/office/excel/2006/main">
          <x14:cfRule type="iconSet" priority="2729" id="{611C89C1-F1EF-45EB-ACE2-E89AC7439F6B}">
            <x14:iconSet showValue="0" custom="1">
              <x14:cfvo type="percent">
                <xm:f>0</xm:f>
              </x14:cfvo>
              <x14:cfvo type="num" gte="0">
                <xm:f>180</xm:f>
              </x14:cfvo>
              <x14:cfvo type="num" gte="0">
                <xm:f>360</xm:f>
              </x14:cfvo>
              <x14:cfIcon iconSet="3Symbols" iconId="2"/>
              <x14:cfIcon iconSet="3Symbols" iconId="1"/>
              <x14:cfIcon iconSet="3Symbols" iconId="0"/>
            </x14:iconSet>
          </x14:cfRule>
          <xm:sqref>M253:M268 M89:M92 M109:M128 M69:M80</xm:sqref>
        </x14:conditionalFormatting>
        <x14:conditionalFormatting xmlns:xm="http://schemas.microsoft.com/office/excel/2006/main">
          <x14:cfRule type="iconSet" priority="2870" id="{FE5CF70A-DEB2-4A06-9AF4-AA3EFE5AE156}">
            <x14:iconSet showValue="0" custom="1">
              <x14:cfvo type="percent">
                <xm:f>0</xm:f>
              </x14:cfvo>
              <x14:cfvo type="num" gte="0">
                <xm:f>180</xm:f>
              </x14:cfvo>
              <x14:cfvo type="num" gte="0">
                <xm:f>360</xm:f>
              </x14:cfvo>
              <x14:cfIcon iconSet="3Symbols" iconId="2"/>
              <x14:cfIcon iconSet="3Symbols" iconId="1"/>
              <x14:cfIcon iconSet="3Symbols" iconId="0"/>
            </x14:iconSet>
          </x14:cfRule>
          <xm:sqref>M269:M272 M165:M168 M217:M220 M97:M100 M177:M188</xm:sqref>
        </x14:conditionalFormatting>
        <x14:conditionalFormatting xmlns:xm="http://schemas.microsoft.com/office/excel/2006/main">
          <x14:cfRule type="iconSet" priority="249" id="{8D109F05-389F-4089-8B53-26AF3AB63F91}">
            <x14:iconSet showValue="0" custom="1">
              <x14:cfvo type="percent">
                <xm:f>0</xm:f>
              </x14:cfvo>
              <x14:cfvo type="num" gte="0">
                <xm:f>180</xm:f>
              </x14:cfvo>
              <x14:cfvo type="num" gte="0">
                <xm:f>360</xm:f>
              </x14:cfvo>
              <x14:cfIcon iconSet="3Symbols" iconId="2"/>
              <x14:cfIcon iconSet="3Symbols" iconId="1"/>
              <x14:cfIcon iconSet="3Symbols" iconId="0"/>
            </x14:iconSet>
          </x14:cfRule>
          <xm:sqref>M273:M288</xm:sqref>
        </x14:conditionalFormatting>
        <x14:conditionalFormatting xmlns:xm="http://schemas.microsoft.com/office/excel/2006/main">
          <x14:cfRule type="iconSet" priority="212" id="{8F078AAC-7C5C-47D9-95D7-5BAC32B9BE97}">
            <x14:iconSet showValue="0" custom="1">
              <x14:cfvo type="percent">
                <xm:f>0</xm:f>
              </x14:cfvo>
              <x14:cfvo type="num" gte="0">
                <xm:f>180</xm:f>
              </x14:cfvo>
              <x14:cfvo type="num" gte="0">
                <xm:f>360</xm:f>
              </x14:cfvo>
              <x14:cfIcon iconSet="3Symbols" iconId="2"/>
              <x14:cfIcon iconSet="3Symbols" iconId="1"/>
              <x14:cfIcon iconSet="3Symbols" iconId="0"/>
            </x14:iconSet>
          </x14:cfRule>
          <xm:sqref>M313:M328</xm:sqref>
        </x14:conditionalFormatting>
        <x14:conditionalFormatting xmlns:xm="http://schemas.microsoft.com/office/excel/2006/main">
          <x14:cfRule type="iconSet" priority="175" id="{9C16DB5D-BE47-412B-B8F0-E1003E246758}">
            <x14:iconSet showValue="0" custom="1">
              <x14:cfvo type="percent">
                <xm:f>0</xm:f>
              </x14:cfvo>
              <x14:cfvo type="num" gte="0">
                <xm:f>180</xm:f>
              </x14:cfvo>
              <x14:cfvo type="num" gte="0">
                <xm:f>360</xm:f>
              </x14:cfvo>
              <x14:cfIcon iconSet="3Symbols" iconId="2"/>
              <x14:cfIcon iconSet="3Symbols" iconId="1"/>
              <x14:cfIcon iconSet="3Symbols" iconId="0"/>
            </x14:iconSet>
          </x14:cfRule>
          <xm:sqref>M337:M356</xm:sqref>
        </x14:conditionalFormatting>
        <x14:conditionalFormatting xmlns:xm="http://schemas.microsoft.com/office/excel/2006/main">
          <x14:cfRule type="iconSet" priority="129" id="{4F11D594-DEF4-4FFD-9F60-C16027272DBC}">
            <x14:iconSet showValue="0" custom="1">
              <x14:cfvo type="percent">
                <xm:f>0</xm:f>
              </x14:cfvo>
              <x14:cfvo type="num" gte="0">
                <xm:f>180</xm:f>
              </x14:cfvo>
              <x14:cfvo type="num" gte="0">
                <xm:f>360</xm:f>
              </x14:cfvo>
              <x14:cfIcon iconSet="3Symbols" iconId="2"/>
              <x14:cfIcon iconSet="3Symbols" iconId="1"/>
              <x14:cfIcon iconSet="3Symbols" iconId="0"/>
            </x14:iconSet>
          </x14:cfRule>
          <xm:sqref>M389:M408</xm:sqref>
        </x14:conditionalFormatting>
        <x14:conditionalFormatting xmlns:xm="http://schemas.microsoft.com/office/excel/2006/main">
          <x14:cfRule type="iconSet" priority="2668" id="{142C2116-4AD1-408C-8BC7-ED7F76682A0C}">
            <x14:iconSet showValue="0" custom="1">
              <x14:cfvo type="percent">
                <xm:f>0</xm:f>
              </x14:cfvo>
              <x14:cfvo type="num" gte="0">
                <xm:f>180</xm:f>
              </x14:cfvo>
              <x14:cfvo type="num" gte="0">
                <xm:f>360</xm:f>
              </x14:cfvo>
              <x14:cfIcon iconSet="3Symbols" iconId="2"/>
              <x14:cfIcon iconSet="3Symbols" iconId="1"/>
              <x14:cfIcon iconSet="3Symbols" iconId="0"/>
            </x14:iconSet>
          </x14:cfRule>
          <xm:sqref>M409:M420 M305:M312</xm:sqref>
        </x14:conditionalFormatting>
        <x14:conditionalFormatting xmlns:xm="http://schemas.microsoft.com/office/excel/2006/main">
          <x14:cfRule type="iconSet" priority="83" id="{A18D5D99-CEA8-40AC-929F-3514EE58C365}">
            <x14:iconSet showValue="0" custom="1">
              <x14:cfvo type="percent">
                <xm:f>0</xm:f>
              </x14:cfvo>
              <x14:cfvo type="num" gte="0">
                <xm:f>180</xm:f>
              </x14:cfvo>
              <x14:cfvo type="num" gte="0">
                <xm:f>360</xm:f>
              </x14:cfvo>
              <x14:cfIcon iconSet="3Symbols" iconId="2"/>
              <x14:cfIcon iconSet="3Symbols" iconId="1"/>
              <x14:cfIcon iconSet="3Symbols" iconId="0"/>
            </x14:iconSet>
          </x14:cfRule>
          <xm:sqref>M421:M432</xm:sqref>
        </x14:conditionalFormatting>
        <x14:conditionalFormatting xmlns:xm="http://schemas.microsoft.com/office/excel/2006/main">
          <x14:cfRule type="iconSet" priority="2413" id="{C9F6989E-ACB3-4EBE-BDA7-6ADF272DA4DF}">
            <x14:iconSet showValue="0" custom="1">
              <x14:cfvo type="percent">
                <xm:f>0</xm:f>
              </x14:cfvo>
              <x14:cfvo type="num" gte="0">
                <xm:f>180</xm:f>
              </x14:cfvo>
              <x14:cfvo type="num" gte="0">
                <xm:f>360</xm:f>
              </x14:cfvo>
              <x14:cfIcon iconSet="3Symbols" iconId="2"/>
              <x14:cfIcon iconSet="3Symbols" iconId="1"/>
              <x14:cfIcon iconSet="3Symbols" iconId="0"/>
            </x14:iconSet>
          </x14:cfRule>
          <xm:sqref>M469:M472 M245:M252 M289:M304 M32:M35 M61:M64 M81:M84 M329:M336 M433:M464 M357:M388</xm:sqref>
        </x14:conditionalFormatting>
        <x14:conditionalFormatting xmlns:xm="http://schemas.microsoft.com/office/excel/2006/main">
          <x14:cfRule type="iconSet" priority="2418" id="{CE293B7D-F81E-4E9A-99FF-1A6AC53CFC24}">
            <x14:iconSet showValue="0" custom="1">
              <x14:cfvo type="percent">
                <xm:f>0</xm:f>
              </x14:cfvo>
              <x14:cfvo type="num" gte="0">
                <xm:f>180</xm:f>
              </x14:cfvo>
              <x14:cfvo type="num" gte="0">
                <xm:f>360</xm:f>
              </x14:cfvo>
              <x14:cfIcon iconSet="3Symbols" iconId="2"/>
              <x14:cfIcon iconSet="3Symbols" iconId="1"/>
              <x14:cfIcon iconSet="3Symbols" iconId="0"/>
            </x14:iconSet>
          </x14:cfRule>
          <xm:sqref>M473:M480 M36:M40</xm:sqref>
        </x14:conditionalFormatting>
        <x14:conditionalFormatting xmlns:xm="http://schemas.microsoft.com/office/excel/2006/main">
          <x14:cfRule type="iconSet" priority="2527" id="{1BC59ACC-8EA1-4396-A35D-D8D499EFF2F9}">
            <x14:iconSet showValue="0" custom="1">
              <x14:cfvo type="percent">
                <xm:f>0</xm:f>
              </x14:cfvo>
              <x14:cfvo type="num" gte="0">
                <xm:f>180</xm:f>
              </x14:cfvo>
              <x14:cfvo type="num" gte="0">
                <xm:f>360</xm:f>
              </x14:cfvo>
              <x14:cfIcon iconSet="3Symbols" iconId="2"/>
              <x14:cfIcon iconSet="3Symbols" iconId="1"/>
              <x14:cfIcon iconSet="3Symbols" iconId="0"/>
            </x14:iconSet>
          </x14:cfRule>
          <xm:sqref>M481:M484 M465:M468 M65:M68 M8:M31</xm:sqref>
        </x14:conditionalFormatting>
        <x14:conditionalFormatting xmlns:xm="http://schemas.microsoft.com/office/excel/2006/main">
          <x14:cfRule type="iconSet" priority="55" id="{744FE6CF-7B8B-44C2-8879-9F7C7F00C73F}">
            <x14:iconSet showValue="0" custom="1">
              <x14:cfvo type="percent">
                <xm:f>0</xm:f>
              </x14:cfvo>
              <x14:cfvo type="num" gte="0">
                <xm:f>180</xm:f>
              </x14:cfvo>
              <x14:cfvo type="num" gte="0">
                <xm:f>360</xm:f>
              </x14:cfvo>
              <x14:cfIcon iconSet="3Symbols" iconId="2"/>
              <x14:cfIcon iconSet="3Symbols" iconId="1"/>
              <x14:cfIcon iconSet="3Symbols" iconId="0"/>
            </x14:iconSet>
          </x14:cfRule>
          <xm:sqref>M485:M508</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C039C340-2431-4C80-B3CC-A69AE315E6CE}">
          <x14:formula1>
            <xm:f>Datos!$C$21:$C$25</xm:f>
          </x14:formula1>
          <xm:sqref>P461 P32 P61:P81 P457 P433:P453 P469 P145:P168 P177:P212 P217:P228 P245:P272 P289:P312 P329:P385</xm:sqref>
        </x14:dataValidation>
        <x14:dataValidation type="list" allowBlank="1" showInputMessage="1" showErrorMessage="1" xr:uid="{37CD6FB7-4F51-43F6-A73B-6FA39632B18E}">
          <x14:formula1>
            <xm:f>Datos!$B$34:$B$36</xm:f>
          </x14:formula1>
          <xm:sqref>AP32:AP44 AR45:AR52 AP61:AP472 AP485:AP508</xm:sqref>
        </x14:dataValidation>
        <x14:dataValidation type="list" allowBlank="1" showInputMessage="1" showErrorMessage="1" xr:uid="{4793CD6A-2663-4687-B8A1-1903835E36E1}">
          <x14:formula1>
            <xm:f>Datos!$D$1:$D$2</xm:f>
          </x14:formula1>
          <xm:sqref>AT32:AT44 AV45:AV52 AT61:AT472 AT485:AT508</xm:sqref>
        </x14:dataValidation>
        <x14:dataValidation type="list" allowBlank="1" showInputMessage="1" showErrorMessage="1" xr:uid="{75393714-5022-4727-B288-BDBD4A071D4C}">
          <x14:formula1>
            <xm:f>Datos!$E$1:$E$2</xm:f>
          </x14:formula1>
          <xm:sqref>AU32:AU44 AW45:AW52 AU61:AU472 AU485:AU508</xm:sqref>
        </x14:dataValidation>
        <x14:dataValidation type="list" allowBlank="1" showInputMessage="1" showErrorMessage="1" xr:uid="{30980185-7C94-4907-822A-5740A8433A61}">
          <x14:formula1>
            <xm:f>Datos!$F$1:$F$2</xm:f>
          </x14:formula1>
          <xm:sqref>AV32:AV44 AX45:AX52 AV61:AV472 AV485:AV508</xm:sqref>
        </x14:dataValidation>
        <x14:dataValidation type="list" allowBlank="1" showInputMessage="1" showErrorMessage="1" xr:uid="{F063817F-8C88-44EA-8E91-F02A0EDF58A2}">
          <x14:formula1>
            <xm:f>Datos!$B$42:$B$49</xm:f>
          </x14:formula1>
          <xm:sqref>X32:X44 Z45:Z52 X61:X472 X485:X508</xm:sqref>
        </x14:dataValidation>
        <x14:dataValidation type="list" allowBlank="1" showInputMessage="1" showErrorMessage="1" xr:uid="{5C1895C2-CF81-4AC0-87F3-C58942724AB0}">
          <x14:formula1>
            <xm:f>Datos!$D$42:$D$45</xm:f>
          </x14:formula1>
          <xm:sqref>Y32:Y44 AA45:AA52 Y61:Y472 Y485:Y508</xm:sqref>
        </x14:dataValidation>
        <x14:dataValidation type="list" allowBlank="1" showInputMessage="1" showErrorMessage="1" xr:uid="{2628ABD8-EDB0-48D7-8E62-8B53590AED3C}">
          <x14:formula1>
            <xm:f>Datos!$B$21:$B$25</xm:f>
          </x14:formula1>
          <xm:sqref>N32:N44 O45:O52 N61:N472 N485:N508</xm:sqref>
        </x14:dataValidation>
        <x14:dataValidation type="list" allowBlank="1" showInputMessage="1" showErrorMessage="1" xr:uid="{5F2F0A4C-3BB3-4E40-BCAD-821983A6C20C}">
          <x14:formula1>
            <xm:f>Datos!$B$20:$B$32</xm:f>
          </x14:formula1>
          <xm:sqref>AF32:AF44 AH45:AH52 AF61:AF472 AF485:AF508</xm:sqref>
        </x14:dataValidation>
        <x14:dataValidation type="list" allowBlank="1" showInputMessage="1" showErrorMessage="1" xr:uid="{69656F83-FBFB-43E9-AB0D-AABCD46EFCE0}">
          <x14:formula1>
            <xm:f>Datos!$C$38:$C$39</xm:f>
          </x14:formula1>
          <xm:sqref>CI32:CI40 CI61:CI68 CI81:CI84 CI245:CI252 CI293:CI304 CI357:CI388 CI329:CI336 CI433:CI472</xm:sqref>
        </x14:dataValidation>
        <x14:dataValidation type="list" allowBlank="1" showInputMessage="1" showErrorMessage="1" xr:uid="{B3852DD0-0891-460E-AD6C-25B0E4E16160}">
          <x14:formula1>
            <xm:f>Datos!$D$38</xm:f>
          </x14:formula1>
          <xm:sqref>CJ32:CJ40 CJ61:CJ68 CJ81:CJ87 CJ245:CJ252 CJ293:CJ304 CJ357:CJ388 CJ329:CJ336 CJ433:CJ472 CJ89:CJ91 CJ93:CJ95 CJ97:CJ99</xm:sqref>
        </x14:dataValidation>
        <x14:dataValidation type="list" allowBlank="1" showInputMessage="1" showErrorMessage="1" xr:uid="{C91F1150-F1EB-413F-9AC0-C80552DC51A1}">
          <x14:formula1>
            <xm:f>Datos!$D$38:$D$39</xm:f>
          </x14:formula1>
          <xm:sqref>CO32:CR40 CO357:CR388 CO61:CR68 CO81:CR87 CO245:CR252 CO293:CR304 CT45:CT52 CO329:CR336 CO433:CR472 CO89:CR91 CO93:CR95 CO97:CR99</xm:sqref>
        </x14:dataValidation>
        <x14:dataValidation type="list" allowBlank="1" showInputMessage="1" showErrorMessage="1" xr:uid="{4150727B-54A3-4795-B49D-37B66A287487}">
          <x14:formula1>
            <xm:f>Datos!$D$52:$D$54</xm:f>
          </x14:formula1>
          <xm:sqref>Z32:Z44 AB45:AB52 Z61:Z472 Z485:Z508</xm:sqref>
        </x14:dataValidation>
        <x14:dataValidation type="list" allowBlank="1" showInputMessage="1" showErrorMessage="1" xr:uid="{FD750A22-18E6-441D-8921-4DA1816FDE9D}">
          <x14:formula1>
            <xm:f>Datos!$B$38:$B$39</xm:f>
          </x14:formula1>
          <xm:sqref>AR32:AR44 AT45:AT52 AR61:AR472 AR485:AR508</xm:sqref>
        </x14:dataValidation>
        <x14:dataValidation type="list" allowBlank="1" showInputMessage="1" showErrorMessage="1" xr:uid="{3BA70533-0E1F-4EB9-9632-6D31C43B495A}">
          <x14:formula1>
            <xm:f>Datos!$B$1:$B$2</xm:f>
          </x14:formula1>
          <xm:sqref>T8:T508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9EFC4-E0D8-4998-975B-00BBFD809DE9}">
  <sheetPr>
    <tabColor theme="9" tint="0.79998168889431442"/>
  </sheetPr>
  <dimension ref="A1:AF26"/>
  <sheetViews>
    <sheetView showGridLines="0" workbookViewId="0">
      <selection activeCell="G7" sqref="G7"/>
    </sheetView>
  </sheetViews>
  <sheetFormatPr baseColWidth="10" defaultColWidth="11.15234375" defaultRowHeight="30" customHeight="1" x14ac:dyDescent="0.4"/>
  <cols>
    <col min="1" max="1" width="5.69140625" style="82" customWidth="1"/>
    <col min="2" max="2" width="5.69140625" style="44" customWidth="1"/>
    <col min="3" max="3" width="47.3828125" style="44" bestFit="1" customWidth="1"/>
    <col min="4" max="4" width="18.15234375" style="44" bestFit="1" customWidth="1"/>
    <col min="5" max="5" width="30" style="50" bestFit="1" customWidth="1"/>
    <col min="6" max="6" width="34.3046875" style="50" bestFit="1" customWidth="1"/>
    <col min="7" max="7" width="28.3828125" style="44" bestFit="1" customWidth="1"/>
    <col min="8" max="8" width="37.3828125" style="50" bestFit="1" customWidth="1"/>
    <col min="9" max="16384" width="11.15234375" style="44"/>
  </cols>
  <sheetData>
    <row r="1" spans="1:32" ht="20.149999999999999" customHeight="1" x14ac:dyDescent="0.4">
      <c r="A1" s="81"/>
      <c r="B1" s="240"/>
      <c r="C1" s="240"/>
      <c r="D1" s="40" t="s">
        <v>76</v>
      </c>
      <c r="E1" s="241" t="s">
        <v>77</v>
      </c>
      <c r="F1" s="242"/>
      <c r="G1" s="41" t="s">
        <v>78</v>
      </c>
      <c r="H1" s="42" t="s">
        <v>79</v>
      </c>
      <c r="I1" s="43"/>
      <c r="J1" s="43"/>
      <c r="K1" s="43"/>
      <c r="L1" s="43"/>
      <c r="M1" s="43"/>
      <c r="N1" s="43"/>
      <c r="O1" s="43"/>
      <c r="P1" s="43"/>
      <c r="Q1" s="43"/>
      <c r="R1" s="43"/>
      <c r="S1" s="43"/>
      <c r="T1" s="43"/>
      <c r="U1" s="43"/>
      <c r="V1" s="43"/>
      <c r="W1" s="43"/>
      <c r="X1" s="43"/>
      <c r="Y1" s="43"/>
      <c r="Z1" s="43"/>
      <c r="AA1" s="43"/>
      <c r="AB1" s="43"/>
      <c r="AC1" s="43"/>
      <c r="AD1" s="43"/>
      <c r="AE1" s="43"/>
      <c r="AF1" s="43"/>
    </row>
    <row r="2" spans="1:32" ht="20.149999999999999" customHeight="1" x14ac:dyDescent="0.4">
      <c r="A2" s="81"/>
      <c r="B2" s="240"/>
      <c r="C2" s="240"/>
      <c r="D2" s="40" t="s">
        <v>80</v>
      </c>
      <c r="E2" s="243" t="s">
        <v>81</v>
      </c>
      <c r="F2" s="244"/>
      <c r="G2" s="41" t="s">
        <v>82</v>
      </c>
      <c r="H2" s="42">
        <v>4</v>
      </c>
      <c r="I2" s="45"/>
      <c r="J2" s="45"/>
      <c r="K2" s="45"/>
      <c r="L2" s="45"/>
      <c r="M2" s="45"/>
      <c r="N2" s="45"/>
      <c r="O2" s="45"/>
      <c r="P2" s="45"/>
      <c r="Q2" s="45"/>
      <c r="R2" s="45"/>
      <c r="S2" s="45"/>
      <c r="T2" s="45"/>
      <c r="U2" s="45"/>
      <c r="V2" s="45"/>
      <c r="W2" s="45"/>
      <c r="X2" s="45"/>
      <c r="Y2" s="45"/>
      <c r="Z2" s="45"/>
      <c r="AA2" s="45"/>
      <c r="AB2" s="45"/>
      <c r="AC2" s="45"/>
      <c r="AD2" s="45"/>
      <c r="AE2" s="45"/>
      <c r="AF2" s="45"/>
    </row>
    <row r="3" spans="1:32" ht="20.149999999999999" customHeight="1" x14ac:dyDescent="0.4">
      <c r="A3" s="81"/>
      <c r="B3" s="240"/>
      <c r="C3" s="240"/>
      <c r="D3" s="40" t="s">
        <v>83</v>
      </c>
      <c r="E3" s="243" t="s">
        <v>84</v>
      </c>
      <c r="F3" s="244"/>
      <c r="G3" s="41" t="s">
        <v>85</v>
      </c>
      <c r="H3" s="46">
        <v>45728</v>
      </c>
      <c r="I3" s="45"/>
      <c r="J3" s="45"/>
      <c r="K3" s="45"/>
      <c r="L3" s="45"/>
      <c r="M3" s="45"/>
      <c r="N3" s="45"/>
      <c r="O3" s="45"/>
      <c r="P3" s="45"/>
      <c r="Q3" s="45"/>
      <c r="R3" s="45"/>
      <c r="S3" s="45"/>
      <c r="T3" s="45"/>
      <c r="U3" s="45"/>
      <c r="V3" s="45"/>
      <c r="W3" s="45"/>
      <c r="X3" s="45"/>
      <c r="Y3" s="45"/>
      <c r="Z3" s="45"/>
      <c r="AA3" s="45"/>
      <c r="AB3" s="45"/>
      <c r="AC3" s="45"/>
      <c r="AD3" s="45"/>
      <c r="AE3" s="45"/>
      <c r="AF3" s="45"/>
    </row>
    <row r="4" spans="1:32" ht="20.149999999999999" customHeight="1" x14ac:dyDescent="0.4"/>
    <row r="5" spans="1:32" ht="30" customHeight="1" x14ac:dyDescent="0.4">
      <c r="B5" s="239" t="s">
        <v>86</v>
      </c>
      <c r="C5" s="239"/>
      <c r="D5" s="239"/>
      <c r="E5" s="239"/>
      <c r="F5" s="239"/>
      <c r="G5" s="239"/>
      <c r="H5" s="239"/>
    </row>
    <row r="6" spans="1:32" ht="30" customHeight="1" x14ac:dyDescent="0.4">
      <c r="B6" s="47" t="s">
        <v>87</v>
      </c>
      <c r="C6" s="47" t="s">
        <v>88</v>
      </c>
      <c r="D6" s="47" t="s">
        <v>89</v>
      </c>
      <c r="E6" s="48" t="s">
        <v>90</v>
      </c>
      <c r="F6" s="48" t="s">
        <v>91</v>
      </c>
      <c r="G6" s="47" t="s">
        <v>252</v>
      </c>
      <c r="H6" s="48" t="s">
        <v>92</v>
      </c>
    </row>
    <row r="7" spans="1:32" ht="30" customHeight="1" x14ac:dyDescent="0.4">
      <c r="A7" s="82" t="s">
        <v>93</v>
      </c>
      <c r="B7" s="49">
        <v>1</v>
      </c>
      <c r="C7" s="70"/>
      <c r="D7" s="70"/>
      <c r="E7" s="71"/>
      <c r="F7" s="71"/>
      <c r="G7" s="72"/>
      <c r="H7" s="73"/>
    </row>
    <row r="8" spans="1:32" ht="30" customHeight="1" x14ac:dyDescent="0.4">
      <c r="A8" s="82" t="s">
        <v>94</v>
      </c>
      <c r="B8" s="49">
        <v>2</v>
      </c>
      <c r="C8" s="70"/>
      <c r="D8" s="70"/>
      <c r="E8" s="71"/>
      <c r="F8" s="71"/>
      <c r="G8" s="72"/>
      <c r="H8" s="73"/>
    </row>
    <row r="9" spans="1:32" ht="30" customHeight="1" x14ac:dyDescent="0.4">
      <c r="A9" s="82" t="s">
        <v>95</v>
      </c>
      <c r="B9" s="49">
        <v>3</v>
      </c>
      <c r="C9" s="70"/>
      <c r="D9" s="70"/>
      <c r="E9" s="71"/>
      <c r="F9" s="71"/>
      <c r="G9" s="72"/>
      <c r="H9" s="73"/>
    </row>
    <row r="10" spans="1:32" ht="30" customHeight="1" x14ac:dyDescent="0.4">
      <c r="B10" s="49">
        <v>4</v>
      </c>
      <c r="C10" s="70"/>
      <c r="D10" s="70"/>
      <c r="E10" s="71"/>
      <c r="F10" s="71"/>
      <c r="G10" s="72"/>
      <c r="H10" s="73"/>
    </row>
    <row r="11" spans="1:32" ht="30" customHeight="1" x14ac:dyDescent="0.4">
      <c r="A11" s="82" t="s">
        <v>96</v>
      </c>
      <c r="B11" s="49">
        <v>5</v>
      </c>
      <c r="C11" s="70"/>
      <c r="D11" s="70"/>
      <c r="E11" s="71"/>
      <c r="F11" s="71"/>
      <c r="G11" s="72"/>
      <c r="H11" s="73"/>
    </row>
    <row r="12" spans="1:32" ht="30" customHeight="1" x14ac:dyDescent="0.4">
      <c r="A12" s="82" t="s">
        <v>97</v>
      </c>
      <c r="B12" s="49">
        <v>6</v>
      </c>
      <c r="C12" s="70"/>
      <c r="D12" s="70"/>
      <c r="E12" s="71"/>
      <c r="F12" s="71"/>
      <c r="G12" s="72"/>
      <c r="H12" s="73"/>
    </row>
    <row r="13" spans="1:32" ht="30" customHeight="1" x14ac:dyDescent="0.4">
      <c r="B13" s="49">
        <v>7</v>
      </c>
      <c r="C13" s="70"/>
      <c r="D13" s="70"/>
      <c r="E13" s="71"/>
      <c r="F13" s="71"/>
      <c r="G13" s="72"/>
      <c r="H13" s="73"/>
    </row>
    <row r="14" spans="1:32" ht="30" customHeight="1" x14ac:dyDescent="0.4">
      <c r="B14" s="49">
        <v>8</v>
      </c>
      <c r="C14" s="70"/>
      <c r="D14" s="70"/>
      <c r="E14" s="71"/>
      <c r="F14" s="71"/>
      <c r="G14" s="72"/>
      <c r="H14" s="73"/>
    </row>
    <row r="15" spans="1:32" ht="30" customHeight="1" x14ac:dyDescent="0.4">
      <c r="B15" s="49">
        <v>9</v>
      </c>
      <c r="C15" s="70"/>
      <c r="D15" s="70"/>
      <c r="E15" s="71"/>
      <c r="F15" s="71"/>
      <c r="G15" s="72"/>
      <c r="H15" s="73"/>
    </row>
    <row r="16" spans="1:32" ht="30" customHeight="1" x14ac:dyDescent="0.4">
      <c r="B16" s="49">
        <v>10</v>
      </c>
      <c r="C16" s="70"/>
      <c r="D16" s="70"/>
      <c r="E16" s="71"/>
      <c r="F16" s="71"/>
      <c r="G16" s="72"/>
      <c r="H16" s="73"/>
    </row>
    <row r="17" spans="2:8" ht="30" customHeight="1" x14ac:dyDescent="0.4">
      <c r="B17" s="49">
        <v>11</v>
      </c>
      <c r="C17" s="70"/>
      <c r="D17" s="70"/>
      <c r="E17" s="71"/>
      <c r="F17" s="71"/>
      <c r="G17" s="72"/>
      <c r="H17" s="73"/>
    </row>
    <row r="18" spans="2:8" ht="30" customHeight="1" x14ac:dyDescent="0.4">
      <c r="B18" s="49">
        <v>12</v>
      </c>
      <c r="C18" s="70"/>
      <c r="D18" s="70"/>
      <c r="E18" s="71"/>
      <c r="F18" s="71"/>
      <c r="G18" s="72"/>
      <c r="H18" s="73"/>
    </row>
    <row r="19" spans="2:8" ht="30" customHeight="1" x14ac:dyDescent="0.4">
      <c r="B19" s="49">
        <v>13</v>
      </c>
      <c r="C19" s="70"/>
      <c r="D19" s="70"/>
      <c r="E19" s="71"/>
      <c r="F19" s="71"/>
      <c r="G19" s="72"/>
      <c r="H19" s="73"/>
    </row>
    <row r="20" spans="2:8" ht="30" customHeight="1" x14ac:dyDescent="0.4">
      <c r="B20" s="49">
        <v>14</v>
      </c>
      <c r="C20" s="70"/>
      <c r="D20" s="70"/>
      <c r="E20" s="71"/>
      <c r="F20" s="71"/>
      <c r="G20" s="72"/>
      <c r="H20" s="73"/>
    </row>
    <row r="21" spans="2:8" ht="30" customHeight="1" x14ac:dyDescent="0.4">
      <c r="B21" s="49">
        <v>15</v>
      </c>
      <c r="C21" s="70"/>
      <c r="D21" s="70"/>
      <c r="E21" s="71"/>
      <c r="F21" s="71"/>
      <c r="G21" s="72"/>
      <c r="H21" s="73"/>
    </row>
    <row r="22" spans="2:8" ht="30" customHeight="1" x14ac:dyDescent="0.4">
      <c r="B22" s="49">
        <v>16</v>
      </c>
      <c r="C22" s="70"/>
      <c r="D22" s="70"/>
      <c r="E22" s="71"/>
      <c r="F22" s="71"/>
      <c r="G22" s="72"/>
      <c r="H22" s="73"/>
    </row>
    <row r="23" spans="2:8" ht="30" customHeight="1" x14ac:dyDescent="0.4">
      <c r="B23" s="49">
        <v>17</v>
      </c>
      <c r="C23" s="70"/>
      <c r="D23" s="70"/>
      <c r="E23" s="71"/>
      <c r="F23" s="71"/>
      <c r="G23" s="72"/>
      <c r="H23" s="73"/>
    </row>
    <row r="24" spans="2:8" ht="30" customHeight="1" x14ac:dyDescent="0.4">
      <c r="B24" s="49">
        <v>18</v>
      </c>
      <c r="C24" s="70"/>
      <c r="D24" s="70"/>
      <c r="E24" s="71"/>
      <c r="F24" s="71"/>
      <c r="G24" s="72"/>
      <c r="H24" s="73"/>
    </row>
    <row r="25" spans="2:8" ht="30" customHeight="1" x14ac:dyDescent="0.4">
      <c r="B25" s="49">
        <v>19</v>
      </c>
      <c r="C25" s="70"/>
      <c r="D25" s="70"/>
      <c r="E25" s="71"/>
      <c r="F25" s="71"/>
      <c r="G25" s="72"/>
      <c r="H25" s="73"/>
    </row>
    <row r="26" spans="2:8" ht="30" customHeight="1" x14ac:dyDescent="0.4">
      <c r="B26" s="49">
        <v>20</v>
      </c>
      <c r="C26" s="70"/>
      <c r="D26" s="70"/>
      <c r="E26" s="71"/>
      <c r="F26" s="71"/>
      <c r="G26" s="72"/>
      <c r="H26" s="73"/>
    </row>
  </sheetData>
  <mergeCells count="5">
    <mergeCell ref="B5:H5"/>
    <mergeCell ref="B1:C3"/>
    <mergeCell ref="E1:F1"/>
    <mergeCell ref="E2:F2"/>
    <mergeCell ref="E3:F3"/>
  </mergeCells>
  <dataValidations count="2">
    <dataValidation type="list" allowBlank="1" showInputMessage="1" showErrorMessage="1" sqref="D7:D26" xr:uid="{457A4054-B15C-4352-BDBC-34403A058B76}">
      <formula1>$A$7:$A$9</formula1>
    </dataValidation>
    <dataValidation type="list" allowBlank="1" showInputMessage="1" showErrorMessage="1" sqref="G7:G26" xr:uid="{9E5F9397-1343-4F0E-BD3E-5209AD86228E}">
      <formula1>$A$11:$A$12</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D7172-662B-45E8-B177-98B399BC58BD}">
  <sheetPr>
    <tabColor theme="9" tint="0.79998168889431442"/>
  </sheetPr>
  <dimension ref="B1:L30"/>
  <sheetViews>
    <sheetView showGridLines="0" zoomScaleNormal="100" workbookViewId="0">
      <selection activeCell="G7" sqref="G7"/>
    </sheetView>
  </sheetViews>
  <sheetFormatPr baseColWidth="10" defaultColWidth="11.15234375" defaultRowHeight="20.149999999999999" customHeight="1" x14ac:dyDescent="0.4"/>
  <cols>
    <col min="1" max="1" width="5.69140625" style="44" customWidth="1"/>
    <col min="2" max="3" width="30.69140625" style="77" customWidth="1"/>
    <col min="4" max="4" width="30.69140625" style="82" customWidth="1"/>
    <col min="5" max="5" width="30.69140625" style="85" customWidth="1"/>
    <col min="6" max="6" width="40.69140625" style="50" customWidth="1"/>
    <col min="7" max="7" width="60.69140625" style="50" customWidth="1"/>
    <col min="8" max="8" width="30.69140625" style="77" customWidth="1"/>
    <col min="9" max="9" width="30.69140625" style="78" customWidth="1"/>
    <col min="10" max="11" width="30.69140625" style="77" customWidth="1"/>
    <col min="12" max="12" width="30.69140625" style="44" customWidth="1"/>
    <col min="13" max="16384" width="11.15234375" style="44"/>
  </cols>
  <sheetData>
    <row r="1" spans="2:12" ht="20.149999999999999" customHeight="1" x14ac:dyDescent="0.4">
      <c r="B1" s="240"/>
      <c r="C1" s="240"/>
      <c r="D1" s="40" t="s">
        <v>76</v>
      </c>
      <c r="E1" s="241" t="s">
        <v>77</v>
      </c>
      <c r="F1" s="242"/>
      <c r="G1" s="41" t="s">
        <v>78</v>
      </c>
      <c r="H1" s="42" t="s">
        <v>79</v>
      </c>
    </row>
    <row r="2" spans="2:12" ht="20.149999999999999" customHeight="1" x14ac:dyDescent="0.4">
      <c r="B2" s="240"/>
      <c r="C2" s="240"/>
      <c r="D2" s="40" t="s">
        <v>80</v>
      </c>
      <c r="E2" s="243" t="s">
        <v>81</v>
      </c>
      <c r="F2" s="244"/>
      <c r="G2" s="41" t="s">
        <v>82</v>
      </c>
      <c r="H2" s="42">
        <v>4</v>
      </c>
    </row>
    <row r="3" spans="2:12" ht="20.149999999999999" customHeight="1" x14ac:dyDescent="0.4">
      <c r="B3" s="240"/>
      <c r="C3" s="240"/>
      <c r="D3" s="40" t="s">
        <v>83</v>
      </c>
      <c r="E3" s="243" t="s">
        <v>84</v>
      </c>
      <c r="F3" s="244"/>
      <c r="G3" s="41" t="s">
        <v>85</v>
      </c>
      <c r="H3" s="46">
        <v>45728</v>
      </c>
    </row>
    <row r="4" spans="2:12" ht="20.149999999999999" customHeight="1" x14ac:dyDescent="0.4">
      <c r="B4" s="44"/>
      <c r="C4" s="44"/>
      <c r="E4" s="67"/>
    </row>
    <row r="5" spans="2:12" ht="30" customHeight="1" x14ac:dyDescent="0.4">
      <c r="B5" s="245" t="s">
        <v>98</v>
      </c>
      <c r="C5" s="246"/>
      <c r="D5" s="246"/>
      <c r="E5" s="246"/>
      <c r="F5" s="246"/>
      <c r="G5" s="246"/>
      <c r="H5" s="246"/>
      <c r="I5" s="246"/>
      <c r="J5" s="246"/>
      <c r="K5" s="246"/>
      <c r="L5" s="247"/>
    </row>
    <row r="6" spans="2:12" ht="210" customHeight="1" x14ac:dyDescent="0.4">
      <c r="B6" s="51" t="s">
        <v>99</v>
      </c>
      <c r="C6" s="51" t="s">
        <v>100</v>
      </c>
      <c r="D6" s="51" t="s">
        <v>101</v>
      </c>
      <c r="E6" s="51" t="s">
        <v>102</v>
      </c>
      <c r="F6" s="52" t="s">
        <v>103</v>
      </c>
      <c r="G6" s="51" t="s">
        <v>253</v>
      </c>
      <c r="H6" s="53" t="s">
        <v>104</v>
      </c>
      <c r="I6" s="53" t="s">
        <v>105</v>
      </c>
      <c r="J6" s="53" t="s">
        <v>106</v>
      </c>
      <c r="K6" s="53" t="s">
        <v>107</v>
      </c>
      <c r="L6" s="54" t="s">
        <v>108</v>
      </c>
    </row>
    <row r="7" spans="2:12" ht="20.149999999999999" customHeight="1" x14ac:dyDescent="0.4">
      <c r="B7" s="74"/>
      <c r="C7" s="75"/>
      <c r="D7" s="83"/>
      <c r="E7" s="84"/>
      <c r="F7" s="56" t="e">
        <f>1-(D7/E7)</f>
        <v>#DIV/0!</v>
      </c>
      <c r="G7" s="55" t="e" cm="1">
        <f t="array" ref="G7">+_xlfn.IFS(F7&lt;0.8,"Cambio",F7&lt;0.9,"Revisión de control",F7&gt;0.89,"Se mantiene")</f>
        <v>#DIV/0!</v>
      </c>
      <c r="H7" s="76"/>
      <c r="I7" s="76"/>
      <c r="J7" s="76"/>
      <c r="K7" s="76"/>
      <c r="L7" s="56">
        <f>(_xlfn.IFS(C7="",1,C7="SI",0)+_xlfn.IFS(H7="",1,H7="SI",1,H7="NO",0)+_xlfn.IFS(I7="",1,I7="SI",1,I7="NO",0)+_xlfn.IFS(J7="",1,J7="SI",1,J7="NO",0)+_xlfn.IFS(K7="",1,K7="SI",1,K7="NO",0))/5</f>
        <v>1</v>
      </c>
    </row>
    <row r="8" spans="2:12" ht="20.149999999999999" customHeight="1" x14ac:dyDescent="0.4">
      <c r="B8" s="74"/>
      <c r="C8" s="75"/>
      <c r="D8" s="83"/>
      <c r="E8" s="84"/>
      <c r="F8" s="56" t="e">
        <f t="shared" ref="F8:F30" si="0">1-(D8/E8)</f>
        <v>#DIV/0!</v>
      </c>
      <c r="G8" s="55" t="e" cm="1">
        <f t="array" ref="G8">+_xlfn.IFS(F8&lt;0.8,"Cambio",F8&lt;0.9,"Revisión de control",F8&gt;0.89,"Se mantiene")</f>
        <v>#DIV/0!</v>
      </c>
      <c r="H8" s="76"/>
      <c r="I8" s="76"/>
      <c r="J8" s="76"/>
      <c r="K8" s="76"/>
      <c r="L8" s="56">
        <f t="shared" ref="L8:L30" si="1">(_xlfn.IFS(C8="",1,C8="SI",0)+_xlfn.IFS(H8="",1,H8="SI",1,H8="NO",0)+_xlfn.IFS(I8="",1,I8="SI",1,I8="NO",0)+_xlfn.IFS(J8="",1,J8="SI",1,J8="NO",0)+_xlfn.IFS(K8="",1,K8="SI",1,K8="NO",0))/5</f>
        <v>1</v>
      </c>
    </row>
    <row r="9" spans="2:12" ht="20.149999999999999" customHeight="1" x14ac:dyDescent="0.4">
      <c r="B9" s="74"/>
      <c r="C9" s="75"/>
      <c r="D9" s="83"/>
      <c r="E9" s="84"/>
      <c r="F9" s="56" t="e">
        <f t="shared" si="0"/>
        <v>#DIV/0!</v>
      </c>
      <c r="G9" s="55" t="e" cm="1">
        <f t="array" ref="G9">+_xlfn.IFS(F9&lt;0.8,"Cambio",F9&lt;0.9,"Revisión de control",F9&gt;0.89,"Se mantiene")</f>
        <v>#DIV/0!</v>
      </c>
      <c r="H9" s="76"/>
      <c r="I9" s="76"/>
      <c r="J9" s="76"/>
      <c r="K9" s="76"/>
      <c r="L9" s="56">
        <f t="shared" si="1"/>
        <v>1</v>
      </c>
    </row>
    <row r="10" spans="2:12" ht="20.149999999999999" customHeight="1" x14ac:dyDescent="0.4">
      <c r="B10" s="74"/>
      <c r="C10" s="75"/>
      <c r="D10" s="83"/>
      <c r="E10" s="84"/>
      <c r="F10" s="56" t="e">
        <f t="shared" si="0"/>
        <v>#DIV/0!</v>
      </c>
      <c r="G10" s="55" t="e" cm="1">
        <f t="array" ref="G10">+_xlfn.IFS(F10&lt;0.8,"Cambio",F10&lt;0.9,"Revisión de control",F10&gt;0.89,"Se mantiene")</f>
        <v>#DIV/0!</v>
      </c>
      <c r="H10" s="76"/>
      <c r="I10" s="76"/>
      <c r="J10" s="76"/>
      <c r="K10" s="76"/>
      <c r="L10" s="56">
        <f t="shared" si="1"/>
        <v>1</v>
      </c>
    </row>
    <row r="11" spans="2:12" ht="20.149999999999999" customHeight="1" x14ac:dyDescent="0.4">
      <c r="B11" s="74"/>
      <c r="C11" s="75"/>
      <c r="D11" s="83"/>
      <c r="E11" s="84"/>
      <c r="F11" s="56" t="e">
        <f t="shared" si="0"/>
        <v>#DIV/0!</v>
      </c>
      <c r="G11" s="55" t="e" cm="1">
        <f t="array" ref="G11">+_xlfn.IFS(F11&lt;0.8,"Cambio",F11&lt;0.9,"Revisión de control",F11&gt;0.89,"Se mantiene")</f>
        <v>#DIV/0!</v>
      </c>
      <c r="H11" s="76"/>
      <c r="I11" s="76"/>
      <c r="J11" s="76"/>
      <c r="K11" s="76"/>
      <c r="L11" s="56">
        <f t="shared" si="1"/>
        <v>1</v>
      </c>
    </row>
    <row r="12" spans="2:12" ht="20.149999999999999" customHeight="1" x14ac:dyDescent="0.4">
      <c r="B12" s="74"/>
      <c r="C12" s="75"/>
      <c r="D12" s="83"/>
      <c r="E12" s="84"/>
      <c r="F12" s="56" t="e">
        <f t="shared" si="0"/>
        <v>#DIV/0!</v>
      </c>
      <c r="G12" s="55" t="e" cm="1">
        <f t="array" ref="G12">+_xlfn.IFS(F12&lt;0.8,"Cambio",F12&lt;0.9,"Revisión de control",F12&gt;0.89,"Se mantiene")</f>
        <v>#DIV/0!</v>
      </c>
      <c r="H12" s="76"/>
      <c r="I12" s="76"/>
      <c r="J12" s="76"/>
      <c r="K12" s="76"/>
      <c r="L12" s="56">
        <f t="shared" si="1"/>
        <v>1</v>
      </c>
    </row>
    <row r="13" spans="2:12" ht="20.149999999999999" customHeight="1" x14ac:dyDescent="0.4">
      <c r="B13" s="74"/>
      <c r="C13" s="75"/>
      <c r="D13" s="83"/>
      <c r="E13" s="84"/>
      <c r="F13" s="56" t="e">
        <f t="shared" si="0"/>
        <v>#DIV/0!</v>
      </c>
      <c r="G13" s="55" t="e" cm="1">
        <f t="array" ref="G13">+_xlfn.IFS(F13&lt;0.8,"Cambio",F13&lt;0.9,"Revisión de control",F13&gt;0.89,"Se mantiene")</f>
        <v>#DIV/0!</v>
      </c>
      <c r="H13" s="76"/>
      <c r="I13" s="76"/>
      <c r="J13" s="76"/>
      <c r="K13" s="76"/>
      <c r="L13" s="56">
        <f t="shared" si="1"/>
        <v>1</v>
      </c>
    </row>
    <row r="14" spans="2:12" ht="20.149999999999999" customHeight="1" x14ac:dyDescent="0.4">
      <c r="B14" s="74"/>
      <c r="C14" s="75"/>
      <c r="D14" s="83"/>
      <c r="E14" s="84"/>
      <c r="F14" s="56" t="e">
        <f t="shared" si="0"/>
        <v>#DIV/0!</v>
      </c>
      <c r="G14" s="55" t="e" cm="1">
        <f t="array" ref="G14">+_xlfn.IFS(F14&lt;0.8,"Cambio",F14&lt;0.9,"Revisión de control",F14&gt;0.89,"Se mantiene")</f>
        <v>#DIV/0!</v>
      </c>
      <c r="H14" s="76"/>
      <c r="I14" s="76"/>
      <c r="J14" s="76"/>
      <c r="K14" s="76"/>
      <c r="L14" s="56">
        <f t="shared" si="1"/>
        <v>1</v>
      </c>
    </row>
    <row r="15" spans="2:12" ht="20.149999999999999" customHeight="1" x14ac:dyDescent="0.4">
      <c r="B15" s="74"/>
      <c r="C15" s="75"/>
      <c r="D15" s="83"/>
      <c r="E15" s="84"/>
      <c r="F15" s="56" t="e">
        <f t="shared" si="0"/>
        <v>#DIV/0!</v>
      </c>
      <c r="G15" s="55" t="e" cm="1">
        <f t="array" ref="G15">+_xlfn.IFS(F15&lt;0.8,"Cambio",F15&lt;0.9,"Revisión de control",F15&gt;0.89,"Se mantiene")</f>
        <v>#DIV/0!</v>
      </c>
      <c r="H15" s="76"/>
      <c r="I15" s="76"/>
      <c r="J15" s="76"/>
      <c r="K15" s="76"/>
      <c r="L15" s="56">
        <f t="shared" si="1"/>
        <v>1</v>
      </c>
    </row>
    <row r="16" spans="2:12" ht="20.149999999999999" customHeight="1" x14ac:dyDescent="0.4">
      <c r="B16" s="74"/>
      <c r="C16" s="75"/>
      <c r="D16" s="83"/>
      <c r="E16" s="84"/>
      <c r="F16" s="56" t="e">
        <f t="shared" si="0"/>
        <v>#DIV/0!</v>
      </c>
      <c r="G16" s="55" t="e" cm="1">
        <f t="array" ref="G16">+_xlfn.IFS(F16&lt;0.8,"Cambio",F16&lt;0.9,"Revisión de control",F16&gt;0.89,"Se mantiene")</f>
        <v>#DIV/0!</v>
      </c>
      <c r="H16" s="76"/>
      <c r="I16" s="76"/>
      <c r="J16" s="76"/>
      <c r="K16" s="76"/>
      <c r="L16" s="56">
        <f t="shared" si="1"/>
        <v>1</v>
      </c>
    </row>
    <row r="17" spans="2:12" ht="20.149999999999999" customHeight="1" x14ac:dyDescent="0.4">
      <c r="B17" s="74"/>
      <c r="C17" s="75"/>
      <c r="D17" s="83"/>
      <c r="E17" s="84"/>
      <c r="F17" s="56" t="e">
        <f t="shared" si="0"/>
        <v>#DIV/0!</v>
      </c>
      <c r="G17" s="55" t="e" cm="1">
        <f t="array" ref="G17">+_xlfn.IFS(F17&lt;0.8,"Cambio",F17&lt;0.9,"Revisión de control",F17&gt;0.89,"Se mantiene")</f>
        <v>#DIV/0!</v>
      </c>
      <c r="H17" s="76"/>
      <c r="I17" s="76"/>
      <c r="J17" s="76"/>
      <c r="K17" s="76"/>
      <c r="L17" s="56">
        <f t="shared" si="1"/>
        <v>1</v>
      </c>
    </row>
    <row r="18" spans="2:12" ht="20.149999999999999" customHeight="1" x14ac:dyDescent="0.4">
      <c r="B18" s="74"/>
      <c r="C18" s="75"/>
      <c r="D18" s="83"/>
      <c r="E18" s="84"/>
      <c r="F18" s="56" t="e">
        <f t="shared" si="0"/>
        <v>#DIV/0!</v>
      </c>
      <c r="G18" s="55" t="e" cm="1">
        <f t="array" ref="G18">+_xlfn.IFS(F18&lt;0.8,"Cambio",F18&lt;0.9,"Revisión de control",F18&gt;0.89,"Se mantiene")</f>
        <v>#DIV/0!</v>
      </c>
      <c r="H18" s="76"/>
      <c r="I18" s="76"/>
      <c r="J18" s="76"/>
      <c r="K18" s="76"/>
      <c r="L18" s="56">
        <f t="shared" si="1"/>
        <v>1</v>
      </c>
    </row>
    <row r="19" spans="2:12" ht="20.149999999999999" customHeight="1" x14ac:dyDescent="0.4">
      <c r="B19" s="74"/>
      <c r="C19" s="75"/>
      <c r="D19" s="83"/>
      <c r="E19" s="84"/>
      <c r="F19" s="56" t="e">
        <f t="shared" si="0"/>
        <v>#DIV/0!</v>
      </c>
      <c r="G19" s="55" t="e" cm="1">
        <f t="array" ref="G19">+_xlfn.IFS(F19&lt;0.8,"Cambio",F19&lt;0.9,"Revisión de control",F19&gt;0.89,"Se mantiene")</f>
        <v>#DIV/0!</v>
      </c>
      <c r="H19" s="76"/>
      <c r="I19" s="76"/>
      <c r="J19" s="76"/>
      <c r="K19" s="76"/>
      <c r="L19" s="56">
        <f t="shared" si="1"/>
        <v>1</v>
      </c>
    </row>
    <row r="20" spans="2:12" ht="20.149999999999999" customHeight="1" x14ac:dyDescent="0.4">
      <c r="B20" s="74"/>
      <c r="C20" s="75"/>
      <c r="D20" s="83"/>
      <c r="E20" s="84"/>
      <c r="F20" s="56" t="e">
        <f t="shared" si="0"/>
        <v>#DIV/0!</v>
      </c>
      <c r="G20" s="55" t="e" cm="1">
        <f t="array" ref="G20">+_xlfn.IFS(F20&lt;0.8,"Cambio",F20&lt;0.9,"Revisión de control",F20&gt;0.89,"Se mantiene")</f>
        <v>#DIV/0!</v>
      </c>
      <c r="H20" s="76"/>
      <c r="I20" s="76"/>
      <c r="J20" s="76"/>
      <c r="K20" s="76"/>
      <c r="L20" s="56">
        <f t="shared" si="1"/>
        <v>1</v>
      </c>
    </row>
    <row r="21" spans="2:12" ht="20.149999999999999" customHeight="1" x14ac:dyDescent="0.4">
      <c r="B21" s="74"/>
      <c r="C21" s="75"/>
      <c r="D21" s="83"/>
      <c r="E21" s="84"/>
      <c r="F21" s="56" t="e">
        <f t="shared" si="0"/>
        <v>#DIV/0!</v>
      </c>
      <c r="G21" s="55" t="e" cm="1">
        <f t="array" ref="G21">+_xlfn.IFS(F21&lt;0.8,"Cambio",F21&lt;0.9,"Revisión de control",F21&gt;0.89,"Se mantiene")</f>
        <v>#DIV/0!</v>
      </c>
      <c r="H21" s="76"/>
      <c r="I21" s="76"/>
      <c r="J21" s="76"/>
      <c r="K21" s="76"/>
      <c r="L21" s="56">
        <f t="shared" si="1"/>
        <v>1</v>
      </c>
    </row>
    <row r="22" spans="2:12" ht="20.149999999999999" customHeight="1" x14ac:dyDescent="0.4">
      <c r="B22" s="74"/>
      <c r="C22" s="75"/>
      <c r="D22" s="83"/>
      <c r="E22" s="84"/>
      <c r="F22" s="56" t="e">
        <f t="shared" si="0"/>
        <v>#DIV/0!</v>
      </c>
      <c r="G22" s="55" t="e" cm="1">
        <f t="array" ref="G22">+_xlfn.IFS(F22&lt;0.8,"Cambio",F22&lt;0.9,"Revisión de control",F22&gt;0.89,"Se mantiene")</f>
        <v>#DIV/0!</v>
      </c>
      <c r="H22" s="76"/>
      <c r="I22" s="76"/>
      <c r="J22" s="76"/>
      <c r="K22" s="76"/>
      <c r="L22" s="56">
        <f t="shared" si="1"/>
        <v>1</v>
      </c>
    </row>
    <row r="23" spans="2:12" ht="20.149999999999999" customHeight="1" x14ac:dyDescent="0.4">
      <c r="B23" s="74"/>
      <c r="C23" s="75"/>
      <c r="D23" s="83"/>
      <c r="E23" s="84"/>
      <c r="F23" s="56" t="e">
        <f t="shared" si="0"/>
        <v>#DIV/0!</v>
      </c>
      <c r="G23" s="55" t="e" cm="1">
        <f t="array" ref="G23">+_xlfn.IFS(F23&lt;0.8,"Cambio",F23&lt;0.9,"Revisión de control",F23&gt;0.89,"Se mantiene")</f>
        <v>#DIV/0!</v>
      </c>
      <c r="H23" s="76"/>
      <c r="I23" s="76"/>
      <c r="J23" s="76"/>
      <c r="K23" s="76"/>
      <c r="L23" s="56">
        <f t="shared" si="1"/>
        <v>1</v>
      </c>
    </row>
    <row r="24" spans="2:12" ht="20.149999999999999" customHeight="1" x14ac:dyDescent="0.4">
      <c r="B24" s="74"/>
      <c r="C24" s="75"/>
      <c r="D24" s="83"/>
      <c r="E24" s="84"/>
      <c r="F24" s="56" t="e">
        <f t="shared" si="0"/>
        <v>#DIV/0!</v>
      </c>
      <c r="G24" s="55" t="e" cm="1">
        <f t="array" ref="G24">+_xlfn.IFS(F24&lt;0.8,"Cambio",F24&lt;0.9,"Revisión de control",F24&gt;0.89,"Se mantiene")</f>
        <v>#DIV/0!</v>
      </c>
      <c r="H24" s="76"/>
      <c r="I24" s="76"/>
      <c r="J24" s="76"/>
      <c r="K24" s="76"/>
      <c r="L24" s="56">
        <f t="shared" si="1"/>
        <v>1</v>
      </c>
    </row>
    <row r="25" spans="2:12" ht="20.149999999999999" customHeight="1" x14ac:dyDescent="0.4">
      <c r="B25" s="74"/>
      <c r="C25" s="75"/>
      <c r="D25" s="83"/>
      <c r="E25" s="84"/>
      <c r="F25" s="56" t="e">
        <f t="shared" si="0"/>
        <v>#DIV/0!</v>
      </c>
      <c r="G25" s="55" t="e" cm="1">
        <f t="array" ref="G25">+_xlfn.IFS(F25&lt;0.8,"Cambio",F25&lt;0.9,"Revisión de control",F25&gt;0.89,"Se mantiene")</f>
        <v>#DIV/0!</v>
      </c>
      <c r="H25" s="76"/>
      <c r="I25" s="76"/>
      <c r="J25" s="76"/>
      <c r="K25" s="76"/>
      <c r="L25" s="56">
        <f t="shared" si="1"/>
        <v>1</v>
      </c>
    </row>
    <row r="26" spans="2:12" ht="20.149999999999999" customHeight="1" x14ac:dyDescent="0.4">
      <c r="B26" s="74"/>
      <c r="C26" s="75"/>
      <c r="D26" s="83"/>
      <c r="E26" s="84"/>
      <c r="F26" s="56" t="e">
        <f t="shared" si="0"/>
        <v>#DIV/0!</v>
      </c>
      <c r="G26" s="55" t="e" cm="1">
        <f t="array" ref="G26">+_xlfn.IFS(F26&lt;0.8,"Cambio",F26&lt;0.9,"Revisión de control",F26&gt;0.89,"Se mantiene")</f>
        <v>#DIV/0!</v>
      </c>
      <c r="H26" s="76"/>
      <c r="I26" s="76"/>
      <c r="J26" s="76"/>
      <c r="K26" s="76"/>
      <c r="L26" s="56">
        <f t="shared" si="1"/>
        <v>1</v>
      </c>
    </row>
    <row r="27" spans="2:12" ht="20.149999999999999" customHeight="1" x14ac:dyDescent="0.4">
      <c r="B27" s="74"/>
      <c r="C27" s="75"/>
      <c r="D27" s="83"/>
      <c r="E27" s="84"/>
      <c r="F27" s="56" t="e">
        <f t="shared" si="0"/>
        <v>#DIV/0!</v>
      </c>
      <c r="G27" s="55" t="e" cm="1">
        <f t="array" ref="G27">+_xlfn.IFS(F27&lt;0.8,"Cambio",F27&lt;0.9,"Revisión de control",F27&gt;0.89,"Se mantiene")</f>
        <v>#DIV/0!</v>
      </c>
      <c r="H27" s="76"/>
      <c r="I27" s="76"/>
      <c r="J27" s="76"/>
      <c r="K27" s="76"/>
      <c r="L27" s="56">
        <f t="shared" si="1"/>
        <v>1</v>
      </c>
    </row>
    <row r="28" spans="2:12" ht="20.149999999999999" customHeight="1" x14ac:dyDescent="0.4">
      <c r="B28" s="74"/>
      <c r="C28" s="75"/>
      <c r="D28" s="83"/>
      <c r="E28" s="84"/>
      <c r="F28" s="56" t="e">
        <f t="shared" si="0"/>
        <v>#DIV/0!</v>
      </c>
      <c r="G28" s="55" t="e" cm="1">
        <f t="array" ref="G28">+_xlfn.IFS(F28&lt;0.8,"Cambio",F28&lt;0.9,"Revisión de control",F28&gt;0.89,"Se mantiene")</f>
        <v>#DIV/0!</v>
      </c>
      <c r="H28" s="76"/>
      <c r="I28" s="76"/>
      <c r="J28" s="76"/>
      <c r="K28" s="76"/>
      <c r="L28" s="56">
        <f t="shared" si="1"/>
        <v>1</v>
      </c>
    </row>
    <row r="29" spans="2:12" ht="20.149999999999999" customHeight="1" x14ac:dyDescent="0.4">
      <c r="B29" s="74"/>
      <c r="C29" s="75"/>
      <c r="D29" s="83"/>
      <c r="E29" s="84"/>
      <c r="F29" s="56" t="e">
        <f t="shared" si="0"/>
        <v>#DIV/0!</v>
      </c>
      <c r="G29" s="55" t="e" cm="1">
        <f t="array" ref="G29">+_xlfn.IFS(F29&lt;0.8,"Cambio",F29&lt;0.9,"Revisión de control",F29&gt;0.89,"Se mantiene")</f>
        <v>#DIV/0!</v>
      </c>
      <c r="H29" s="76"/>
      <c r="I29" s="76"/>
      <c r="J29" s="76"/>
      <c r="K29" s="76"/>
      <c r="L29" s="56">
        <f t="shared" si="1"/>
        <v>1</v>
      </c>
    </row>
    <row r="30" spans="2:12" ht="20.149999999999999" customHeight="1" x14ac:dyDescent="0.4">
      <c r="B30" s="74"/>
      <c r="C30" s="75"/>
      <c r="D30" s="83"/>
      <c r="E30" s="84"/>
      <c r="F30" s="56" t="e">
        <f t="shared" si="0"/>
        <v>#DIV/0!</v>
      </c>
      <c r="G30" s="55" t="e" cm="1">
        <f t="array" ref="G30">+_xlfn.IFS(F30&lt;0.8,"Cambio",F30&lt;0.9,"Revisión de control",F30&gt;0.89,"Se mantiene")</f>
        <v>#DIV/0!</v>
      </c>
      <c r="H30" s="76"/>
      <c r="I30" s="76"/>
      <c r="J30" s="76"/>
      <c r="K30" s="76"/>
      <c r="L30" s="56">
        <f t="shared" si="1"/>
        <v>1</v>
      </c>
    </row>
  </sheetData>
  <mergeCells count="5">
    <mergeCell ref="B5:L5"/>
    <mergeCell ref="B1:C3"/>
    <mergeCell ref="E1:F1"/>
    <mergeCell ref="E2:F2"/>
    <mergeCell ref="E3:F3"/>
  </mergeCells>
  <conditionalFormatting sqref="D7:D30">
    <cfRule type="cellIs" dxfId="6" priority="5" operator="notEqual">
      <formula>C7</formula>
    </cfRule>
  </conditionalFormatting>
  <conditionalFormatting sqref="H7:H30">
    <cfRule type="cellIs" dxfId="5" priority="4" operator="notEqual">
      <formula>C7</formula>
    </cfRule>
  </conditionalFormatting>
  <conditionalFormatting sqref="I7:I30">
    <cfRule type="cellIs" dxfId="4" priority="3" operator="notEqual">
      <formula>C7</formula>
    </cfRule>
  </conditionalFormatting>
  <conditionalFormatting sqref="J7:J30">
    <cfRule type="cellIs" dxfId="3" priority="1" operator="notEqual">
      <formula>C7</formula>
    </cfRule>
  </conditionalFormatting>
  <conditionalFormatting sqref="K7:K30">
    <cfRule type="cellIs" dxfId="2" priority="2" operator="notEqual">
      <formula>C7</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5C414448-B482-4D64-808E-86D647256798}">
          <x14:formula1>
            <xm:f>Datos!$D$38</xm:f>
          </x14:formula1>
          <xm:sqref>C7:C30 H8:K30</xm:sqref>
        </x14:dataValidation>
        <x14:dataValidation type="list" allowBlank="1" showInputMessage="1" showErrorMessage="1" xr:uid="{653ED925-4872-44EA-B6E5-B29ED834C44A}">
          <x14:formula1>
            <xm:f>Datos!$D$38:$D$39</xm:f>
          </x14:formula1>
          <xm:sqref>H7:K7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575ED-3D44-4448-8701-6EB5EC186FBA}">
  <sheetPr>
    <tabColor theme="9" tint="0.79998168889431442"/>
  </sheetPr>
  <dimension ref="B1:R31"/>
  <sheetViews>
    <sheetView showGridLines="0" workbookViewId="0">
      <selection activeCell="G7" sqref="G7"/>
    </sheetView>
  </sheetViews>
  <sheetFormatPr baseColWidth="10" defaultColWidth="11.15234375" defaultRowHeight="30" customHeight="1" x14ac:dyDescent="0.4"/>
  <cols>
    <col min="1" max="1" width="5.69140625" style="44" customWidth="1"/>
    <col min="2" max="2" width="20.69140625" style="44" customWidth="1"/>
    <col min="3" max="5" width="40.69140625" style="44" customWidth="1"/>
    <col min="6" max="6" width="11.15234375" style="44"/>
    <col min="7" max="18" width="5.69140625" style="44" customWidth="1"/>
    <col min="19" max="16384" width="11.15234375" style="44"/>
  </cols>
  <sheetData>
    <row r="1" spans="2:18" ht="20.149999999999999" customHeight="1" x14ac:dyDescent="0.4">
      <c r="B1" s="240"/>
      <c r="C1" s="240"/>
      <c r="D1" s="40" t="s">
        <v>76</v>
      </c>
      <c r="E1" s="224" t="s">
        <v>77</v>
      </c>
      <c r="F1" s="224"/>
      <c r="G1" s="224"/>
      <c r="H1" s="224"/>
      <c r="I1" s="224"/>
      <c r="J1" s="224"/>
      <c r="K1" s="224"/>
      <c r="L1" s="224"/>
      <c r="M1" s="224"/>
      <c r="N1" s="224"/>
      <c r="O1" s="249" t="s">
        <v>78</v>
      </c>
      <c r="P1" s="249"/>
      <c r="Q1" s="251" t="s">
        <v>79</v>
      </c>
      <c r="R1" s="251"/>
    </row>
    <row r="2" spans="2:18" ht="20.149999999999999" customHeight="1" x14ac:dyDescent="0.4">
      <c r="B2" s="240"/>
      <c r="C2" s="240"/>
      <c r="D2" s="40" t="s">
        <v>80</v>
      </c>
      <c r="E2" s="225" t="s">
        <v>81</v>
      </c>
      <c r="F2" s="225"/>
      <c r="G2" s="225"/>
      <c r="H2" s="225"/>
      <c r="I2" s="225"/>
      <c r="J2" s="225"/>
      <c r="K2" s="225"/>
      <c r="L2" s="225"/>
      <c r="M2" s="225"/>
      <c r="N2" s="225"/>
      <c r="O2" s="249" t="s">
        <v>82</v>
      </c>
      <c r="P2" s="249"/>
      <c r="Q2" s="251">
        <v>4</v>
      </c>
      <c r="R2" s="251"/>
    </row>
    <row r="3" spans="2:18" ht="20.149999999999999" customHeight="1" x14ac:dyDescent="0.4">
      <c r="B3" s="240"/>
      <c r="C3" s="240"/>
      <c r="D3" s="40" t="s">
        <v>83</v>
      </c>
      <c r="E3" s="225" t="s">
        <v>84</v>
      </c>
      <c r="F3" s="225"/>
      <c r="G3" s="225"/>
      <c r="H3" s="225"/>
      <c r="I3" s="225"/>
      <c r="J3" s="225"/>
      <c r="K3" s="225"/>
      <c r="L3" s="225"/>
      <c r="M3" s="225"/>
      <c r="N3" s="225"/>
      <c r="O3" s="249" t="s">
        <v>85</v>
      </c>
      <c r="P3" s="249"/>
      <c r="Q3" s="250">
        <v>45728</v>
      </c>
      <c r="R3" s="250"/>
    </row>
    <row r="4" spans="2:18" ht="14.15" x14ac:dyDescent="0.4"/>
    <row r="5" spans="2:18" ht="14.15" x14ac:dyDescent="0.4"/>
    <row r="6" spans="2:18" ht="30" customHeight="1" x14ac:dyDescent="0.4">
      <c r="B6" s="248" t="s">
        <v>214</v>
      </c>
      <c r="C6" s="248"/>
      <c r="D6" s="248"/>
      <c r="E6" s="248"/>
      <c r="F6" s="248"/>
      <c r="G6" s="248"/>
      <c r="H6" s="248"/>
      <c r="I6" s="248"/>
      <c r="J6" s="248"/>
      <c r="K6" s="248"/>
      <c r="L6" s="248"/>
      <c r="M6" s="248"/>
      <c r="N6" s="248"/>
      <c r="O6" s="248"/>
      <c r="P6" s="248"/>
      <c r="Q6" s="248"/>
      <c r="R6" s="248"/>
    </row>
    <row r="7" spans="2:18" ht="60" customHeight="1" x14ac:dyDescent="0.4">
      <c r="B7" s="57" t="s">
        <v>110</v>
      </c>
      <c r="C7" s="57" t="s">
        <v>111</v>
      </c>
      <c r="D7" s="57" t="s">
        <v>112</v>
      </c>
      <c r="E7" s="57" t="s">
        <v>113</v>
      </c>
      <c r="F7" s="57" t="s">
        <v>114</v>
      </c>
      <c r="G7" s="58" t="s">
        <v>115</v>
      </c>
      <c r="H7" s="58" t="s">
        <v>116</v>
      </c>
      <c r="I7" s="58" t="s">
        <v>117</v>
      </c>
      <c r="J7" s="58" t="s">
        <v>118</v>
      </c>
      <c r="K7" s="58" t="s">
        <v>119</v>
      </c>
      <c r="L7" s="58" t="s">
        <v>120</v>
      </c>
      <c r="M7" s="58" t="s">
        <v>121</v>
      </c>
      <c r="N7" s="58" t="s">
        <v>122</v>
      </c>
      <c r="O7" s="58" t="s">
        <v>123</v>
      </c>
      <c r="P7" s="58" t="s">
        <v>124</v>
      </c>
      <c r="Q7" s="58" t="s">
        <v>125</v>
      </c>
      <c r="R7" s="58" t="s">
        <v>126</v>
      </c>
    </row>
    <row r="8" spans="2:18" ht="30" customHeight="1" x14ac:dyDescent="0.4">
      <c r="B8" s="59"/>
      <c r="C8" s="60"/>
      <c r="D8" s="60"/>
      <c r="E8" s="60"/>
      <c r="F8" s="59">
        <f>+SUM(G8:R8)</f>
        <v>0</v>
      </c>
      <c r="G8" s="59"/>
      <c r="H8" s="59"/>
      <c r="I8" s="59"/>
      <c r="J8" s="59"/>
      <c r="K8" s="59"/>
      <c r="L8" s="59"/>
      <c r="M8" s="59"/>
      <c r="N8" s="59"/>
      <c r="O8" s="59"/>
      <c r="P8" s="59"/>
      <c r="Q8" s="59"/>
      <c r="R8" s="59"/>
    </row>
    <row r="9" spans="2:18" ht="30" customHeight="1" x14ac:dyDescent="0.4">
      <c r="B9" s="59"/>
      <c r="C9" s="60"/>
      <c r="D9" s="60"/>
      <c r="E9" s="60"/>
      <c r="F9" s="59">
        <f t="shared" ref="F9:F31" si="0">+SUM(G9:R9)</f>
        <v>0</v>
      </c>
      <c r="G9" s="59"/>
      <c r="H9" s="59"/>
      <c r="I9" s="59"/>
      <c r="J9" s="59"/>
      <c r="K9" s="59"/>
      <c r="L9" s="59"/>
      <c r="M9" s="59"/>
      <c r="N9" s="59"/>
      <c r="O9" s="59"/>
      <c r="P9" s="59"/>
      <c r="Q9" s="59"/>
      <c r="R9" s="59"/>
    </row>
    <row r="10" spans="2:18" ht="30" customHeight="1" x14ac:dyDescent="0.4">
      <c r="B10" s="59"/>
      <c r="C10" s="60"/>
      <c r="D10" s="60"/>
      <c r="E10" s="60"/>
      <c r="F10" s="59">
        <f t="shared" si="0"/>
        <v>0</v>
      </c>
      <c r="G10" s="59"/>
      <c r="H10" s="59"/>
      <c r="I10" s="59"/>
      <c r="J10" s="59"/>
      <c r="K10" s="59"/>
      <c r="L10" s="59"/>
      <c r="M10" s="59"/>
      <c r="N10" s="59"/>
      <c r="O10" s="59"/>
      <c r="P10" s="59"/>
      <c r="Q10" s="59"/>
      <c r="R10" s="59"/>
    </row>
    <row r="11" spans="2:18" ht="30" customHeight="1" x14ac:dyDescent="0.4">
      <c r="B11" s="59"/>
      <c r="C11" s="60"/>
      <c r="D11" s="60"/>
      <c r="E11" s="60"/>
      <c r="F11" s="59">
        <f t="shared" si="0"/>
        <v>0</v>
      </c>
      <c r="G11" s="59"/>
      <c r="H11" s="59"/>
      <c r="I11" s="59"/>
      <c r="J11" s="59"/>
      <c r="K11" s="59"/>
      <c r="L11" s="59"/>
      <c r="M11" s="59"/>
      <c r="N11" s="59"/>
      <c r="O11" s="59"/>
      <c r="P11" s="59"/>
      <c r="Q11" s="59"/>
      <c r="R11" s="59"/>
    </row>
    <row r="12" spans="2:18" ht="30" customHeight="1" x14ac:dyDescent="0.4">
      <c r="B12" s="59"/>
      <c r="C12" s="60"/>
      <c r="D12" s="60"/>
      <c r="E12" s="60"/>
      <c r="F12" s="59">
        <f t="shared" si="0"/>
        <v>0</v>
      </c>
      <c r="G12" s="59"/>
      <c r="H12" s="59"/>
      <c r="I12" s="59"/>
      <c r="J12" s="59"/>
      <c r="K12" s="59"/>
      <c r="L12" s="59"/>
      <c r="M12" s="59"/>
      <c r="N12" s="59"/>
      <c r="O12" s="59"/>
      <c r="P12" s="59"/>
      <c r="Q12" s="59"/>
      <c r="R12" s="59"/>
    </row>
    <row r="13" spans="2:18" ht="30" customHeight="1" x14ac:dyDescent="0.4">
      <c r="B13" s="59"/>
      <c r="C13" s="60"/>
      <c r="D13" s="60"/>
      <c r="E13" s="60"/>
      <c r="F13" s="59">
        <f t="shared" si="0"/>
        <v>0</v>
      </c>
      <c r="G13" s="59"/>
      <c r="H13" s="59"/>
      <c r="I13" s="59"/>
      <c r="J13" s="59"/>
      <c r="K13" s="59"/>
      <c r="L13" s="59"/>
      <c r="M13" s="59"/>
      <c r="N13" s="59"/>
      <c r="O13" s="59"/>
      <c r="P13" s="59"/>
      <c r="Q13" s="59"/>
      <c r="R13" s="59"/>
    </row>
    <row r="14" spans="2:18" ht="30" customHeight="1" x14ac:dyDescent="0.4">
      <c r="B14" s="59"/>
      <c r="C14" s="60"/>
      <c r="D14" s="60"/>
      <c r="E14" s="60"/>
      <c r="F14" s="59">
        <f t="shared" si="0"/>
        <v>0</v>
      </c>
      <c r="G14" s="59"/>
      <c r="H14" s="59"/>
      <c r="I14" s="59"/>
      <c r="J14" s="59"/>
      <c r="K14" s="59"/>
      <c r="L14" s="59"/>
      <c r="M14" s="59"/>
      <c r="N14" s="59"/>
      <c r="O14" s="59"/>
      <c r="P14" s="59"/>
      <c r="Q14" s="59"/>
      <c r="R14" s="59"/>
    </row>
    <row r="15" spans="2:18" ht="30" customHeight="1" x14ac:dyDescent="0.4">
      <c r="B15" s="59"/>
      <c r="C15" s="60"/>
      <c r="D15" s="60"/>
      <c r="E15" s="60"/>
      <c r="F15" s="59">
        <f t="shared" si="0"/>
        <v>0</v>
      </c>
      <c r="G15" s="59"/>
      <c r="H15" s="59"/>
      <c r="I15" s="59"/>
      <c r="J15" s="59"/>
      <c r="K15" s="59"/>
      <c r="L15" s="59"/>
      <c r="M15" s="59"/>
      <c r="N15" s="59"/>
      <c r="O15" s="59"/>
      <c r="P15" s="59"/>
      <c r="Q15" s="59"/>
      <c r="R15" s="59"/>
    </row>
    <row r="16" spans="2:18" ht="30" customHeight="1" x14ac:dyDescent="0.4">
      <c r="B16" s="59"/>
      <c r="C16" s="60"/>
      <c r="D16" s="60"/>
      <c r="E16" s="60"/>
      <c r="F16" s="59">
        <f t="shared" si="0"/>
        <v>0</v>
      </c>
      <c r="G16" s="59"/>
      <c r="H16" s="59"/>
      <c r="I16" s="59"/>
      <c r="J16" s="59"/>
      <c r="K16" s="59"/>
      <c r="L16" s="59"/>
      <c r="M16" s="59"/>
      <c r="N16" s="59"/>
      <c r="O16" s="59"/>
      <c r="P16" s="59"/>
      <c r="Q16" s="59"/>
      <c r="R16" s="59"/>
    </row>
    <row r="17" spans="2:18" ht="30" customHeight="1" x14ac:dyDescent="0.4">
      <c r="B17" s="59"/>
      <c r="C17" s="60"/>
      <c r="D17" s="60"/>
      <c r="E17" s="60"/>
      <c r="F17" s="59">
        <f t="shared" si="0"/>
        <v>0</v>
      </c>
      <c r="G17" s="59"/>
      <c r="H17" s="59"/>
      <c r="I17" s="59"/>
      <c r="J17" s="59"/>
      <c r="K17" s="59"/>
      <c r="L17" s="59"/>
      <c r="M17" s="59"/>
      <c r="N17" s="59"/>
      <c r="O17" s="59"/>
      <c r="P17" s="59"/>
      <c r="Q17" s="59"/>
      <c r="R17" s="59"/>
    </row>
    <row r="18" spans="2:18" ht="30" customHeight="1" x14ac:dyDescent="0.4">
      <c r="B18" s="59"/>
      <c r="C18" s="60"/>
      <c r="D18" s="60"/>
      <c r="E18" s="60"/>
      <c r="F18" s="59">
        <f t="shared" si="0"/>
        <v>0</v>
      </c>
      <c r="G18" s="59"/>
      <c r="H18" s="59"/>
      <c r="I18" s="59"/>
      <c r="J18" s="59"/>
      <c r="K18" s="59"/>
      <c r="L18" s="59"/>
      <c r="M18" s="59"/>
      <c r="N18" s="59"/>
      <c r="O18" s="59"/>
      <c r="P18" s="59"/>
      <c r="Q18" s="59"/>
      <c r="R18" s="59"/>
    </row>
    <row r="19" spans="2:18" ht="30" customHeight="1" x14ac:dyDescent="0.4">
      <c r="B19" s="59"/>
      <c r="C19" s="60"/>
      <c r="D19" s="60"/>
      <c r="E19" s="60"/>
      <c r="F19" s="59">
        <f t="shared" si="0"/>
        <v>0</v>
      </c>
      <c r="G19" s="59"/>
      <c r="H19" s="59"/>
      <c r="I19" s="59"/>
      <c r="J19" s="59"/>
      <c r="K19" s="59"/>
      <c r="L19" s="59"/>
      <c r="M19" s="59"/>
      <c r="N19" s="59"/>
      <c r="O19" s="59"/>
      <c r="P19" s="59"/>
      <c r="Q19" s="59"/>
      <c r="R19" s="59"/>
    </row>
    <row r="20" spans="2:18" ht="30" customHeight="1" x14ac:dyDescent="0.4">
      <c r="B20" s="59"/>
      <c r="C20" s="60"/>
      <c r="D20" s="60"/>
      <c r="E20" s="60"/>
      <c r="F20" s="59">
        <f t="shared" si="0"/>
        <v>0</v>
      </c>
      <c r="G20" s="59"/>
      <c r="H20" s="59"/>
      <c r="I20" s="59"/>
      <c r="J20" s="59"/>
      <c r="K20" s="59"/>
      <c r="L20" s="59"/>
      <c r="M20" s="59"/>
      <c r="N20" s="59"/>
      <c r="O20" s="59"/>
      <c r="P20" s="59"/>
      <c r="Q20" s="59"/>
      <c r="R20" s="59"/>
    </row>
    <row r="21" spans="2:18" ht="30" customHeight="1" x14ac:dyDescent="0.4">
      <c r="B21" s="59"/>
      <c r="C21" s="60"/>
      <c r="D21" s="60"/>
      <c r="E21" s="60"/>
      <c r="F21" s="59">
        <f t="shared" si="0"/>
        <v>0</v>
      </c>
      <c r="G21" s="59"/>
      <c r="H21" s="59"/>
      <c r="I21" s="59"/>
      <c r="J21" s="59"/>
      <c r="K21" s="59"/>
      <c r="L21" s="59"/>
      <c r="M21" s="59"/>
      <c r="N21" s="59"/>
      <c r="O21" s="59"/>
      <c r="P21" s="59"/>
      <c r="Q21" s="59"/>
      <c r="R21" s="59"/>
    </row>
    <row r="22" spans="2:18" ht="30" customHeight="1" x14ac:dyDescent="0.4">
      <c r="B22" s="59"/>
      <c r="C22" s="60"/>
      <c r="D22" s="60"/>
      <c r="E22" s="60"/>
      <c r="F22" s="59">
        <f t="shared" si="0"/>
        <v>0</v>
      </c>
      <c r="G22" s="59"/>
      <c r="H22" s="59"/>
      <c r="I22" s="59"/>
      <c r="J22" s="59"/>
      <c r="K22" s="59"/>
      <c r="L22" s="59"/>
      <c r="M22" s="59"/>
      <c r="N22" s="59"/>
      <c r="O22" s="59"/>
      <c r="P22" s="59"/>
      <c r="Q22" s="59"/>
      <c r="R22" s="59"/>
    </row>
    <row r="23" spans="2:18" ht="30" customHeight="1" x14ac:dyDescent="0.4">
      <c r="B23" s="59"/>
      <c r="C23" s="60"/>
      <c r="D23" s="60"/>
      <c r="E23" s="60"/>
      <c r="F23" s="59">
        <f t="shared" si="0"/>
        <v>0</v>
      </c>
      <c r="G23" s="59"/>
      <c r="H23" s="59"/>
      <c r="I23" s="59"/>
      <c r="J23" s="59"/>
      <c r="K23" s="59"/>
      <c r="L23" s="59"/>
      <c r="M23" s="59"/>
      <c r="N23" s="59"/>
      <c r="O23" s="59"/>
      <c r="P23" s="59"/>
      <c r="Q23" s="59"/>
      <c r="R23" s="59"/>
    </row>
    <row r="24" spans="2:18" ht="30" customHeight="1" x14ac:dyDescent="0.4">
      <c r="B24" s="59"/>
      <c r="C24" s="60"/>
      <c r="D24" s="60"/>
      <c r="E24" s="60"/>
      <c r="F24" s="59">
        <f t="shared" si="0"/>
        <v>0</v>
      </c>
      <c r="G24" s="59"/>
      <c r="H24" s="59"/>
      <c r="I24" s="59"/>
      <c r="J24" s="59"/>
      <c r="K24" s="59"/>
      <c r="L24" s="59"/>
      <c r="M24" s="59"/>
      <c r="N24" s="59"/>
      <c r="O24" s="59"/>
      <c r="P24" s="59"/>
      <c r="Q24" s="59"/>
      <c r="R24" s="59"/>
    </row>
    <row r="25" spans="2:18" ht="30" customHeight="1" x14ac:dyDescent="0.4">
      <c r="B25" s="59"/>
      <c r="C25" s="60"/>
      <c r="D25" s="60"/>
      <c r="E25" s="60"/>
      <c r="F25" s="59">
        <f t="shared" si="0"/>
        <v>0</v>
      </c>
      <c r="G25" s="59"/>
      <c r="H25" s="59"/>
      <c r="I25" s="59"/>
      <c r="J25" s="59"/>
      <c r="K25" s="59"/>
      <c r="L25" s="59"/>
      <c r="M25" s="59"/>
      <c r="N25" s="59"/>
      <c r="O25" s="59"/>
      <c r="P25" s="59"/>
      <c r="Q25" s="59"/>
      <c r="R25" s="59"/>
    </row>
    <row r="26" spans="2:18" ht="30" customHeight="1" x14ac:dyDescent="0.4">
      <c r="B26" s="59"/>
      <c r="C26" s="60"/>
      <c r="D26" s="60"/>
      <c r="E26" s="60"/>
      <c r="F26" s="59">
        <f t="shared" si="0"/>
        <v>0</v>
      </c>
      <c r="G26" s="59"/>
      <c r="H26" s="59"/>
      <c r="I26" s="59"/>
      <c r="J26" s="59"/>
      <c r="K26" s="59"/>
      <c r="L26" s="59"/>
      <c r="M26" s="59"/>
      <c r="N26" s="59"/>
      <c r="O26" s="59"/>
      <c r="P26" s="59"/>
      <c r="Q26" s="59"/>
      <c r="R26" s="59"/>
    </row>
    <row r="27" spans="2:18" ht="30" customHeight="1" x14ac:dyDescent="0.4">
      <c r="B27" s="59"/>
      <c r="C27" s="60"/>
      <c r="D27" s="60"/>
      <c r="E27" s="60"/>
      <c r="F27" s="59">
        <f t="shared" si="0"/>
        <v>0</v>
      </c>
      <c r="G27" s="59"/>
      <c r="H27" s="59"/>
      <c r="I27" s="59"/>
      <c r="J27" s="59"/>
      <c r="K27" s="59"/>
      <c r="L27" s="59"/>
      <c r="M27" s="59"/>
      <c r="N27" s="59"/>
      <c r="O27" s="59"/>
      <c r="P27" s="59"/>
      <c r="Q27" s="59"/>
      <c r="R27" s="59"/>
    </row>
    <row r="28" spans="2:18" ht="30" customHeight="1" x14ac:dyDescent="0.4">
      <c r="B28" s="59"/>
      <c r="C28" s="60"/>
      <c r="D28" s="60"/>
      <c r="E28" s="60"/>
      <c r="F28" s="59">
        <f t="shared" si="0"/>
        <v>0</v>
      </c>
      <c r="G28" s="59"/>
      <c r="H28" s="59"/>
      <c r="I28" s="59"/>
      <c r="J28" s="59"/>
      <c r="K28" s="59"/>
      <c r="L28" s="59"/>
      <c r="M28" s="59"/>
      <c r="N28" s="59"/>
      <c r="O28" s="59"/>
      <c r="P28" s="59"/>
      <c r="Q28" s="59"/>
      <c r="R28" s="59"/>
    </row>
    <row r="29" spans="2:18" ht="30" customHeight="1" x14ac:dyDescent="0.4">
      <c r="B29" s="59"/>
      <c r="C29" s="60"/>
      <c r="D29" s="60"/>
      <c r="E29" s="60"/>
      <c r="F29" s="59">
        <f t="shared" si="0"/>
        <v>0</v>
      </c>
      <c r="G29" s="59"/>
      <c r="H29" s="59"/>
      <c r="I29" s="59"/>
      <c r="J29" s="59"/>
      <c r="K29" s="59"/>
      <c r="L29" s="59"/>
      <c r="M29" s="59"/>
      <c r="N29" s="59"/>
      <c r="O29" s="59"/>
      <c r="P29" s="59"/>
      <c r="Q29" s="59"/>
      <c r="R29" s="59"/>
    </row>
    <row r="30" spans="2:18" ht="30" customHeight="1" x14ac:dyDescent="0.4">
      <c r="B30" s="59"/>
      <c r="C30" s="60"/>
      <c r="D30" s="60"/>
      <c r="E30" s="60"/>
      <c r="F30" s="59">
        <f t="shared" si="0"/>
        <v>0</v>
      </c>
      <c r="G30" s="59"/>
      <c r="H30" s="59"/>
      <c r="I30" s="59"/>
      <c r="J30" s="59"/>
      <c r="K30" s="59"/>
      <c r="L30" s="59"/>
      <c r="M30" s="59"/>
      <c r="N30" s="59"/>
      <c r="O30" s="59"/>
      <c r="P30" s="59"/>
      <c r="Q30" s="59"/>
      <c r="R30" s="59"/>
    </row>
    <row r="31" spans="2:18" ht="30" customHeight="1" x14ac:dyDescent="0.4">
      <c r="B31" s="59"/>
      <c r="C31" s="60"/>
      <c r="D31" s="60"/>
      <c r="E31" s="60"/>
      <c r="F31" s="59">
        <f t="shared" si="0"/>
        <v>0</v>
      </c>
      <c r="G31" s="59"/>
      <c r="H31" s="59"/>
      <c r="I31" s="59"/>
      <c r="J31" s="59"/>
      <c r="K31" s="59"/>
      <c r="L31" s="59"/>
      <c r="M31" s="59"/>
      <c r="N31" s="59"/>
      <c r="O31" s="59"/>
      <c r="P31" s="59"/>
      <c r="Q31" s="59"/>
      <c r="R31" s="59"/>
    </row>
  </sheetData>
  <mergeCells count="11">
    <mergeCell ref="B6:R6"/>
    <mergeCell ref="B1:C3"/>
    <mergeCell ref="E1:N1"/>
    <mergeCell ref="E2:N2"/>
    <mergeCell ref="E3:N3"/>
    <mergeCell ref="O1:P1"/>
    <mergeCell ref="O2:P2"/>
    <mergeCell ref="O3:P3"/>
    <mergeCell ref="Q3:R3"/>
    <mergeCell ref="Q2:R2"/>
    <mergeCell ref="Q1:R1"/>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D1F6A-854E-4D0B-A554-275614F8A1D0}">
  <sheetPr>
    <tabColor theme="9" tint="0.79998168889431442"/>
  </sheetPr>
  <dimension ref="A1:CZ335"/>
  <sheetViews>
    <sheetView showGridLines="0" zoomScaleNormal="100" workbookViewId="0">
      <selection activeCell="A8" sqref="A8"/>
    </sheetView>
  </sheetViews>
  <sheetFormatPr baseColWidth="10" defaultColWidth="11.15234375" defaultRowHeight="30" customHeight="1" x14ac:dyDescent="0.4"/>
  <cols>
    <col min="1" max="1" width="15.69140625" style="44" customWidth="1"/>
    <col min="2" max="2" width="30.69140625" style="50" customWidth="1"/>
    <col min="3" max="3" width="20.69140625" style="44" customWidth="1"/>
    <col min="4" max="6" width="30.69140625" style="50" customWidth="1"/>
    <col min="7" max="7" width="11.15234375" style="67"/>
    <col min="8" max="19" width="5.69140625" style="67" customWidth="1"/>
    <col min="20" max="21" width="11.15234375" style="44" customWidth="1"/>
    <col min="22" max="22" width="15.69140625" style="61" customWidth="1"/>
    <col min="23" max="23" width="11.15234375" style="61" customWidth="1"/>
    <col min="24" max="25" width="30.69140625" style="44" customWidth="1"/>
    <col min="26" max="27" width="11.15234375" style="44" customWidth="1"/>
    <col min="28" max="28" width="15.69140625" style="61" customWidth="1"/>
    <col min="29" max="29" width="11.15234375" style="61" customWidth="1"/>
    <col min="30" max="31" width="30.69140625" style="44" customWidth="1"/>
    <col min="32" max="33" width="11.15234375" style="44" customWidth="1"/>
    <col min="34" max="34" width="15.69140625" style="61" customWidth="1"/>
    <col min="35" max="35" width="11.15234375" style="61" customWidth="1"/>
    <col min="36" max="37" width="30.69140625" style="44" customWidth="1"/>
    <col min="38" max="39" width="11.15234375" style="44" customWidth="1"/>
    <col min="40" max="40" width="15.69140625" style="61" customWidth="1"/>
    <col min="41" max="41" width="11.15234375" style="61" customWidth="1"/>
    <col min="42" max="43" width="30.69140625" style="44" customWidth="1"/>
    <col min="44" max="45" width="11.15234375" style="44" customWidth="1"/>
    <col min="46" max="46" width="15.69140625" style="61" customWidth="1"/>
    <col min="47" max="47" width="11.15234375" style="61" customWidth="1"/>
    <col min="48" max="49" width="30.69140625" style="44" customWidth="1"/>
    <col min="50" max="51" width="11.15234375" style="44" customWidth="1"/>
    <col min="52" max="52" width="15.69140625" style="61" customWidth="1"/>
    <col min="53" max="53" width="11.15234375" style="61" customWidth="1"/>
    <col min="54" max="55" width="30.69140625" style="44" customWidth="1"/>
    <col min="56" max="57" width="11.15234375" style="44" customWidth="1"/>
    <col min="58" max="58" width="15.69140625" style="61" customWidth="1"/>
    <col min="59" max="59" width="11.15234375" style="61" customWidth="1"/>
    <col min="60" max="61" width="30.69140625" style="44" customWidth="1"/>
    <col min="62" max="63" width="11.15234375" style="44" customWidth="1"/>
    <col min="64" max="64" width="15.69140625" style="61" customWidth="1"/>
    <col min="65" max="65" width="11.15234375" style="61" customWidth="1"/>
    <col min="66" max="67" width="30.69140625" style="44" customWidth="1"/>
    <col min="68" max="69" width="11.15234375" style="44" customWidth="1"/>
    <col min="70" max="70" width="15.69140625" style="61" customWidth="1"/>
    <col min="71" max="71" width="11.15234375" style="61" customWidth="1"/>
    <col min="72" max="73" width="30.69140625" style="44" customWidth="1"/>
    <col min="74" max="75" width="11.15234375" style="44"/>
    <col min="76" max="76" width="15.69140625" style="61" customWidth="1"/>
    <col min="77" max="77" width="11.15234375" style="61"/>
    <col min="78" max="79" width="30.69140625" style="44" customWidth="1"/>
    <col min="80" max="81" width="11.15234375" style="44"/>
    <col min="82" max="82" width="15.69140625" style="61" customWidth="1"/>
    <col min="83" max="83" width="11.15234375" style="61"/>
    <col min="84" max="85" width="30.69140625" style="44" customWidth="1"/>
    <col min="86" max="87" width="11.15234375" style="44"/>
    <col min="88" max="88" width="15.69140625" style="61" customWidth="1"/>
    <col min="89" max="89" width="11.15234375" style="61"/>
    <col min="90" max="91" width="30.69140625" style="44" customWidth="1"/>
    <col min="92" max="16384" width="11.15234375" style="44"/>
  </cols>
  <sheetData>
    <row r="1" spans="1:104" ht="20.149999999999999" customHeight="1" x14ac:dyDescent="0.4">
      <c r="B1" s="240"/>
      <c r="C1" s="240"/>
      <c r="D1" s="40" t="s">
        <v>76</v>
      </c>
      <c r="E1" s="224" t="s">
        <v>77</v>
      </c>
      <c r="F1" s="224"/>
      <c r="G1" s="224"/>
      <c r="H1" s="224"/>
      <c r="I1" s="224"/>
      <c r="J1" s="224"/>
      <c r="K1" s="224"/>
      <c r="L1" s="224"/>
      <c r="M1" s="224"/>
      <c r="N1" s="224"/>
      <c r="O1" s="224"/>
      <c r="P1" s="249" t="s">
        <v>78</v>
      </c>
      <c r="Q1" s="249"/>
      <c r="R1" s="251" t="s">
        <v>79</v>
      </c>
      <c r="S1" s="251"/>
    </row>
    <row r="2" spans="1:104" ht="20.149999999999999" customHeight="1" x14ac:dyDescent="0.4">
      <c r="B2" s="240"/>
      <c r="C2" s="240"/>
      <c r="D2" s="40" t="s">
        <v>80</v>
      </c>
      <c r="E2" s="225" t="s">
        <v>81</v>
      </c>
      <c r="F2" s="225"/>
      <c r="G2" s="225"/>
      <c r="H2" s="225"/>
      <c r="I2" s="225"/>
      <c r="J2" s="225"/>
      <c r="K2" s="225"/>
      <c r="L2" s="225"/>
      <c r="M2" s="225"/>
      <c r="N2" s="225"/>
      <c r="O2" s="225"/>
      <c r="P2" s="249" t="s">
        <v>82</v>
      </c>
      <c r="Q2" s="249"/>
      <c r="R2" s="251">
        <v>4</v>
      </c>
      <c r="S2" s="251"/>
    </row>
    <row r="3" spans="1:104" ht="20.149999999999999" customHeight="1" x14ac:dyDescent="0.4">
      <c r="B3" s="240"/>
      <c r="C3" s="240"/>
      <c r="D3" s="40" t="s">
        <v>83</v>
      </c>
      <c r="E3" s="225" t="s">
        <v>84</v>
      </c>
      <c r="F3" s="225"/>
      <c r="G3" s="225"/>
      <c r="H3" s="225"/>
      <c r="I3" s="225"/>
      <c r="J3" s="225"/>
      <c r="K3" s="225"/>
      <c r="L3" s="225"/>
      <c r="M3" s="225"/>
      <c r="N3" s="225"/>
      <c r="O3" s="225"/>
      <c r="P3" s="249" t="s">
        <v>85</v>
      </c>
      <c r="Q3" s="249"/>
      <c r="R3" s="250">
        <v>45728</v>
      </c>
      <c r="S3" s="250"/>
    </row>
    <row r="4" spans="1:104" ht="14.15" x14ac:dyDescent="0.4"/>
    <row r="5" spans="1:104" ht="30" customHeight="1" x14ac:dyDescent="0.4">
      <c r="B5" s="254" t="s">
        <v>127</v>
      </c>
      <c r="C5" s="255"/>
      <c r="D5" s="255"/>
      <c r="E5" s="255"/>
      <c r="F5" s="255"/>
      <c r="G5" s="255"/>
      <c r="H5" s="255"/>
      <c r="I5" s="255"/>
      <c r="J5" s="255"/>
      <c r="K5" s="255"/>
      <c r="L5" s="255"/>
      <c r="M5" s="255"/>
      <c r="N5" s="255"/>
      <c r="O5" s="255"/>
      <c r="P5" s="255"/>
      <c r="Q5" s="255"/>
      <c r="R5" s="255"/>
      <c r="S5" s="255"/>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2"/>
      <c r="AT5" s="252"/>
      <c r="AU5" s="252"/>
      <c r="AV5" s="252"/>
      <c r="AW5" s="252"/>
      <c r="AX5" s="252"/>
      <c r="AY5" s="252"/>
      <c r="AZ5" s="252"/>
      <c r="BA5" s="252"/>
      <c r="BB5" s="252"/>
      <c r="BC5" s="252"/>
      <c r="BD5" s="252"/>
      <c r="BE5" s="252"/>
      <c r="BF5" s="252"/>
      <c r="BG5" s="252"/>
      <c r="BH5" s="252"/>
      <c r="BI5" s="252"/>
      <c r="BJ5" s="252"/>
      <c r="BK5" s="252"/>
      <c r="BL5" s="252"/>
      <c r="BM5" s="252"/>
      <c r="BN5" s="252"/>
      <c r="BO5" s="252"/>
      <c r="BP5" s="252"/>
      <c r="BQ5" s="252"/>
      <c r="BR5" s="252"/>
      <c r="BS5" s="252"/>
      <c r="BT5" s="252"/>
      <c r="BU5" s="252"/>
      <c r="BV5" s="252"/>
      <c r="BW5" s="252"/>
      <c r="BX5" s="252"/>
      <c r="BY5" s="252"/>
      <c r="BZ5" s="252"/>
      <c r="CA5" s="252"/>
      <c r="CB5" s="252"/>
      <c r="CC5" s="252"/>
      <c r="CD5" s="252"/>
      <c r="CE5" s="252"/>
      <c r="CF5" s="252"/>
      <c r="CG5" s="252"/>
      <c r="CH5" s="252"/>
      <c r="CI5" s="252"/>
      <c r="CJ5" s="252"/>
      <c r="CK5" s="252"/>
      <c r="CL5" s="252"/>
      <c r="CM5" s="252"/>
      <c r="CN5" s="252"/>
      <c r="CO5" s="252"/>
      <c r="CP5" s="252"/>
      <c r="CQ5" s="252"/>
      <c r="CR5" s="252"/>
      <c r="CS5" s="252"/>
      <c r="CT5" s="252"/>
      <c r="CU5" s="252"/>
      <c r="CV5" s="252"/>
      <c r="CW5" s="252"/>
      <c r="CX5" s="252"/>
      <c r="CY5" s="252"/>
      <c r="CZ5" s="253"/>
    </row>
    <row r="6" spans="1:104" s="66" customFormat="1" ht="56.6" x14ac:dyDescent="0.4">
      <c r="A6" s="150" t="s">
        <v>456</v>
      </c>
      <c r="B6" s="62" t="s">
        <v>128</v>
      </c>
      <c r="C6" s="62" t="s">
        <v>110</v>
      </c>
      <c r="D6" s="62" t="s">
        <v>129</v>
      </c>
      <c r="E6" s="62" t="s">
        <v>112</v>
      </c>
      <c r="F6" s="62" t="s">
        <v>113</v>
      </c>
      <c r="G6" s="62" t="s">
        <v>114</v>
      </c>
      <c r="H6" s="63" t="s">
        <v>115</v>
      </c>
      <c r="I6" s="63" t="s">
        <v>116</v>
      </c>
      <c r="J6" s="63" t="s">
        <v>117</v>
      </c>
      <c r="K6" s="63" t="s">
        <v>118</v>
      </c>
      <c r="L6" s="63" t="s">
        <v>119</v>
      </c>
      <c r="M6" s="63" t="s">
        <v>120</v>
      </c>
      <c r="N6" s="63" t="s">
        <v>121</v>
      </c>
      <c r="O6" s="63" t="s">
        <v>122</v>
      </c>
      <c r="P6" s="63" t="s">
        <v>123</v>
      </c>
      <c r="Q6" s="63" t="s">
        <v>124</v>
      </c>
      <c r="R6" s="63" t="s">
        <v>125</v>
      </c>
      <c r="S6" s="63" t="s">
        <v>126</v>
      </c>
      <c r="T6" s="64" t="s">
        <v>130</v>
      </c>
      <c r="U6" s="64" t="s">
        <v>255</v>
      </c>
      <c r="V6" s="65" t="s">
        <v>131</v>
      </c>
      <c r="W6" s="65" t="s">
        <v>132</v>
      </c>
      <c r="X6" s="64" t="s">
        <v>133</v>
      </c>
      <c r="Y6" s="64" t="s">
        <v>134</v>
      </c>
      <c r="Z6" s="64" t="s">
        <v>130</v>
      </c>
      <c r="AA6" s="64" t="s">
        <v>255</v>
      </c>
      <c r="AB6" s="65" t="s">
        <v>131</v>
      </c>
      <c r="AC6" s="65" t="s">
        <v>132</v>
      </c>
      <c r="AD6" s="64" t="s">
        <v>133</v>
      </c>
      <c r="AE6" s="64" t="s">
        <v>134</v>
      </c>
      <c r="AF6" s="64" t="s">
        <v>130</v>
      </c>
      <c r="AG6" s="64" t="s">
        <v>255</v>
      </c>
      <c r="AH6" s="65" t="s">
        <v>131</v>
      </c>
      <c r="AI6" s="65" t="s">
        <v>132</v>
      </c>
      <c r="AJ6" s="64" t="s">
        <v>133</v>
      </c>
      <c r="AK6" s="64" t="s">
        <v>134</v>
      </c>
      <c r="AL6" s="64" t="s">
        <v>130</v>
      </c>
      <c r="AM6" s="64" t="s">
        <v>255</v>
      </c>
      <c r="AN6" s="65" t="s">
        <v>131</v>
      </c>
      <c r="AO6" s="65" t="s">
        <v>132</v>
      </c>
      <c r="AP6" s="64" t="s">
        <v>133</v>
      </c>
      <c r="AQ6" s="64" t="s">
        <v>134</v>
      </c>
      <c r="AR6" s="64" t="s">
        <v>130</v>
      </c>
      <c r="AS6" s="64" t="s">
        <v>255</v>
      </c>
      <c r="AT6" s="65" t="s">
        <v>131</v>
      </c>
      <c r="AU6" s="65" t="s">
        <v>132</v>
      </c>
      <c r="AV6" s="64" t="s">
        <v>133</v>
      </c>
      <c r="AW6" s="64" t="s">
        <v>134</v>
      </c>
      <c r="AX6" s="64" t="s">
        <v>130</v>
      </c>
      <c r="AY6" s="64" t="s">
        <v>255</v>
      </c>
      <c r="AZ6" s="65" t="s">
        <v>131</v>
      </c>
      <c r="BA6" s="65" t="s">
        <v>132</v>
      </c>
      <c r="BB6" s="64" t="s">
        <v>133</v>
      </c>
      <c r="BC6" s="64" t="s">
        <v>134</v>
      </c>
      <c r="BD6" s="64" t="s">
        <v>130</v>
      </c>
      <c r="BE6" s="64" t="s">
        <v>255</v>
      </c>
      <c r="BF6" s="65" t="s">
        <v>131</v>
      </c>
      <c r="BG6" s="65" t="s">
        <v>132</v>
      </c>
      <c r="BH6" s="64" t="s">
        <v>133</v>
      </c>
      <c r="BI6" s="64" t="s">
        <v>134</v>
      </c>
      <c r="BJ6" s="64" t="s">
        <v>130</v>
      </c>
      <c r="BK6" s="64" t="s">
        <v>255</v>
      </c>
      <c r="BL6" s="65" t="s">
        <v>131</v>
      </c>
      <c r="BM6" s="65" t="s">
        <v>132</v>
      </c>
      <c r="BN6" s="64" t="s">
        <v>133</v>
      </c>
      <c r="BO6" s="64" t="s">
        <v>134</v>
      </c>
      <c r="BP6" s="64" t="s">
        <v>130</v>
      </c>
      <c r="BQ6" s="64" t="s">
        <v>255</v>
      </c>
      <c r="BR6" s="65" t="s">
        <v>131</v>
      </c>
      <c r="BS6" s="65" t="s">
        <v>132</v>
      </c>
      <c r="BT6" s="64" t="s">
        <v>133</v>
      </c>
      <c r="BU6" s="64" t="s">
        <v>134</v>
      </c>
      <c r="BV6" s="64" t="s">
        <v>130</v>
      </c>
      <c r="BW6" s="64" t="s">
        <v>255</v>
      </c>
      <c r="BX6" s="65" t="s">
        <v>131</v>
      </c>
      <c r="BY6" s="65" t="s">
        <v>132</v>
      </c>
      <c r="BZ6" s="64" t="s">
        <v>133</v>
      </c>
      <c r="CA6" s="64" t="s">
        <v>134</v>
      </c>
      <c r="CB6" s="64" t="s">
        <v>130</v>
      </c>
      <c r="CC6" s="64" t="s">
        <v>255</v>
      </c>
      <c r="CD6" s="65" t="s">
        <v>131</v>
      </c>
      <c r="CE6" s="65" t="s">
        <v>132</v>
      </c>
      <c r="CF6" s="64" t="s">
        <v>133</v>
      </c>
      <c r="CG6" s="64" t="s">
        <v>134</v>
      </c>
      <c r="CH6" s="64" t="s">
        <v>130</v>
      </c>
      <c r="CI6" s="64" t="s">
        <v>255</v>
      </c>
      <c r="CJ6" s="65" t="s">
        <v>131</v>
      </c>
      <c r="CK6" s="65" t="s">
        <v>132</v>
      </c>
      <c r="CL6" s="64" t="s">
        <v>133</v>
      </c>
      <c r="CM6" s="64" t="s">
        <v>134</v>
      </c>
      <c r="CN6" s="63" t="s">
        <v>115</v>
      </c>
      <c r="CO6" s="63" t="s">
        <v>116</v>
      </c>
      <c r="CP6" s="63" t="s">
        <v>117</v>
      </c>
      <c r="CQ6" s="63" t="s">
        <v>118</v>
      </c>
      <c r="CR6" s="63" t="s">
        <v>119</v>
      </c>
      <c r="CS6" s="63" t="s">
        <v>120</v>
      </c>
      <c r="CT6" s="63" t="s">
        <v>121</v>
      </c>
      <c r="CU6" s="63" t="s">
        <v>122</v>
      </c>
      <c r="CV6" s="63" t="s">
        <v>123</v>
      </c>
      <c r="CW6" s="63" t="s">
        <v>124</v>
      </c>
      <c r="CX6" s="63" t="s">
        <v>125</v>
      </c>
      <c r="CY6" s="63" t="s">
        <v>126</v>
      </c>
      <c r="CZ6" s="62" t="s">
        <v>135</v>
      </c>
    </row>
    <row r="7" spans="1:104" ht="64.3" x14ac:dyDescent="0.4">
      <c r="A7" s="150" t="s">
        <v>730</v>
      </c>
      <c r="B7" s="229" t="s">
        <v>84</v>
      </c>
      <c r="C7" s="21" t="s">
        <v>1456</v>
      </c>
      <c r="D7" s="23" t="s">
        <v>414</v>
      </c>
      <c r="E7" s="23" t="s">
        <v>738</v>
      </c>
      <c r="F7" s="23" t="s">
        <v>739</v>
      </c>
      <c r="G7" s="21">
        <f>+SUM(H7:S7)</f>
        <v>1</v>
      </c>
      <c r="H7" s="21"/>
      <c r="I7" s="21"/>
      <c r="J7" s="21"/>
      <c r="K7" s="21"/>
      <c r="L7" s="21"/>
      <c r="M7" s="21"/>
      <c r="N7" s="21"/>
      <c r="O7" s="21"/>
      <c r="P7" s="21"/>
      <c r="Q7" s="21"/>
      <c r="R7" s="21">
        <v>1</v>
      </c>
      <c r="S7" s="21"/>
      <c r="T7" s="68" t="s">
        <v>115</v>
      </c>
      <c r="U7" s="68"/>
      <c r="V7" s="69" t="e">
        <f>+U7/$H7</f>
        <v>#DIV/0!</v>
      </c>
      <c r="W7" s="69">
        <f>+U7/$G7</f>
        <v>0</v>
      </c>
      <c r="X7" s="68"/>
      <c r="Y7" s="68"/>
      <c r="Z7" s="68" t="s">
        <v>116</v>
      </c>
      <c r="AA7" s="68"/>
      <c r="AB7" s="69" t="e">
        <f>+AA7/$I7</f>
        <v>#DIV/0!</v>
      </c>
      <c r="AC7" s="69">
        <f>+(AA7/$G7)+W7</f>
        <v>0</v>
      </c>
      <c r="AD7" s="68"/>
      <c r="AE7" s="68"/>
      <c r="AF7" s="68" t="s">
        <v>117</v>
      </c>
      <c r="AG7" s="68"/>
      <c r="AH7" s="69" t="e">
        <f>+AG7/$J7</f>
        <v>#DIV/0!</v>
      </c>
      <c r="AI7" s="69">
        <f>+(AG7/$G7)+AC7</f>
        <v>0</v>
      </c>
      <c r="AJ7" s="68"/>
      <c r="AK7" s="68"/>
      <c r="AL7" s="68" t="s">
        <v>118</v>
      </c>
      <c r="AM7" s="68"/>
      <c r="AN7" s="69" t="e">
        <f>+AM7/$K7</f>
        <v>#DIV/0!</v>
      </c>
      <c r="AO7" s="69">
        <f>+(AM7/$G7)+AI7</f>
        <v>0</v>
      </c>
      <c r="AP7" s="68"/>
      <c r="AQ7" s="68"/>
      <c r="AR7" s="68" t="s">
        <v>119</v>
      </c>
      <c r="AS7" s="68"/>
      <c r="AT7" s="69" t="e">
        <f>+AS7/$L7</f>
        <v>#DIV/0!</v>
      </c>
      <c r="AU7" s="69">
        <f>+(AS7/$G7)+AO7</f>
        <v>0</v>
      </c>
      <c r="AV7" s="68"/>
      <c r="AW7" s="68"/>
      <c r="AX7" s="68" t="s">
        <v>120</v>
      </c>
      <c r="AY7" s="68"/>
      <c r="AZ7" s="69" t="e">
        <f>+AY7/$M7</f>
        <v>#DIV/0!</v>
      </c>
      <c r="BA7" s="69">
        <f>+(AY7/$G7)+AU7</f>
        <v>0</v>
      </c>
      <c r="BB7" s="68"/>
      <c r="BC7" s="68"/>
      <c r="BD7" s="68" t="s">
        <v>121</v>
      </c>
      <c r="BE7" s="68"/>
      <c r="BF7" s="69" t="e">
        <f>+BE7/$N7</f>
        <v>#DIV/0!</v>
      </c>
      <c r="BG7" s="69">
        <f>+(BE7/$G7)+BA7</f>
        <v>0</v>
      </c>
      <c r="BH7" s="68"/>
      <c r="BI7" s="68"/>
      <c r="BJ7" s="68" t="s">
        <v>122</v>
      </c>
      <c r="BK7" s="68"/>
      <c r="BL7" s="69" t="e">
        <f>+BK7/$O7</f>
        <v>#DIV/0!</v>
      </c>
      <c r="BM7" s="69">
        <f>+(BK7/$G7)+BG7</f>
        <v>0</v>
      </c>
      <c r="BN7" s="68"/>
      <c r="BO7" s="68"/>
      <c r="BP7" s="68" t="s">
        <v>123</v>
      </c>
      <c r="BQ7" s="68"/>
      <c r="BR7" s="69" t="e">
        <f>+BQ7/$P7</f>
        <v>#DIV/0!</v>
      </c>
      <c r="BS7" s="69">
        <f>+(BQ7/$G7)+BM7</f>
        <v>0</v>
      </c>
      <c r="BT7" s="68"/>
      <c r="BU7" s="68"/>
      <c r="BV7" s="68" t="s">
        <v>124</v>
      </c>
      <c r="BW7" s="68"/>
      <c r="BX7" s="69" t="e">
        <f>+BW7/$Q7</f>
        <v>#DIV/0!</v>
      </c>
      <c r="BY7" s="69">
        <f>+(BW7/$G7)+BS7</f>
        <v>0</v>
      </c>
      <c r="BZ7" s="68"/>
      <c r="CA7" s="68"/>
      <c r="CB7" s="68" t="s">
        <v>125</v>
      </c>
      <c r="CC7" s="68"/>
      <c r="CD7" s="69">
        <f>+CC7/$R7</f>
        <v>0</v>
      </c>
      <c r="CE7" s="69">
        <f>+(CC7/$G7)+BY7</f>
        <v>0</v>
      </c>
      <c r="CF7" s="68"/>
      <c r="CG7" s="68"/>
      <c r="CH7" s="68" t="s">
        <v>126</v>
      </c>
      <c r="CI7" s="68"/>
      <c r="CJ7" s="69" t="e">
        <f>+CI7/$S7</f>
        <v>#DIV/0!</v>
      </c>
      <c r="CK7" s="69">
        <f>+(CI7/$G7)+CE7</f>
        <v>0</v>
      </c>
      <c r="CL7" s="68"/>
      <c r="CM7" s="68"/>
      <c r="CN7" s="59">
        <f>+U7</f>
        <v>0</v>
      </c>
      <c r="CO7" s="59">
        <f>+AA7</f>
        <v>0</v>
      </c>
      <c r="CP7" s="59">
        <f>+AG7</f>
        <v>0</v>
      </c>
      <c r="CQ7" s="59">
        <f>+AM7</f>
        <v>0</v>
      </c>
      <c r="CR7" s="59">
        <f>+AS7</f>
        <v>0</v>
      </c>
      <c r="CS7" s="59">
        <f>+AY7</f>
        <v>0</v>
      </c>
      <c r="CT7" s="59">
        <f>+BE7</f>
        <v>0</v>
      </c>
      <c r="CU7" s="59">
        <f>+BK7</f>
        <v>0</v>
      </c>
      <c r="CV7" s="59">
        <f>+BQ7</f>
        <v>0</v>
      </c>
      <c r="CW7" s="59">
        <f>+BW7</f>
        <v>0</v>
      </c>
      <c r="CX7" s="59">
        <f>+CC7</f>
        <v>0</v>
      </c>
      <c r="CY7" s="59">
        <f>+CI7</f>
        <v>0</v>
      </c>
      <c r="CZ7" s="59">
        <f>+SUM(CN7:CY7)</f>
        <v>0</v>
      </c>
    </row>
    <row r="8" spans="1:104" ht="25.75" x14ac:dyDescent="0.4">
      <c r="A8" s="150" t="s">
        <v>730</v>
      </c>
      <c r="B8" s="230"/>
      <c r="C8" s="21" t="s">
        <v>1457</v>
      </c>
      <c r="D8" s="23" t="s">
        <v>414</v>
      </c>
      <c r="E8" s="23" t="s">
        <v>742</v>
      </c>
      <c r="F8" s="23" t="s">
        <v>743</v>
      </c>
      <c r="G8" s="21">
        <f t="shared" ref="G8:G71" si="0">+SUM(H8:S8)</f>
        <v>1</v>
      </c>
      <c r="H8" s="21"/>
      <c r="I8" s="21"/>
      <c r="J8" s="21"/>
      <c r="K8" s="21"/>
      <c r="L8" s="21"/>
      <c r="M8" s="21"/>
      <c r="N8" s="21"/>
      <c r="O8" s="21"/>
      <c r="P8" s="21"/>
      <c r="Q8" s="21"/>
      <c r="R8" s="21">
        <v>1</v>
      </c>
      <c r="S8" s="21"/>
      <c r="T8" s="68" t="s">
        <v>115</v>
      </c>
      <c r="U8" s="68"/>
      <c r="V8" s="69" t="e">
        <f t="shared" ref="V8:V71" si="1">+U8/$H8</f>
        <v>#DIV/0!</v>
      </c>
      <c r="W8" s="69">
        <f t="shared" ref="W8:W71" si="2">+U8/$G8</f>
        <v>0</v>
      </c>
      <c r="X8" s="68"/>
      <c r="Y8" s="68"/>
      <c r="Z8" s="68" t="s">
        <v>116</v>
      </c>
      <c r="AA8" s="68"/>
      <c r="AB8" s="69" t="e">
        <f t="shared" ref="AB8:AB71" si="3">+AA8/$I8</f>
        <v>#DIV/0!</v>
      </c>
      <c r="AC8" s="69">
        <f t="shared" ref="AC8:AC71" si="4">+(AA8/$G8)+W8</f>
        <v>0</v>
      </c>
      <c r="AD8" s="68"/>
      <c r="AE8" s="68"/>
      <c r="AF8" s="68" t="s">
        <v>117</v>
      </c>
      <c r="AG8" s="68"/>
      <c r="AH8" s="69" t="e">
        <f t="shared" ref="AH8:AH71" si="5">+AG8/$J8</f>
        <v>#DIV/0!</v>
      </c>
      <c r="AI8" s="69">
        <f t="shared" ref="AI8:AI71" si="6">+(AG8/$G8)+AC8</f>
        <v>0</v>
      </c>
      <c r="AJ8" s="68"/>
      <c r="AK8" s="68"/>
      <c r="AL8" s="68" t="s">
        <v>118</v>
      </c>
      <c r="AM8" s="68"/>
      <c r="AN8" s="69" t="e">
        <f t="shared" ref="AN8:AN71" si="7">+AM8/$K8</f>
        <v>#DIV/0!</v>
      </c>
      <c r="AO8" s="69">
        <f t="shared" ref="AO8:AO71" si="8">+(AM8/$G8)+AI8</f>
        <v>0</v>
      </c>
      <c r="AP8" s="68"/>
      <c r="AQ8" s="68"/>
      <c r="AR8" s="68" t="s">
        <v>119</v>
      </c>
      <c r="AS8" s="68"/>
      <c r="AT8" s="69" t="e">
        <f t="shared" ref="AT8:AT71" si="9">+AS8/$L8</f>
        <v>#DIV/0!</v>
      </c>
      <c r="AU8" s="69">
        <f t="shared" ref="AU8:AU71" si="10">+(AS8/$G8)+AO8</f>
        <v>0</v>
      </c>
      <c r="AV8" s="68"/>
      <c r="AW8" s="68"/>
      <c r="AX8" s="68" t="s">
        <v>120</v>
      </c>
      <c r="AY8" s="68"/>
      <c r="AZ8" s="69" t="e">
        <f t="shared" ref="AZ8:AZ71" si="11">+AY8/$M8</f>
        <v>#DIV/0!</v>
      </c>
      <c r="BA8" s="69">
        <f t="shared" ref="BA8:BA71" si="12">+(AY8/$G8)+AU8</f>
        <v>0</v>
      </c>
      <c r="BB8" s="68"/>
      <c r="BC8" s="68"/>
      <c r="BD8" s="68" t="s">
        <v>121</v>
      </c>
      <c r="BE8" s="68"/>
      <c r="BF8" s="69" t="e">
        <f t="shared" ref="BF8:BF71" si="13">+BE8/$N8</f>
        <v>#DIV/0!</v>
      </c>
      <c r="BG8" s="69">
        <f t="shared" ref="BG8:BG71" si="14">+(BE8/$G8)+BA8</f>
        <v>0</v>
      </c>
      <c r="BH8" s="68"/>
      <c r="BI8" s="68"/>
      <c r="BJ8" s="68" t="s">
        <v>122</v>
      </c>
      <c r="BK8" s="68"/>
      <c r="BL8" s="69" t="e">
        <f t="shared" ref="BL8:BL71" si="15">+BK8/$O8</f>
        <v>#DIV/0!</v>
      </c>
      <c r="BM8" s="69">
        <f t="shared" ref="BM8:BM71" si="16">+(BK8/$G8)+BG8</f>
        <v>0</v>
      </c>
      <c r="BN8" s="68"/>
      <c r="BO8" s="68"/>
      <c r="BP8" s="68" t="s">
        <v>123</v>
      </c>
      <c r="BQ8" s="68"/>
      <c r="BR8" s="69" t="e">
        <f t="shared" ref="BR8:BR71" si="17">+BQ8/$P8</f>
        <v>#DIV/0!</v>
      </c>
      <c r="BS8" s="69">
        <f t="shared" ref="BS8:BS71" si="18">+(BQ8/$G8)+BM8</f>
        <v>0</v>
      </c>
      <c r="BT8" s="68"/>
      <c r="BU8" s="68"/>
      <c r="BV8" s="68" t="s">
        <v>124</v>
      </c>
      <c r="BW8" s="68"/>
      <c r="BX8" s="69" t="e">
        <f t="shared" ref="BX8:BX71" si="19">+BW8/$Q8</f>
        <v>#DIV/0!</v>
      </c>
      <c r="BY8" s="69">
        <f t="shared" ref="BY8:BY71" si="20">+(BW8/$G8)+BS8</f>
        <v>0</v>
      </c>
      <c r="BZ8" s="68"/>
      <c r="CA8" s="68"/>
      <c r="CB8" s="68" t="s">
        <v>125</v>
      </c>
      <c r="CC8" s="68"/>
      <c r="CD8" s="69">
        <f t="shared" ref="CD8:CD71" si="21">+CC8/$R8</f>
        <v>0</v>
      </c>
      <c r="CE8" s="69">
        <f t="shared" ref="CE8:CE71" si="22">+(CC8/$G8)+BY8</f>
        <v>0</v>
      </c>
      <c r="CF8" s="68"/>
      <c r="CG8" s="68"/>
      <c r="CH8" s="68" t="s">
        <v>126</v>
      </c>
      <c r="CI8" s="68"/>
      <c r="CJ8" s="69" t="e">
        <f t="shared" ref="CJ8:CJ71" si="23">+CI8/$S8</f>
        <v>#DIV/0!</v>
      </c>
      <c r="CK8" s="69">
        <f t="shared" ref="CK8:CK71" si="24">+(CI8/$G8)+CE8</f>
        <v>0</v>
      </c>
      <c r="CL8" s="68"/>
      <c r="CM8" s="68"/>
      <c r="CN8" s="59">
        <f t="shared" ref="CN8:CN71" si="25">+U8</f>
        <v>0</v>
      </c>
      <c r="CO8" s="59">
        <f t="shared" ref="CO8:CO71" si="26">+AA8</f>
        <v>0</v>
      </c>
      <c r="CP8" s="59">
        <f t="shared" ref="CP8:CP71" si="27">+AG8</f>
        <v>0</v>
      </c>
      <c r="CQ8" s="59">
        <f t="shared" ref="CQ8:CQ71" si="28">+AM8</f>
        <v>0</v>
      </c>
      <c r="CR8" s="59">
        <f t="shared" ref="CR8:CR71" si="29">+AS8</f>
        <v>0</v>
      </c>
      <c r="CS8" s="59">
        <f t="shared" ref="CS8:CS71" si="30">+AY8</f>
        <v>0</v>
      </c>
      <c r="CT8" s="59">
        <f t="shared" ref="CT8:CT71" si="31">+BE8</f>
        <v>0</v>
      </c>
      <c r="CU8" s="59">
        <f t="shared" ref="CU8:CU71" si="32">+BK8</f>
        <v>0</v>
      </c>
      <c r="CV8" s="59">
        <f t="shared" ref="CV8:CV71" si="33">+BQ8</f>
        <v>0</v>
      </c>
      <c r="CW8" s="59">
        <f t="shared" ref="CW8:CW71" si="34">+BW8</f>
        <v>0</v>
      </c>
      <c r="CX8" s="59">
        <f t="shared" ref="CX8:CX71" si="35">+CC8</f>
        <v>0</v>
      </c>
      <c r="CY8" s="59">
        <f t="shared" ref="CY8:CY71" si="36">+CI8</f>
        <v>0</v>
      </c>
      <c r="CZ8" s="59">
        <f t="shared" ref="CZ8:CZ71" si="37">+SUM(CN8:CY8)</f>
        <v>0</v>
      </c>
    </row>
    <row r="9" spans="1:104" ht="14.15" x14ac:dyDescent="0.4">
      <c r="A9" s="150" t="s">
        <v>730</v>
      </c>
      <c r="B9" s="230"/>
      <c r="C9" s="21" t="s">
        <v>1458</v>
      </c>
      <c r="D9" s="23"/>
      <c r="E9" s="23"/>
      <c r="F9" s="23"/>
      <c r="G9" s="21">
        <f t="shared" si="0"/>
        <v>0</v>
      </c>
      <c r="H9" s="21"/>
      <c r="I9" s="21"/>
      <c r="J9" s="21"/>
      <c r="K9" s="21"/>
      <c r="L9" s="21"/>
      <c r="M9" s="21"/>
      <c r="N9" s="21"/>
      <c r="O9" s="21"/>
      <c r="P9" s="21"/>
      <c r="Q9" s="21"/>
      <c r="R9" s="21"/>
      <c r="S9" s="21"/>
      <c r="T9" s="68" t="s">
        <v>115</v>
      </c>
      <c r="U9" s="68"/>
      <c r="V9" s="69" t="e">
        <f t="shared" si="1"/>
        <v>#DIV/0!</v>
      </c>
      <c r="W9" s="69" t="e">
        <f t="shared" si="2"/>
        <v>#DIV/0!</v>
      </c>
      <c r="X9" s="68"/>
      <c r="Y9" s="68"/>
      <c r="Z9" s="68" t="s">
        <v>116</v>
      </c>
      <c r="AA9" s="68"/>
      <c r="AB9" s="69" t="e">
        <f t="shared" si="3"/>
        <v>#DIV/0!</v>
      </c>
      <c r="AC9" s="69" t="e">
        <f t="shared" si="4"/>
        <v>#DIV/0!</v>
      </c>
      <c r="AD9" s="68"/>
      <c r="AE9" s="68"/>
      <c r="AF9" s="68" t="s">
        <v>117</v>
      </c>
      <c r="AG9" s="68"/>
      <c r="AH9" s="69" t="e">
        <f t="shared" si="5"/>
        <v>#DIV/0!</v>
      </c>
      <c r="AI9" s="69" t="e">
        <f t="shared" si="6"/>
        <v>#DIV/0!</v>
      </c>
      <c r="AJ9" s="68"/>
      <c r="AK9" s="68"/>
      <c r="AL9" s="68" t="s">
        <v>118</v>
      </c>
      <c r="AM9" s="68"/>
      <c r="AN9" s="69" t="e">
        <f t="shared" si="7"/>
        <v>#DIV/0!</v>
      </c>
      <c r="AO9" s="69" t="e">
        <f t="shared" si="8"/>
        <v>#DIV/0!</v>
      </c>
      <c r="AP9" s="68"/>
      <c r="AQ9" s="68"/>
      <c r="AR9" s="68" t="s">
        <v>119</v>
      </c>
      <c r="AS9" s="68"/>
      <c r="AT9" s="69" t="e">
        <f t="shared" si="9"/>
        <v>#DIV/0!</v>
      </c>
      <c r="AU9" s="69" t="e">
        <f t="shared" si="10"/>
        <v>#DIV/0!</v>
      </c>
      <c r="AV9" s="68"/>
      <c r="AW9" s="68"/>
      <c r="AX9" s="68" t="s">
        <v>120</v>
      </c>
      <c r="AY9" s="68"/>
      <c r="AZ9" s="69" t="e">
        <f t="shared" si="11"/>
        <v>#DIV/0!</v>
      </c>
      <c r="BA9" s="69" t="e">
        <f t="shared" si="12"/>
        <v>#DIV/0!</v>
      </c>
      <c r="BB9" s="68"/>
      <c r="BC9" s="68"/>
      <c r="BD9" s="68" t="s">
        <v>121</v>
      </c>
      <c r="BE9" s="68"/>
      <c r="BF9" s="69" t="e">
        <f t="shared" si="13"/>
        <v>#DIV/0!</v>
      </c>
      <c r="BG9" s="69" t="e">
        <f t="shared" si="14"/>
        <v>#DIV/0!</v>
      </c>
      <c r="BH9" s="68"/>
      <c r="BI9" s="68"/>
      <c r="BJ9" s="68" t="s">
        <v>122</v>
      </c>
      <c r="BK9" s="68"/>
      <c r="BL9" s="69" t="e">
        <f t="shared" si="15"/>
        <v>#DIV/0!</v>
      </c>
      <c r="BM9" s="69" t="e">
        <f t="shared" si="16"/>
        <v>#DIV/0!</v>
      </c>
      <c r="BN9" s="68"/>
      <c r="BO9" s="68"/>
      <c r="BP9" s="68" t="s">
        <v>123</v>
      </c>
      <c r="BQ9" s="68"/>
      <c r="BR9" s="69" t="e">
        <f t="shared" si="17"/>
        <v>#DIV/0!</v>
      </c>
      <c r="BS9" s="69" t="e">
        <f t="shared" si="18"/>
        <v>#DIV/0!</v>
      </c>
      <c r="BT9" s="68"/>
      <c r="BU9" s="68"/>
      <c r="BV9" s="68" t="s">
        <v>124</v>
      </c>
      <c r="BW9" s="68"/>
      <c r="BX9" s="69" t="e">
        <f t="shared" si="19"/>
        <v>#DIV/0!</v>
      </c>
      <c r="BY9" s="69" t="e">
        <f t="shared" si="20"/>
        <v>#DIV/0!</v>
      </c>
      <c r="BZ9" s="68"/>
      <c r="CA9" s="68"/>
      <c r="CB9" s="68" t="s">
        <v>125</v>
      </c>
      <c r="CC9" s="68"/>
      <c r="CD9" s="69" t="e">
        <f t="shared" si="21"/>
        <v>#DIV/0!</v>
      </c>
      <c r="CE9" s="69" t="e">
        <f t="shared" si="22"/>
        <v>#DIV/0!</v>
      </c>
      <c r="CF9" s="68"/>
      <c r="CG9" s="68"/>
      <c r="CH9" s="68" t="s">
        <v>126</v>
      </c>
      <c r="CI9" s="68"/>
      <c r="CJ9" s="69" t="e">
        <f t="shared" si="23"/>
        <v>#DIV/0!</v>
      </c>
      <c r="CK9" s="69" t="e">
        <f t="shared" si="24"/>
        <v>#DIV/0!</v>
      </c>
      <c r="CL9" s="68"/>
      <c r="CM9" s="68"/>
      <c r="CN9" s="59">
        <f t="shared" si="25"/>
        <v>0</v>
      </c>
      <c r="CO9" s="59">
        <f t="shared" si="26"/>
        <v>0</v>
      </c>
      <c r="CP9" s="59">
        <f t="shared" si="27"/>
        <v>0</v>
      </c>
      <c r="CQ9" s="59">
        <f t="shared" si="28"/>
        <v>0</v>
      </c>
      <c r="CR9" s="59">
        <f t="shared" si="29"/>
        <v>0</v>
      </c>
      <c r="CS9" s="59">
        <f t="shared" si="30"/>
        <v>0</v>
      </c>
      <c r="CT9" s="59">
        <f t="shared" si="31"/>
        <v>0</v>
      </c>
      <c r="CU9" s="59">
        <f t="shared" si="32"/>
        <v>0</v>
      </c>
      <c r="CV9" s="59">
        <f t="shared" si="33"/>
        <v>0</v>
      </c>
      <c r="CW9" s="59">
        <f t="shared" si="34"/>
        <v>0</v>
      </c>
      <c r="CX9" s="59">
        <f t="shared" si="35"/>
        <v>0</v>
      </c>
      <c r="CY9" s="59">
        <f t="shared" si="36"/>
        <v>0</v>
      </c>
      <c r="CZ9" s="59">
        <f t="shared" si="37"/>
        <v>0</v>
      </c>
    </row>
    <row r="10" spans="1:104" ht="14.15" x14ac:dyDescent="0.4">
      <c r="A10" s="150" t="s">
        <v>730</v>
      </c>
      <c r="B10" s="231"/>
      <c r="C10" s="21" t="s">
        <v>1459</v>
      </c>
      <c r="D10" s="23"/>
      <c r="E10" s="23"/>
      <c r="F10" s="23"/>
      <c r="G10" s="21">
        <f t="shared" si="0"/>
        <v>0</v>
      </c>
      <c r="H10" s="21"/>
      <c r="I10" s="21"/>
      <c r="J10" s="21"/>
      <c r="K10" s="21"/>
      <c r="L10" s="21"/>
      <c r="M10" s="21"/>
      <c r="N10" s="21"/>
      <c r="O10" s="21"/>
      <c r="P10" s="21"/>
      <c r="Q10" s="21"/>
      <c r="R10" s="21"/>
      <c r="S10" s="21"/>
      <c r="T10" s="68" t="s">
        <v>115</v>
      </c>
      <c r="U10" s="68"/>
      <c r="V10" s="69" t="e">
        <f t="shared" si="1"/>
        <v>#DIV/0!</v>
      </c>
      <c r="W10" s="69" t="e">
        <f t="shared" si="2"/>
        <v>#DIV/0!</v>
      </c>
      <c r="X10" s="68"/>
      <c r="Y10" s="68"/>
      <c r="Z10" s="68" t="s">
        <v>116</v>
      </c>
      <c r="AA10" s="68"/>
      <c r="AB10" s="69" t="e">
        <f t="shared" si="3"/>
        <v>#DIV/0!</v>
      </c>
      <c r="AC10" s="69" t="e">
        <f t="shared" si="4"/>
        <v>#DIV/0!</v>
      </c>
      <c r="AD10" s="68"/>
      <c r="AE10" s="68"/>
      <c r="AF10" s="68" t="s">
        <v>117</v>
      </c>
      <c r="AG10" s="68"/>
      <c r="AH10" s="69" t="e">
        <f t="shared" si="5"/>
        <v>#DIV/0!</v>
      </c>
      <c r="AI10" s="69" t="e">
        <f t="shared" si="6"/>
        <v>#DIV/0!</v>
      </c>
      <c r="AJ10" s="68"/>
      <c r="AK10" s="68"/>
      <c r="AL10" s="68" t="s">
        <v>118</v>
      </c>
      <c r="AM10" s="68"/>
      <c r="AN10" s="69" t="e">
        <f t="shared" si="7"/>
        <v>#DIV/0!</v>
      </c>
      <c r="AO10" s="69" t="e">
        <f t="shared" si="8"/>
        <v>#DIV/0!</v>
      </c>
      <c r="AP10" s="68"/>
      <c r="AQ10" s="68"/>
      <c r="AR10" s="68" t="s">
        <v>119</v>
      </c>
      <c r="AS10" s="68"/>
      <c r="AT10" s="69" t="e">
        <f t="shared" si="9"/>
        <v>#DIV/0!</v>
      </c>
      <c r="AU10" s="69" t="e">
        <f t="shared" si="10"/>
        <v>#DIV/0!</v>
      </c>
      <c r="AV10" s="68"/>
      <c r="AW10" s="68"/>
      <c r="AX10" s="68" t="s">
        <v>120</v>
      </c>
      <c r="AY10" s="68"/>
      <c r="AZ10" s="69" t="e">
        <f t="shared" si="11"/>
        <v>#DIV/0!</v>
      </c>
      <c r="BA10" s="69" t="e">
        <f t="shared" si="12"/>
        <v>#DIV/0!</v>
      </c>
      <c r="BB10" s="68"/>
      <c r="BC10" s="68"/>
      <c r="BD10" s="68" t="s">
        <v>121</v>
      </c>
      <c r="BE10" s="68"/>
      <c r="BF10" s="69" t="e">
        <f t="shared" si="13"/>
        <v>#DIV/0!</v>
      </c>
      <c r="BG10" s="69" t="e">
        <f t="shared" si="14"/>
        <v>#DIV/0!</v>
      </c>
      <c r="BH10" s="68"/>
      <c r="BI10" s="68"/>
      <c r="BJ10" s="68" t="s">
        <v>122</v>
      </c>
      <c r="BK10" s="68"/>
      <c r="BL10" s="69" t="e">
        <f t="shared" si="15"/>
        <v>#DIV/0!</v>
      </c>
      <c r="BM10" s="69" t="e">
        <f t="shared" si="16"/>
        <v>#DIV/0!</v>
      </c>
      <c r="BN10" s="68"/>
      <c r="BO10" s="68"/>
      <c r="BP10" s="68" t="s">
        <v>123</v>
      </c>
      <c r="BQ10" s="68"/>
      <c r="BR10" s="69" t="e">
        <f t="shared" si="17"/>
        <v>#DIV/0!</v>
      </c>
      <c r="BS10" s="69" t="e">
        <f t="shared" si="18"/>
        <v>#DIV/0!</v>
      </c>
      <c r="BT10" s="68"/>
      <c r="BU10" s="68"/>
      <c r="BV10" s="68" t="s">
        <v>124</v>
      </c>
      <c r="BW10" s="68"/>
      <c r="BX10" s="69" t="e">
        <f t="shared" si="19"/>
        <v>#DIV/0!</v>
      </c>
      <c r="BY10" s="69" t="e">
        <f t="shared" si="20"/>
        <v>#DIV/0!</v>
      </c>
      <c r="BZ10" s="68"/>
      <c r="CA10" s="68"/>
      <c r="CB10" s="68" t="s">
        <v>125</v>
      </c>
      <c r="CC10" s="68"/>
      <c r="CD10" s="69" t="e">
        <f t="shared" si="21"/>
        <v>#DIV/0!</v>
      </c>
      <c r="CE10" s="69" t="e">
        <f t="shared" si="22"/>
        <v>#DIV/0!</v>
      </c>
      <c r="CF10" s="68"/>
      <c r="CG10" s="68"/>
      <c r="CH10" s="68" t="s">
        <v>126</v>
      </c>
      <c r="CI10" s="68"/>
      <c r="CJ10" s="69" t="e">
        <f t="shared" si="23"/>
        <v>#DIV/0!</v>
      </c>
      <c r="CK10" s="69" t="e">
        <f t="shared" si="24"/>
        <v>#DIV/0!</v>
      </c>
      <c r="CL10" s="68"/>
      <c r="CM10" s="68"/>
      <c r="CN10" s="59">
        <f t="shared" si="25"/>
        <v>0</v>
      </c>
      <c r="CO10" s="59">
        <f t="shared" si="26"/>
        <v>0</v>
      </c>
      <c r="CP10" s="59">
        <f t="shared" si="27"/>
        <v>0</v>
      </c>
      <c r="CQ10" s="59">
        <f t="shared" si="28"/>
        <v>0</v>
      </c>
      <c r="CR10" s="59">
        <f t="shared" si="29"/>
        <v>0</v>
      </c>
      <c r="CS10" s="59">
        <f t="shared" si="30"/>
        <v>0</v>
      </c>
      <c r="CT10" s="59">
        <f t="shared" si="31"/>
        <v>0</v>
      </c>
      <c r="CU10" s="59">
        <f t="shared" si="32"/>
        <v>0</v>
      </c>
      <c r="CV10" s="59">
        <f t="shared" si="33"/>
        <v>0</v>
      </c>
      <c r="CW10" s="59">
        <f t="shared" si="34"/>
        <v>0</v>
      </c>
      <c r="CX10" s="59">
        <f t="shared" si="35"/>
        <v>0</v>
      </c>
      <c r="CY10" s="59">
        <f t="shared" si="36"/>
        <v>0</v>
      </c>
      <c r="CZ10" s="59">
        <f t="shared" si="37"/>
        <v>0</v>
      </c>
    </row>
    <row r="11" spans="1:104" ht="38.6" x14ac:dyDescent="0.4">
      <c r="A11" s="150" t="s">
        <v>730</v>
      </c>
      <c r="B11" s="229" t="s">
        <v>84</v>
      </c>
      <c r="C11" s="21" t="s">
        <v>1460</v>
      </c>
      <c r="D11" s="23" t="s">
        <v>414</v>
      </c>
      <c r="E11" s="23" t="s">
        <v>752</v>
      </c>
      <c r="F11" s="23" t="s">
        <v>753</v>
      </c>
      <c r="G11" s="21">
        <f t="shared" si="0"/>
        <v>1</v>
      </c>
      <c r="H11" s="21"/>
      <c r="I11" s="21"/>
      <c r="J11" s="21"/>
      <c r="K11" s="21"/>
      <c r="L11" s="21">
        <v>1</v>
      </c>
      <c r="M11" s="21"/>
      <c r="N11" s="21"/>
      <c r="O11" s="21"/>
      <c r="P11" s="21"/>
      <c r="Q11" s="21"/>
      <c r="R11" s="21"/>
      <c r="S11" s="21"/>
      <c r="T11" s="68" t="s">
        <v>115</v>
      </c>
      <c r="U11" s="68"/>
      <c r="V11" s="69" t="e">
        <f t="shared" si="1"/>
        <v>#DIV/0!</v>
      </c>
      <c r="W11" s="69">
        <f t="shared" si="2"/>
        <v>0</v>
      </c>
      <c r="X11" s="68"/>
      <c r="Y11" s="68"/>
      <c r="Z11" s="68" t="s">
        <v>116</v>
      </c>
      <c r="AA11" s="68"/>
      <c r="AB11" s="69" t="e">
        <f t="shared" si="3"/>
        <v>#DIV/0!</v>
      </c>
      <c r="AC11" s="69">
        <f t="shared" si="4"/>
        <v>0</v>
      </c>
      <c r="AD11" s="68"/>
      <c r="AE11" s="68"/>
      <c r="AF11" s="68" t="s">
        <v>117</v>
      </c>
      <c r="AG11" s="68"/>
      <c r="AH11" s="69" t="e">
        <f t="shared" si="5"/>
        <v>#DIV/0!</v>
      </c>
      <c r="AI11" s="69">
        <f t="shared" si="6"/>
        <v>0</v>
      </c>
      <c r="AJ11" s="68"/>
      <c r="AK11" s="68"/>
      <c r="AL11" s="68" t="s">
        <v>118</v>
      </c>
      <c r="AM11" s="68"/>
      <c r="AN11" s="69" t="e">
        <f t="shared" si="7"/>
        <v>#DIV/0!</v>
      </c>
      <c r="AO11" s="69">
        <f t="shared" si="8"/>
        <v>0</v>
      </c>
      <c r="AP11" s="68"/>
      <c r="AQ11" s="68"/>
      <c r="AR11" s="68" t="s">
        <v>119</v>
      </c>
      <c r="AS11" s="68"/>
      <c r="AT11" s="69">
        <f t="shared" si="9"/>
        <v>0</v>
      </c>
      <c r="AU11" s="69">
        <f t="shared" si="10"/>
        <v>0</v>
      </c>
      <c r="AV11" s="68"/>
      <c r="AW11" s="68"/>
      <c r="AX11" s="68" t="s">
        <v>120</v>
      </c>
      <c r="AY11" s="68"/>
      <c r="AZ11" s="69" t="e">
        <f t="shared" si="11"/>
        <v>#DIV/0!</v>
      </c>
      <c r="BA11" s="69">
        <f t="shared" si="12"/>
        <v>0</v>
      </c>
      <c r="BB11" s="68"/>
      <c r="BC11" s="68"/>
      <c r="BD11" s="68" t="s">
        <v>121</v>
      </c>
      <c r="BE11" s="68"/>
      <c r="BF11" s="69" t="e">
        <f t="shared" si="13"/>
        <v>#DIV/0!</v>
      </c>
      <c r="BG11" s="69">
        <f t="shared" si="14"/>
        <v>0</v>
      </c>
      <c r="BH11" s="68"/>
      <c r="BI11" s="68"/>
      <c r="BJ11" s="68" t="s">
        <v>122</v>
      </c>
      <c r="BK11" s="68"/>
      <c r="BL11" s="69" t="e">
        <f t="shared" si="15"/>
        <v>#DIV/0!</v>
      </c>
      <c r="BM11" s="69">
        <f t="shared" si="16"/>
        <v>0</v>
      </c>
      <c r="BN11" s="68"/>
      <c r="BO11" s="68"/>
      <c r="BP11" s="68" t="s">
        <v>123</v>
      </c>
      <c r="BQ11" s="68"/>
      <c r="BR11" s="69" t="e">
        <f t="shared" si="17"/>
        <v>#DIV/0!</v>
      </c>
      <c r="BS11" s="69">
        <f t="shared" si="18"/>
        <v>0</v>
      </c>
      <c r="BT11" s="68"/>
      <c r="BU11" s="68"/>
      <c r="BV11" s="68" t="s">
        <v>124</v>
      </c>
      <c r="BW11" s="68"/>
      <c r="BX11" s="69" t="e">
        <f t="shared" si="19"/>
        <v>#DIV/0!</v>
      </c>
      <c r="BY11" s="69">
        <f t="shared" si="20"/>
        <v>0</v>
      </c>
      <c r="BZ11" s="68"/>
      <c r="CA11" s="68"/>
      <c r="CB11" s="68" t="s">
        <v>125</v>
      </c>
      <c r="CC11" s="68"/>
      <c r="CD11" s="69" t="e">
        <f t="shared" si="21"/>
        <v>#DIV/0!</v>
      </c>
      <c r="CE11" s="69">
        <f t="shared" si="22"/>
        <v>0</v>
      </c>
      <c r="CF11" s="68"/>
      <c r="CG11" s="68"/>
      <c r="CH11" s="68" t="s">
        <v>126</v>
      </c>
      <c r="CI11" s="68"/>
      <c r="CJ11" s="69" t="e">
        <f t="shared" si="23"/>
        <v>#DIV/0!</v>
      </c>
      <c r="CK11" s="69">
        <f t="shared" si="24"/>
        <v>0</v>
      </c>
      <c r="CL11" s="68"/>
      <c r="CM11" s="68"/>
      <c r="CN11" s="59">
        <f t="shared" si="25"/>
        <v>0</v>
      </c>
      <c r="CO11" s="59">
        <f t="shared" si="26"/>
        <v>0</v>
      </c>
      <c r="CP11" s="59">
        <f t="shared" si="27"/>
        <v>0</v>
      </c>
      <c r="CQ11" s="59">
        <f t="shared" si="28"/>
        <v>0</v>
      </c>
      <c r="CR11" s="59">
        <f t="shared" si="29"/>
        <v>0</v>
      </c>
      <c r="CS11" s="59">
        <f t="shared" si="30"/>
        <v>0</v>
      </c>
      <c r="CT11" s="59">
        <f t="shared" si="31"/>
        <v>0</v>
      </c>
      <c r="CU11" s="59">
        <f t="shared" si="32"/>
        <v>0</v>
      </c>
      <c r="CV11" s="59">
        <f t="shared" si="33"/>
        <v>0</v>
      </c>
      <c r="CW11" s="59">
        <f t="shared" si="34"/>
        <v>0</v>
      </c>
      <c r="CX11" s="59">
        <f t="shared" si="35"/>
        <v>0</v>
      </c>
      <c r="CY11" s="59">
        <f t="shared" si="36"/>
        <v>0</v>
      </c>
      <c r="CZ11" s="59">
        <f t="shared" si="37"/>
        <v>0</v>
      </c>
    </row>
    <row r="12" spans="1:104" ht="38.6" x14ac:dyDescent="0.4">
      <c r="A12" s="150" t="s">
        <v>730</v>
      </c>
      <c r="B12" s="230"/>
      <c r="C12" s="21" t="s">
        <v>1461</v>
      </c>
      <c r="D12" s="23" t="s">
        <v>414</v>
      </c>
      <c r="E12" s="23" t="s">
        <v>756</v>
      </c>
      <c r="F12" s="23" t="s">
        <v>757</v>
      </c>
      <c r="G12" s="21">
        <f t="shared" si="0"/>
        <v>1</v>
      </c>
      <c r="H12" s="21"/>
      <c r="I12" s="21"/>
      <c r="J12" s="21"/>
      <c r="K12" s="21"/>
      <c r="L12" s="21">
        <v>1</v>
      </c>
      <c r="M12" s="21"/>
      <c r="N12" s="21"/>
      <c r="O12" s="21"/>
      <c r="P12" s="21"/>
      <c r="Q12" s="21"/>
      <c r="R12" s="21"/>
      <c r="S12" s="21"/>
      <c r="T12" s="68" t="s">
        <v>115</v>
      </c>
      <c r="U12" s="68"/>
      <c r="V12" s="69" t="e">
        <f t="shared" si="1"/>
        <v>#DIV/0!</v>
      </c>
      <c r="W12" s="69">
        <f t="shared" si="2"/>
        <v>0</v>
      </c>
      <c r="X12" s="68"/>
      <c r="Y12" s="68"/>
      <c r="Z12" s="68" t="s">
        <v>116</v>
      </c>
      <c r="AA12" s="68"/>
      <c r="AB12" s="69" t="e">
        <f t="shared" si="3"/>
        <v>#DIV/0!</v>
      </c>
      <c r="AC12" s="69">
        <f t="shared" si="4"/>
        <v>0</v>
      </c>
      <c r="AD12" s="68"/>
      <c r="AE12" s="68"/>
      <c r="AF12" s="68" t="s">
        <v>117</v>
      </c>
      <c r="AG12" s="68"/>
      <c r="AH12" s="69" t="e">
        <f t="shared" si="5"/>
        <v>#DIV/0!</v>
      </c>
      <c r="AI12" s="69">
        <f t="shared" si="6"/>
        <v>0</v>
      </c>
      <c r="AJ12" s="68"/>
      <c r="AK12" s="68"/>
      <c r="AL12" s="68" t="s">
        <v>118</v>
      </c>
      <c r="AM12" s="68"/>
      <c r="AN12" s="69" t="e">
        <f t="shared" si="7"/>
        <v>#DIV/0!</v>
      </c>
      <c r="AO12" s="69">
        <f t="shared" si="8"/>
        <v>0</v>
      </c>
      <c r="AP12" s="68"/>
      <c r="AQ12" s="68"/>
      <c r="AR12" s="68" t="s">
        <v>119</v>
      </c>
      <c r="AS12" s="68"/>
      <c r="AT12" s="69">
        <f t="shared" si="9"/>
        <v>0</v>
      </c>
      <c r="AU12" s="69">
        <f t="shared" si="10"/>
        <v>0</v>
      </c>
      <c r="AV12" s="68"/>
      <c r="AW12" s="68"/>
      <c r="AX12" s="68" t="s">
        <v>120</v>
      </c>
      <c r="AY12" s="68"/>
      <c r="AZ12" s="69" t="e">
        <f t="shared" si="11"/>
        <v>#DIV/0!</v>
      </c>
      <c r="BA12" s="69">
        <f t="shared" si="12"/>
        <v>0</v>
      </c>
      <c r="BB12" s="68"/>
      <c r="BC12" s="68"/>
      <c r="BD12" s="68" t="s">
        <v>121</v>
      </c>
      <c r="BE12" s="68"/>
      <c r="BF12" s="69" t="e">
        <f t="shared" si="13"/>
        <v>#DIV/0!</v>
      </c>
      <c r="BG12" s="69">
        <f t="shared" si="14"/>
        <v>0</v>
      </c>
      <c r="BH12" s="68"/>
      <c r="BI12" s="68"/>
      <c r="BJ12" s="68" t="s">
        <v>122</v>
      </c>
      <c r="BK12" s="68"/>
      <c r="BL12" s="69" t="e">
        <f t="shared" si="15"/>
        <v>#DIV/0!</v>
      </c>
      <c r="BM12" s="69">
        <f t="shared" si="16"/>
        <v>0</v>
      </c>
      <c r="BN12" s="68"/>
      <c r="BO12" s="68"/>
      <c r="BP12" s="68" t="s">
        <v>123</v>
      </c>
      <c r="BQ12" s="68"/>
      <c r="BR12" s="69" t="e">
        <f t="shared" si="17"/>
        <v>#DIV/0!</v>
      </c>
      <c r="BS12" s="69">
        <f t="shared" si="18"/>
        <v>0</v>
      </c>
      <c r="BT12" s="68"/>
      <c r="BU12" s="68"/>
      <c r="BV12" s="68" t="s">
        <v>124</v>
      </c>
      <c r="BW12" s="68"/>
      <c r="BX12" s="69" t="e">
        <f t="shared" si="19"/>
        <v>#DIV/0!</v>
      </c>
      <c r="BY12" s="69">
        <f t="shared" si="20"/>
        <v>0</v>
      </c>
      <c r="BZ12" s="68"/>
      <c r="CA12" s="68"/>
      <c r="CB12" s="68" t="s">
        <v>125</v>
      </c>
      <c r="CC12" s="68"/>
      <c r="CD12" s="69" t="e">
        <f t="shared" si="21"/>
        <v>#DIV/0!</v>
      </c>
      <c r="CE12" s="69">
        <f t="shared" si="22"/>
        <v>0</v>
      </c>
      <c r="CF12" s="68"/>
      <c r="CG12" s="68"/>
      <c r="CH12" s="68" t="s">
        <v>126</v>
      </c>
      <c r="CI12" s="68"/>
      <c r="CJ12" s="69" t="e">
        <f t="shared" si="23"/>
        <v>#DIV/0!</v>
      </c>
      <c r="CK12" s="69">
        <f t="shared" si="24"/>
        <v>0</v>
      </c>
      <c r="CL12" s="68"/>
      <c r="CM12" s="68"/>
      <c r="CN12" s="59">
        <f t="shared" si="25"/>
        <v>0</v>
      </c>
      <c r="CO12" s="59">
        <f t="shared" si="26"/>
        <v>0</v>
      </c>
      <c r="CP12" s="59">
        <f t="shared" si="27"/>
        <v>0</v>
      </c>
      <c r="CQ12" s="59">
        <f t="shared" si="28"/>
        <v>0</v>
      </c>
      <c r="CR12" s="59">
        <f t="shared" si="29"/>
        <v>0</v>
      </c>
      <c r="CS12" s="59">
        <f t="shared" si="30"/>
        <v>0</v>
      </c>
      <c r="CT12" s="59">
        <f t="shared" si="31"/>
        <v>0</v>
      </c>
      <c r="CU12" s="59">
        <f t="shared" si="32"/>
        <v>0</v>
      </c>
      <c r="CV12" s="59">
        <f t="shared" si="33"/>
        <v>0</v>
      </c>
      <c r="CW12" s="59">
        <f t="shared" si="34"/>
        <v>0</v>
      </c>
      <c r="CX12" s="59">
        <f t="shared" si="35"/>
        <v>0</v>
      </c>
      <c r="CY12" s="59">
        <f t="shared" si="36"/>
        <v>0</v>
      </c>
      <c r="CZ12" s="59">
        <f t="shared" si="37"/>
        <v>0</v>
      </c>
    </row>
    <row r="13" spans="1:104" ht="14.15" x14ac:dyDescent="0.4">
      <c r="A13" s="150" t="s">
        <v>730</v>
      </c>
      <c r="B13" s="230"/>
      <c r="C13" s="21" t="s">
        <v>1462</v>
      </c>
      <c r="D13" s="23"/>
      <c r="E13" s="23"/>
      <c r="F13" s="23"/>
      <c r="G13" s="21">
        <f t="shared" si="0"/>
        <v>0</v>
      </c>
      <c r="H13" s="21"/>
      <c r="I13" s="21"/>
      <c r="J13" s="21"/>
      <c r="K13" s="21"/>
      <c r="L13" s="21"/>
      <c r="M13" s="21"/>
      <c r="N13" s="21"/>
      <c r="O13" s="21"/>
      <c r="P13" s="21"/>
      <c r="Q13" s="21"/>
      <c r="R13" s="21"/>
      <c r="S13" s="21"/>
      <c r="T13" s="68" t="s">
        <v>115</v>
      </c>
      <c r="U13" s="68"/>
      <c r="V13" s="69" t="e">
        <f t="shared" si="1"/>
        <v>#DIV/0!</v>
      </c>
      <c r="W13" s="69" t="e">
        <f t="shared" si="2"/>
        <v>#DIV/0!</v>
      </c>
      <c r="X13" s="68"/>
      <c r="Y13" s="68"/>
      <c r="Z13" s="68" t="s">
        <v>116</v>
      </c>
      <c r="AA13" s="68"/>
      <c r="AB13" s="69" t="e">
        <f t="shared" si="3"/>
        <v>#DIV/0!</v>
      </c>
      <c r="AC13" s="69" t="e">
        <f t="shared" si="4"/>
        <v>#DIV/0!</v>
      </c>
      <c r="AD13" s="68"/>
      <c r="AE13" s="68"/>
      <c r="AF13" s="68" t="s">
        <v>117</v>
      </c>
      <c r="AG13" s="68"/>
      <c r="AH13" s="69" t="e">
        <f t="shared" si="5"/>
        <v>#DIV/0!</v>
      </c>
      <c r="AI13" s="69" t="e">
        <f t="shared" si="6"/>
        <v>#DIV/0!</v>
      </c>
      <c r="AJ13" s="68"/>
      <c r="AK13" s="68"/>
      <c r="AL13" s="68" t="s">
        <v>118</v>
      </c>
      <c r="AM13" s="68"/>
      <c r="AN13" s="69" t="e">
        <f t="shared" si="7"/>
        <v>#DIV/0!</v>
      </c>
      <c r="AO13" s="69" t="e">
        <f t="shared" si="8"/>
        <v>#DIV/0!</v>
      </c>
      <c r="AP13" s="68"/>
      <c r="AQ13" s="68"/>
      <c r="AR13" s="68" t="s">
        <v>119</v>
      </c>
      <c r="AS13" s="68"/>
      <c r="AT13" s="69" t="e">
        <f t="shared" si="9"/>
        <v>#DIV/0!</v>
      </c>
      <c r="AU13" s="69" t="e">
        <f t="shared" si="10"/>
        <v>#DIV/0!</v>
      </c>
      <c r="AV13" s="68"/>
      <c r="AW13" s="68"/>
      <c r="AX13" s="68" t="s">
        <v>120</v>
      </c>
      <c r="AY13" s="68"/>
      <c r="AZ13" s="69" t="e">
        <f t="shared" si="11"/>
        <v>#DIV/0!</v>
      </c>
      <c r="BA13" s="69" t="e">
        <f t="shared" si="12"/>
        <v>#DIV/0!</v>
      </c>
      <c r="BB13" s="68"/>
      <c r="BC13" s="68"/>
      <c r="BD13" s="68" t="s">
        <v>121</v>
      </c>
      <c r="BE13" s="68"/>
      <c r="BF13" s="69" t="e">
        <f t="shared" si="13"/>
        <v>#DIV/0!</v>
      </c>
      <c r="BG13" s="69" t="e">
        <f t="shared" si="14"/>
        <v>#DIV/0!</v>
      </c>
      <c r="BH13" s="68"/>
      <c r="BI13" s="68"/>
      <c r="BJ13" s="68" t="s">
        <v>122</v>
      </c>
      <c r="BK13" s="68"/>
      <c r="BL13" s="69" t="e">
        <f t="shared" si="15"/>
        <v>#DIV/0!</v>
      </c>
      <c r="BM13" s="69" t="e">
        <f t="shared" si="16"/>
        <v>#DIV/0!</v>
      </c>
      <c r="BN13" s="68"/>
      <c r="BO13" s="68"/>
      <c r="BP13" s="68" t="s">
        <v>123</v>
      </c>
      <c r="BQ13" s="68"/>
      <c r="BR13" s="69" t="e">
        <f t="shared" si="17"/>
        <v>#DIV/0!</v>
      </c>
      <c r="BS13" s="69" t="e">
        <f t="shared" si="18"/>
        <v>#DIV/0!</v>
      </c>
      <c r="BT13" s="68"/>
      <c r="BU13" s="68"/>
      <c r="BV13" s="68" t="s">
        <v>124</v>
      </c>
      <c r="BW13" s="68"/>
      <c r="BX13" s="69" t="e">
        <f t="shared" si="19"/>
        <v>#DIV/0!</v>
      </c>
      <c r="BY13" s="69" t="e">
        <f t="shared" si="20"/>
        <v>#DIV/0!</v>
      </c>
      <c r="BZ13" s="68"/>
      <c r="CA13" s="68"/>
      <c r="CB13" s="68" t="s">
        <v>125</v>
      </c>
      <c r="CC13" s="68"/>
      <c r="CD13" s="69" t="e">
        <f t="shared" si="21"/>
        <v>#DIV/0!</v>
      </c>
      <c r="CE13" s="69" t="e">
        <f t="shared" si="22"/>
        <v>#DIV/0!</v>
      </c>
      <c r="CF13" s="68"/>
      <c r="CG13" s="68"/>
      <c r="CH13" s="68" t="s">
        <v>126</v>
      </c>
      <c r="CI13" s="68"/>
      <c r="CJ13" s="69" t="e">
        <f t="shared" si="23"/>
        <v>#DIV/0!</v>
      </c>
      <c r="CK13" s="69" t="e">
        <f t="shared" si="24"/>
        <v>#DIV/0!</v>
      </c>
      <c r="CL13" s="68"/>
      <c r="CM13" s="68"/>
      <c r="CN13" s="59">
        <f t="shared" si="25"/>
        <v>0</v>
      </c>
      <c r="CO13" s="59">
        <f t="shared" si="26"/>
        <v>0</v>
      </c>
      <c r="CP13" s="59">
        <f t="shared" si="27"/>
        <v>0</v>
      </c>
      <c r="CQ13" s="59">
        <f t="shared" si="28"/>
        <v>0</v>
      </c>
      <c r="CR13" s="59">
        <f t="shared" si="29"/>
        <v>0</v>
      </c>
      <c r="CS13" s="59">
        <f t="shared" si="30"/>
        <v>0</v>
      </c>
      <c r="CT13" s="59">
        <f t="shared" si="31"/>
        <v>0</v>
      </c>
      <c r="CU13" s="59">
        <f t="shared" si="32"/>
        <v>0</v>
      </c>
      <c r="CV13" s="59">
        <f t="shared" si="33"/>
        <v>0</v>
      </c>
      <c r="CW13" s="59">
        <f t="shared" si="34"/>
        <v>0</v>
      </c>
      <c r="CX13" s="59">
        <f t="shared" si="35"/>
        <v>0</v>
      </c>
      <c r="CY13" s="59">
        <f t="shared" si="36"/>
        <v>0</v>
      </c>
      <c r="CZ13" s="59">
        <f t="shared" si="37"/>
        <v>0</v>
      </c>
    </row>
    <row r="14" spans="1:104" ht="14.15" x14ac:dyDescent="0.4">
      <c r="A14" s="150" t="s">
        <v>730</v>
      </c>
      <c r="B14" s="231"/>
      <c r="C14" s="21" t="s">
        <v>1463</v>
      </c>
      <c r="D14" s="23"/>
      <c r="E14" s="23"/>
      <c r="F14" s="23"/>
      <c r="G14" s="21">
        <f t="shared" si="0"/>
        <v>0</v>
      </c>
      <c r="H14" s="21"/>
      <c r="I14" s="21"/>
      <c r="J14" s="21"/>
      <c r="K14" s="21"/>
      <c r="L14" s="21"/>
      <c r="M14" s="21"/>
      <c r="N14" s="21"/>
      <c r="O14" s="21"/>
      <c r="P14" s="21"/>
      <c r="Q14" s="21"/>
      <c r="R14" s="21"/>
      <c r="S14" s="21"/>
      <c r="T14" s="68" t="s">
        <v>115</v>
      </c>
      <c r="U14" s="68"/>
      <c r="V14" s="69" t="e">
        <f t="shared" si="1"/>
        <v>#DIV/0!</v>
      </c>
      <c r="W14" s="69" t="e">
        <f t="shared" si="2"/>
        <v>#DIV/0!</v>
      </c>
      <c r="X14" s="68"/>
      <c r="Y14" s="68"/>
      <c r="Z14" s="68" t="s">
        <v>116</v>
      </c>
      <c r="AA14" s="68"/>
      <c r="AB14" s="69" t="e">
        <f t="shared" si="3"/>
        <v>#DIV/0!</v>
      </c>
      <c r="AC14" s="69" t="e">
        <f t="shared" si="4"/>
        <v>#DIV/0!</v>
      </c>
      <c r="AD14" s="68"/>
      <c r="AE14" s="68"/>
      <c r="AF14" s="68" t="s">
        <v>117</v>
      </c>
      <c r="AG14" s="68"/>
      <c r="AH14" s="69" t="e">
        <f t="shared" si="5"/>
        <v>#DIV/0!</v>
      </c>
      <c r="AI14" s="69" t="e">
        <f t="shared" si="6"/>
        <v>#DIV/0!</v>
      </c>
      <c r="AJ14" s="68"/>
      <c r="AK14" s="68"/>
      <c r="AL14" s="68" t="s">
        <v>118</v>
      </c>
      <c r="AM14" s="68"/>
      <c r="AN14" s="69" t="e">
        <f t="shared" si="7"/>
        <v>#DIV/0!</v>
      </c>
      <c r="AO14" s="69" t="e">
        <f t="shared" si="8"/>
        <v>#DIV/0!</v>
      </c>
      <c r="AP14" s="68"/>
      <c r="AQ14" s="68"/>
      <c r="AR14" s="68" t="s">
        <v>119</v>
      </c>
      <c r="AS14" s="68"/>
      <c r="AT14" s="69" t="e">
        <f t="shared" si="9"/>
        <v>#DIV/0!</v>
      </c>
      <c r="AU14" s="69" t="e">
        <f t="shared" si="10"/>
        <v>#DIV/0!</v>
      </c>
      <c r="AV14" s="68"/>
      <c r="AW14" s="68"/>
      <c r="AX14" s="68" t="s">
        <v>120</v>
      </c>
      <c r="AY14" s="68"/>
      <c r="AZ14" s="69" t="e">
        <f t="shared" si="11"/>
        <v>#DIV/0!</v>
      </c>
      <c r="BA14" s="69" t="e">
        <f t="shared" si="12"/>
        <v>#DIV/0!</v>
      </c>
      <c r="BB14" s="68"/>
      <c r="BC14" s="68"/>
      <c r="BD14" s="68" t="s">
        <v>121</v>
      </c>
      <c r="BE14" s="68"/>
      <c r="BF14" s="69" t="e">
        <f t="shared" si="13"/>
        <v>#DIV/0!</v>
      </c>
      <c r="BG14" s="69" t="e">
        <f t="shared" si="14"/>
        <v>#DIV/0!</v>
      </c>
      <c r="BH14" s="68"/>
      <c r="BI14" s="68"/>
      <c r="BJ14" s="68" t="s">
        <v>122</v>
      </c>
      <c r="BK14" s="68"/>
      <c r="BL14" s="69" t="e">
        <f t="shared" si="15"/>
        <v>#DIV/0!</v>
      </c>
      <c r="BM14" s="69" t="e">
        <f t="shared" si="16"/>
        <v>#DIV/0!</v>
      </c>
      <c r="BN14" s="68"/>
      <c r="BO14" s="68"/>
      <c r="BP14" s="68" t="s">
        <v>123</v>
      </c>
      <c r="BQ14" s="68"/>
      <c r="BR14" s="69" t="e">
        <f t="shared" si="17"/>
        <v>#DIV/0!</v>
      </c>
      <c r="BS14" s="69" t="e">
        <f t="shared" si="18"/>
        <v>#DIV/0!</v>
      </c>
      <c r="BT14" s="68"/>
      <c r="BU14" s="68"/>
      <c r="BV14" s="68" t="s">
        <v>124</v>
      </c>
      <c r="BW14" s="68"/>
      <c r="BX14" s="69" t="e">
        <f t="shared" si="19"/>
        <v>#DIV/0!</v>
      </c>
      <c r="BY14" s="69" t="e">
        <f t="shared" si="20"/>
        <v>#DIV/0!</v>
      </c>
      <c r="BZ14" s="68"/>
      <c r="CA14" s="68"/>
      <c r="CB14" s="68" t="s">
        <v>125</v>
      </c>
      <c r="CC14" s="68"/>
      <c r="CD14" s="69" t="e">
        <f t="shared" si="21"/>
        <v>#DIV/0!</v>
      </c>
      <c r="CE14" s="69" t="e">
        <f t="shared" si="22"/>
        <v>#DIV/0!</v>
      </c>
      <c r="CF14" s="68"/>
      <c r="CG14" s="68"/>
      <c r="CH14" s="68" t="s">
        <v>126</v>
      </c>
      <c r="CI14" s="68"/>
      <c r="CJ14" s="69" t="e">
        <f t="shared" si="23"/>
        <v>#DIV/0!</v>
      </c>
      <c r="CK14" s="69" t="e">
        <f t="shared" si="24"/>
        <v>#DIV/0!</v>
      </c>
      <c r="CL14" s="68"/>
      <c r="CM14" s="68"/>
      <c r="CN14" s="59">
        <f t="shared" si="25"/>
        <v>0</v>
      </c>
      <c r="CO14" s="59">
        <f t="shared" si="26"/>
        <v>0</v>
      </c>
      <c r="CP14" s="59">
        <f t="shared" si="27"/>
        <v>0</v>
      </c>
      <c r="CQ14" s="59">
        <f t="shared" si="28"/>
        <v>0</v>
      </c>
      <c r="CR14" s="59">
        <f t="shared" si="29"/>
        <v>0</v>
      </c>
      <c r="CS14" s="59">
        <f t="shared" si="30"/>
        <v>0</v>
      </c>
      <c r="CT14" s="59">
        <f t="shared" si="31"/>
        <v>0</v>
      </c>
      <c r="CU14" s="59">
        <f t="shared" si="32"/>
        <v>0</v>
      </c>
      <c r="CV14" s="59">
        <f t="shared" si="33"/>
        <v>0</v>
      </c>
      <c r="CW14" s="59">
        <f t="shared" si="34"/>
        <v>0</v>
      </c>
      <c r="CX14" s="59">
        <f t="shared" si="35"/>
        <v>0</v>
      </c>
      <c r="CY14" s="59">
        <f t="shared" si="36"/>
        <v>0</v>
      </c>
      <c r="CZ14" s="59">
        <f t="shared" si="37"/>
        <v>0</v>
      </c>
    </row>
    <row r="15" spans="1:104" ht="51.45" x14ac:dyDescent="0.4">
      <c r="A15" s="150" t="s">
        <v>730</v>
      </c>
      <c r="B15" s="229" t="s">
        <v>84</v>
      </c>
      <c r="C15" s="21" t="s">
        <v>1464</v>
      </c>
      <c r="D15" s="23" t="s">
        <v>414</v>
      </c>
      <c r="E15" s="23" t="s">
        <v>766</v>
      </c>
      <c r="F15" s="23" t="s">
        <v>767</v>
      </c>
      <c r="G15" s="21">
        <f t="shared" si="0"/>
        <v>1</v>
      </c>
      <c r="H15" s="21"/>
      <c r="I15" s="21"/>
      <c r="J15" s="21"/>
      <c r="K15" s="21"/>
      <c r="L15" s="21"/>
      <c r="M15" s="21"/>
      <c r="N15" s="21"/>
      <c r="O15" s="21"/>
      <c r="P15" s="21"/>
      <c r="Q15" s="21"/>
      <c r="R15" s="21">
        <v>1</v>
      </c>
      <c r="S15" s="21"/>
      <c r="T15" s="68" t="s">
        <v>115</v>
      </c>
      <c r="U15" s="68"/>
      <c r="V15" s="69" t="e">
        <f t="shared" si="1"/>
        <v>#DIV/0!</v>
      </c>
      <c r="W15" s="69">
        <f t="shared" si="2"/>
        <v>0</v>
      </c>
      <c r="X15" s="68"/>
      <c r="Y15" s="68"/>
      <c r="Z15" s="68" t="s">
        <v>116</v>
      </c>
      <c r="AA15" s="68"/>
      <c r="AB15" s="69" t="e">
        <f t="shared" si="3"/>
        <v>#DIV/0!</v>
      </c>
      <c r="AC15" s="69">
        <f t="shared" si="4"/>
        <v>0</v>
      </c>
      <c r="AD15" s="68"/>
      <c r="AE15" s="68"/>
      <c r="AF15" s="68" t="s">
        <v>117</v>
      </c>
      <c r="AG15" s="68"/>
      <c r="AH15" s="69" t="e">
        <f t="shared" si="5"/>
        <v>#DIV/0!</v>
      </c>
      <c r="AI15" s="69">
        <f t="shared" si="6"/>
        <v>0</v>
      </c>
      <c r="AJ15" s="68"/>
      <c r="AK15" s="68"/>
      <c r="AL15" s="68" t="s">
        <v>118</v>
      </c>
      <c r="AM15" s="68"/>
      <c r="AN15" s="69" t="e">
        <f t="shared" si="7"/>
        <v>#DIV/0!</v>
      </c>
      <c r="AO15" s="69">
        <f t="shared" si="8"/>
        <v>0</v>
      </c>
      <c r="AP15" s="68"/>
      <c r="AQ15" s="68"/>
      <c r="AR15" s="68" t="s">
        <v>119</v>
      </c>
      <c r="AS15" s="68"/>
      <c r="AT15" s="69" t="e">
        <f t="shared" si="9"/>
        <v>#DIV/0!</v>
      </c>
      <c r="AU15" s="69">
        <f t="shared" si="10"/>
        <v>0</v>
      </c>
      <c r="AV15" s="68"/>
      <c r="AW15" s="68"/>
      <c r="AX15" s="68" t="s">
        <v>120</v>
      </c>
      <c r="AY15" s="68"/>
      <c r="AZ15" s="69" t="e">
        <f t="shared" si="11"/>
        <v>#DIV/0!</v>
      </c>
      <c r="BA15" s="69">
        <f t="shared" si="12"/>
        <v>0</v>
      </c>
      <c r="BB15" s="68"/>
      <c r="BC15" s="68"/>
      <c r="BD15" s="68" t="s">
        <v>121</v>
      </c>
      <c r="BE15" s="68"/>
      <c r="BF15" s="69" t="e">
        <f t="shared" si="13"/>
        <v>#DIV/0!</v>
      </c>
      <c r="BG15" s="69">
        <f t="shared" si="14"/>
        <v>0</v>
      </c>
      <c r="BH15" s="68"/>
      <c r="BI15" s="68"/>
      <c r="BJ15" s="68" t="s">
        <v>122</v>
      </c>
      <c r="BK15" s="68"/>
      <c r="BL15" s="69" t="e">
        <f t="shared" si="15"/>
        <v>#DIV/0!</v>
      </c>
      <c r="BM15" s="69">
        <f t="shared" si="16"/>
        <v>0</v>
      </c>
      <c r="BN15" s="68"/>
      <c r="BO15" s="68"/>
      <c r="BP15" s="68" t="s">
        <v>123</v>
      </c>
      <c r="BQ15" s="68"/>
      <c r="BR15" s="69" t="e">
        <f t="shared" si="17"/>
        <v>#DIV/0!</v>
      </c>
      <c r="BS15" s="69">
        <f t="shared" si="18"/>
        <v>0</v>
      </c>
      <c r="BT15" s="68"/>
      <c r="BU15" s="68"/>
      <c r="BV15" s="68" t="s">
        <v>124</v>
      </c>
      <c r="BW15" s="68"/>
      <c r="BX15" s="69" t="e">
        <f t="shared" si="19"/>
        <v>#DIV/0!</v>
      </c>
      <c r="BY15" s="69">
        <f t="shared" si="20"/>
        <v>0</v>
      </c>
      <c r="BZ15" s="68"/>
      <c r="CA15" s="68"/>
      <c r="CB15" s="68" t="s">
        <v>125</v>
      </c>
      <c r="CC15" s="68"/>
      <c r="CD15" s="69">
        <f t="shared" si="21"/>
        <v>0</v>
      </c>
      <c r="CE15" s="69">
        <f t="shared" si="22"/>
        <v>0</v>
      </c>
      <c r="CF15" s="68"/>
      <c r="CG15" s="68"/>
      <c r="CH15" s="68" t="s">
        <v>126</v>
      </c>
      <c r="CI15" s="68"/>
      <c r="CJ15" s="69" t="e">
        <f t="shared" si="23"/>
        <v>#DIV/0!</v>
      </c>
      <c r="CK15" s="69">
        <f t="shared" si="24"/>
        <v>0</v>
      </c>
      <c r="CL15" s="68"/>
      <c r="CM15" s="68"/>
      <c r="CN15" s="59">
        <f t="shared" si="25"/>
        <v>0</v>
      </c>
      <c r="CO15" s="59">
        <f t="shared" si="26"/>
        <v>0</v>
      </c>
      <c r="CP15" s="59">
        <f t="shared" si="27"/>
        <v>0</v>
      </c>
      <c r="CQ15" s="59">
        <f t="shared" si="28"/>
        <v>0</v>
      </c>
      <c r="CR15" s="59">
        <f t="shared" si="29"/>
        <v>0</v>
      </c>
      <c r="CS15" s="59">
        <f t="shared" si="30"/>
        <v>0</v>
      </c>
      <c r="CT15" s="59">
        <f t="shared" si="31"/>
        <v>0</v>
      </c>
      <c r="CU15" s="59">
        <f t="shared" si="32"/>
        <v>0</v>
      </c>
      <c r="CV15" s="59">
        <f t="shared" si="33"/>
        <v>0</v>
      </c>
      <c r="CW15" s="59">
        <f t="shared" si="34"/>
        <v>0</v>
      </c>
      <c r="CX15" s="59">
        <f t="shared" si="35"/>
        <v>0</v>
      </c>
      <c r="CY15" s="59">
        <f t="shared" si="36"/>
        <v>0</v>
      </c>
      <c r="CZ15" s="59">
        <f t="shared" si="37"/>
        <v>0</v>
      </c>
    </row>
    <row r="16" spans="1:104" ht="14.15" x14ac:dyDescent="0.4">
      <c r="A16" s="150" t="s">
        <v>730</v>
      </c>
      <c r="B16" s="230"/>
      <c r="C16" s="21" t="s">
        <v>1465</v>
      </c>
      <c r="D16" s="23" t="s">
        <v>414</v>
      </c>
      <c r="E16" s="23"/>
      <c r="F16" s="23"/>
      <c r="G16" s="21">
        <f t="shared" si="0"/>
        <v>0</v>
      </c>
      <c r="H16" s="21"/>
      <c r="I16" s="21"/>
      <c r="J16" s="21"/>
      <c r="K16" s="21"/>
      <c r="L16" s="21"/>
      <c r="M16" s="21"/>
      <c r="N16" s="21"/>
      <c r="O16" s="21"/>
      <c r="P16" s="21"/>
      <c r="Q16" s="21"/>
      <c r="R16" s="21"/>
      <c r="S16" s="21"/>
      <c r="T16" s="68" t="s">
        <v>115</v>
      </c>
      <c r="U16" s="68"/>
      <c r="V16" s="69" t="e">
        <f t="shared" si="1"/>
        <v>#DIV/0!</v>
      </c>
      <c r="W16" s="69" t="e">
        <f t="shared" si="2"/>
        <v>#DIV/0!</v>
      </c>
      <c r="X16" s="68"/>
      <c r="Y16" s="68"/>
      <c r="Z16" s="68" t="s">
        <v>116</v>
      </c>
      <c r="AA16" s="68"/>
      <c r="AB16" s="69" t="e">
        <f t="shared" si="3"/>
        <v>#DIV/0!</v>
      </c>
      <c r="AC16" s="69" t="e">
        <f t="shared" si="4"/>
        <v>#DIV/0!</v>
      </c>
      <c r="AD16" s="68"/>
      <c r="AE16" s="68"/>
      <c r="AF16" s="68" t="s">
        <v>117</v>
      </c>
      <c r="AG16" s="68"/>
      <c r="AH16" s="69" t="e">
        <f t="shared" si="5"/>
        <v>#DIV/0!</v>
      </c>
      <c r="AI16" s="69" t="e">
        <f t="shared" si="6"/>
        <v>#DIV/0!</v>
      </c>
      <c r="AJ16" s="68"/>
      <c r="AK16" s="68"/>
      <c r="AL16" s="68" t="s">
        <v>118</v>
      </c>
      <c r="AM16" s="68"/>
      <c r="AN16" s="69" t="e">
        <f t="shared" si="7"/>
        <v>#DIV/0!</v>
      </c>
      <c r="AO16" s="69" t="e">
        <f t="shared" si="8"/>
        <v>#DIV/0!</v>
      </c>
      <c r="AP16" s="68"/>
      <c r="AQ16" s="68"/>
      <c r="AR16" s="68" t="s">
        <v>119</v>
      </c>
      <c r="AS16" s="68"/>
      <c r="AT16" s="69" t="e">
        <f t="shared" si="9"/>
        <v>#DIV/0!</v>
      </c>
      <c r="AU16" s="69" t="e">
        <f t="shared" si="10"/>
        <v>#DIV/0!</v>
      </c>
      <c r="AV16" s="68"/>
      <c r="AW16" s="68"/>
      <c r="AX16" s="68" t="s">
        <v>120</v>
      </c>
      <c r="AY16" s="68"/>
      <c r="AZ16" s="69" t="e">
        <f t="shared" si="11"/>
        <v>#DIV/0!</v>
      </c>
      <c r="BA16" s="69" t="e">
        <f t="shared" si="12"/>
        <v>#DIV/0!</v>
      </c>
      <c r="BB16" s="68"/>
      <c r="BC16" s="68"/>
      <c r="BD16" s="68" t="s">
        <v>121</v>
      </c>
      <c r="BE16" s="68"/>
      <c r="BF16" s="69" t="e">
        <f t="shared" si="13"/>
        <v>#DIV/0!</v>
      </c>
      <c r="BG16" s="69" t="e">
        <f t="shared" si="14"/>
        <v>#DIV/0!</v>
      </c>
      <c r="BH16" s="68"/>
      <c r="BI16" s="68"/>
      <c r="BJ16" s="68" t="s">
        <v>122</v>
      </c>
      <c r="BK16" s="68"/>
      <c r="BL16" s="69" t="e">
        <f t="shared" si="15"/>
        <v>#DIV/0!</v>
      </c>
      <c r="BM16" s="69" t="e">
        <f t="shared" si="16"/>
        <v>#DIV/0!</v>
      </c>
      <c r="BN16" s="68"/>
      <c r="BO16" s="68"/>
      <c r="BP16" s="68" t="s">
        <v>123</v>
      </c>
      <c r="BQ16" s="68"/>
      <c r="BR16" s="69" t="e">
        <f t="shared" si="17"/>
        <v>#DIV/0!</v>
      </c>
      <c r="BS16" s="69" t="e">
        <f t="shared" si="18"/>
        <v>#DIV/0!</v>
      </c>
      <c r="BT16" s="68"/>
      <c r="BU16" s="68"/>
      <c r="BV16" s="68" t="s">
        <v>124</v>
      </c>
      <c r="BW16" s="68"/>
      <c r="BX16" s="69" t="e">
        <f t="shared" si="19"/>
        <v>#DIV/0!</v>
      </c>
      <c r="BY16" s="69" t="e">
        <f t="shared" si="20"/>
        <v>#DIV/0!</v>
      </c>
      <c r="BZ16" s="68"/>
      <c r="CA16" s="68"/>
      <c r="CB16" s="68" t="s">
        <v>125</v>
      </c>
      <c r="CC16" s="68"/>
      <c r="CD16" s="69" t="e">
        <f t="shared" si="21"/>
        <v>#DIV/0!</v>
      </c>
      <c r="CE16" s="69" t="e">
        <f t="shared" si="22"/>
        <v>#DIV/0!</v>
      </c>
      <c r="CF16" s="68"/>
      <c r="CG16" s="68"/>
      <c r="CH16" s="68" t="s">
        <v>126</v>
      </c>
      <c r="CI16" s="68"/>
      <c r="CJ16" s="69" t="e">
        <f t="shared" si="23"/>
        <v>#DIV/0!</v>
      </c>
      <c r="CK16" s="69" t="e">
        <f t="shared" si="24"/>
        <v>#DIV/0!</v>
      </c>
      <c r="CL16" s="68"/>
      <c r="CM16" s="68"/>
      <c r="CN16" s="59">
        <f t="shared" si="25"/>
        <v>0</v>
      </c>
      <c r="CO16" s="59">
        <f t="shared" si="26"/>
        <v>0</v>
      </c>
      <c r="CP16" s="59">
        <f t="shared" si="27"/>
        <v>0</v>
      </c>
      <c r="CQ16" s="59">
        <f t="shared" si="28"/>
        <v>0</v>
      </c>
      <c r="CR16" s="59">
        <f t="shared" si="29"/>
        <v>0</v>
      </c>
      <c r="CS16" s="59">
        <f t="shared" si="30"/>
        <v>0</v>
      </c>
      <c r="CT16" s="59">
        <f t="shared" si="31"/>
        <v>0</v>
      </c>
      <c r="CU16" s="59">
        <f t="shared" si="32"/>
        <v>0</v>
      </c>
      <c r="CV16" s="59">
        <f t="shared" si="33"/>
        <v>0</v>
      </c>
      <c r="CW16" s="59">
        <f t="shared" si="34"/>
        <v>0</v>
      </c>
      <c r="CX16" s="59">
        <f t="shared" si="35"/>
        <v>0</v>
      </c>
      <c r="CY16" s="59">
        <f t="shared" si="36"/>
        <v>0</v>
      </c>
      <c r="CZ16" s="59">
        <f t="shared" si="37"/>
        <v>0</v>
      </c>
    </row>
    <row r="17" spans="1:104" ht="14.15" x14ac:dyDescent="0.4">
      <c r="A17" s="150" t="s">
        <v>730</v>
      </c>
      <c r="B17" s="230"/>
      <c r="C17" s="21" t="s">
        <v>1466</v>
      </c>
      <c r="D17" s="23"/>
      <c r="E17" s="23"/>
      <c r="F17" s="23"/>
      <c r="G17" s="21">
        <f t="shared" si="0"/>
        <v>0</v>
      </c>
      <c r="H17" s="21"/>
      <c r="I17" s="21"/>
      <c r="J17" s="21"/>
      <c r="K17" s="21"/>
      <c r="L17" s="21"/>
      <c r="M17" s="21"/>
      <c r="N17" s="21"/>
      <c r="O17" s="21"/>
      <c r="P17" s="21"/>
      <c r="Q17" s="21"/>
      <c r="R17" s="21"/>
      <c r="S17" s="21"/>
      <c r="T17" s="68" t="s">
        <v>115</v>
      </c>
      <c r="U17" s="68"/>
      <c r="V17" s="69" t="e">
        <f t="shared" si="1"/>
        <v>#DIV/0!</v>
      </c>
      <c r="W17" s="69" t="e">
        <f t="shared" si="2"/>
        <v>#DIV/0!</v>
      </c>
      <c r="X17" s="68"/>
      <c r="Y17" s="68"/>
      <c r="Z17" s="68" t="s">
        <v>116</v>
      </c>
      <c r="AA17" s="68"/>
      <c r="AB17" s="69" t="e">
        <f t="shared" si="3"/>
        <v>#DIV/0!</v>
      </c>
      <c r="AC17" s="69" t="e">
        <f t="shared" si="4"/>
        <v>#DIV/0!</v>
      </c>
      <c r="AD17" s="68"/>
      <c r="AE17" s="68"/>
      <c r="AF17" s="68" t="s">
        <v>117</v>
      </c>
      <c r="AG17" s="68"/>
      <c r="AH17" s="69" t="e">
        <f t="shared" si="5"/>
        <v>#DIV/0!</v>
      </c>
      <c r="AI17" s="69" t="e">
        <f t="shared" si="6"/>
        <v>#DIV/0!</v>
      </c>
      <c r="AJ17" s="68"/>
      <c r="AK17" s="68"/>
      <c r="AL17" s="68" t="s">
        <v>118</v>
      </c>
      <c r="AM17" s="68"/>
      <c r="AN17" s="69" t="e">
        <f t="shared" si="7"/>
        <v>#DIV/0!</v>
      </c>
      <c r="AO17" s="69" t="e">
        <f t="shared" si="8"/>
        <v>#DIV/0!</v>
      </c>
      <c r="AP17" s="68"/>
      <c r="AQ17" s="68"/>
      <c r="AR17" s="68" t="s">
        <v>119</v>
      </c>
      <c r="AS17" s="68"/>
      <c r="AT17" s="69" t="e">
        <f t="shared" si="9"/>
        <v>#DIV/0!</v>
      </c>
      <c r="AU17" s="69" t="e">
        <f t="shared" si="10"/>
        <v>#DIV/0!</v>
      </c>
      <c r="AV17" s="68"/>
      <c r="AW17" s="68"/>
      <c r="AX17" s="68" t="s">
        <v>120</v>
      </c>
      <c r="AY17" s="68"/>
      <c r="AZ17" s="69" t="e">
        <f t="shared" si="11"/>
        <v>#DIV/0!</v>
      </c>
      <c r="BA17" s="69" t="e">
        <f t="shared" si="12"/>
        <v>#DIV/0!</v>
      </c>
      <c r="BB17" s="68"/>
      <c r="BC17" s="68"/>
      <c r="BD17" s="68" t="s">
        <v>121</v>
      </c>
      <c r="BE17" s="68"/>
      <c r="BF17" s="69" t="e">
        <f t="shared" si="13"/>
        <v>#DIV/0!</v>
      </c>
      <c r="BG17" s="69" t="e">
        <f t="shared" si="14"/>
        <v>#DIV/0!</v>
      </c>
      <c r="BH17" s="68"/>
      <c r="BI17" s="68"/>
      <c r="BJ17" s="68" t="s">
        <v>122</v>
      </c>
      <c r="BK17" s="68"/>
      <c r="BL17" s="69" t="e">
        <f t="shared" si="15"/>
        <v>#DIV/0!</v>
      </c>
      <c r="BM17" s="69" t="e">
        <f t="shared" si="16"/>
        <v>#DIV/0!</v>
      </c>
      <c r="BN17" s="68"/>
      <c r="BO17" s="68"/>
      <c r="BP17" s="68" t="s">
        <v>123</v>
      </c>
      <c r="BQ17" s="68"/>
      <c r="BR17" s="69" t="e">
        <f t="shared" si="17"/>
        <v>#DIV/0!</v>
      </c>
      <c r="BS17" s="69" t="e">
        <f t="shared" si="18"/>
        <v>#DIV/0!</v>
      </c>
      <c r="BT17" s="68"/>
      <c r="BU17" s="68"/>
      <c r="BV17" s="68" t="s">
        <v>124</v>
      </c>
      <c r="BW17" s="68"/>
      <c r="BX17" s="69" t="e">
        <f t="shared" si="19"/>
        <v>#DIV/0!</v>
      </c>
      <c r="BY17" s="69" t="e">
        <f t="shared" si="20"/>
        <v>#DIV/0!</v>
      </c>
      <c r="BZ17" s="68"/>
      <c r="CA17" s="68"/>
      <c r="CB17" s="68" t="s">
        <v>125</v>
      </c>
      <c r="CC17" s="68"/>
      <c r="CD17" s="69" t="e">
        <f t="shared" si="21"/>
        <v>#DIV/0!</v>
      </c>
      <c r="CE17" s="69" t="e">
        <f t="shared" si="22"/>
        <v>#DIV/0!</v>
      </c>
      <c r="CF17" s="68"/>
      <c r="CG17" s="68"/>
      <c r="CH17" s="68" t="s">
        <v>126</v>
      </c>
      <c r="CI17" s="68"/>
      <c r="CJ17" s="69" t="e">
        <f t="shared" si="23"/>
        <v>#DIV/0!</v>
      </c>
      <c r="CK17" s="69" t="e">
        <f t="shared" si="24"/>
        <v>#DIV/0!</v>
      </c>
      <c r="CL17" s="68"/>
      <c r="CM17" s="68"/>
      <c r="CN17" s="59">
        <f t="shared" si="25"/>
        <v>0</v>
      </c>
      <c r="CO17" s="59">
        <f t="shared" si="26"/>
        <v>0</v>
      </c>
      <c r="CP17" s="59">
        <f t="shared" si="27"/>
        <v>0</v>
      </c>
      <c r="CQ17" s="59">
        <f t="shared" si="28"/>
        <v>0</v>
      </c>
      <c r="CR17" s="59">
        <f t="shared" si="29"/>
        <v>0</v>
      </c>
      <c r="CS17" s="59">
        <f t="shared" si="30"/>
        <v>0</v>
      </c>
      <c r="CT17" s="59">
        <f t="shared" si="31"/>
        <v>0</v>
      </c>
      <c r="CU17" s="59">
        <f t="shared" si="32"/>
        <v>0</v>
      </c>
      <c r="CV17" s="59">
        <f t="shared" si="33"/>
        <v>0</v>
      </c>
      <c r="CW17" s="59">
        <f t="shared" si="34"/>
        <v>0</v>
      </c>
      <c r="CX17" s="59">
        <f t="shared" si="35"/>
        <v>0</v>
      </c>
      <c r="CY17" s="59">
        <f t="shared" si="36"/>
        <v>0</v>
      </c>
      <c r="CZ17" s="59">
        <f t="shared" si="37"/>
        <v>0</v>
      </c>
    </row>
    <row r="18" spans="1:104" ht="14.15" x14ac:dyDescent="0.4">
      <c r="A18" s="150" t="s">
        <v>730</v>
      </c>
      <c r="B18" s="231"/>
      <c r="C18" s="21" t="s">
        <v>1467</v>
      </c>
      <c r="D18" s="23"/>
      <c r="E18" s="23"/>
      <c r="F18" s="23"/>
      <c r="G18" s="21">
        <f t="shared" si="0"/>
        <v>0</v>
      </c>
      <c r="H18" s="21"/>
      <c r="I18" s="21"/>
      <c r="J18" s="21"/>
      <c r="K18" s="21"/>
      <c r="L18" s="21"/>
      <c r="M18" s="21"/>
      <c r="N18" s="21"/>
      <c r="O18" s="21"/>
      <c r="P18" s="21"/>
      <c r="Q18" s="21"/>
      <c r="R18" s="21"/>
      <c r="S18" s="21"/>
      <c r="T18" s="68" t="s">
        <v>115</v>
      </c>
      <c r="U18" s="68"/>
      <c r="V18" s="69" t="e">
        <f t="shared" si="1"/>
        <v>#DIV/0!</v>
      </c>
      <c r="W18" s="69" t="e">
        <f t="shared" si="2"/>
        <v>#DIV/0!</v>
      </c>
      <c r="X18" s="68"/>
      <c r="Y18" s="68"/>
      <c r="Z18" s="68" t="s">
        <v>116</v>
      </c>
      <c r="AA18" s="68"/>
      <c r="AB18" s="69" t="e">
        <f t="shared" si="3"/>
        <v>#DIV/0!</v>
      </c>
      <c r="AC18" s="69" t="e">
        <f t="shared" si="4"/>
        <v>#DIV/0!</v>
      </c>
      <c r="AD18" s="68"/>
      <c r="AE18" s="68"/>
      <c r="AF18" s="68" t="s">
        <v>117</v>
      </c>
      <c r="AG18" s="68"/>
      <c r="AH18" s="69" t="e">
        <f t="shared" si="5"/>
        <v>#DIV/0!</v>
      </c>
      <c r="AI18" s="69" t="e">
        <f t="shared" si="6"/>
        <v>#DIV/0!</v>
      </c>
      <c r="AJ18" s="68"/>
      <c r="AK18" s="68"/>
      <c r="AL18" s="68" t="s">
        <v>118</v>
      </c>
      <c r="AM18" s="68"/>
      <c r="AN18" s="69" t="e">
        <f t="shared" si="7"/>
        <v>#DIV/0!</v>
      </c>
      <c r="AO18" s="69" t="e">
        <f t="shared" si="8"/>
        <v>#DIV/0!</v>
      </c>
      <c r="AP18" s="68"/>
      <c r="AQ18" s="68"/>
      <c r="AR18" s="68" t="s">
        <v>119</v>
      </c>
      <c r="AS18" s="68"/>
      <c r="AT18" s="69" t="e">
        <f t="shared" si="9"/>
        <v>#DIV/0!</v>
      </c>
      <c r="AU18" s="69" t="e">
        <f t="shared" si="10"/>
        <v>#DIV/0!</v>
      </c>
      <c r="AV18" s="68"/>
      <c r="AW18" s="68"/>
      <c r="AX18" s="68" t="s">
        <v>120</v>
      </c>
      <c r="AY18" s="68"/>
      <c r="AZ18" s="69" t="e">
        <f t="shared" si="11"/>
        <v>#DIV/0!</v>
      </c>
      <c r="BA18" s="69" t="e">
        <f t="shared" si="12"/>
        <v>#DIV/0!</v>
      </c>
      <c r="BB18" s="68"/>
      <c r="BC18" s="68"/>
      <c r="BD18" s="68" t="s">
        <v>121</v>
      </c>
      <c r="BE18" s="68"/>
      <c r="BF18" s="69" t="e">
        <f t="shared" si="13"/>
        <v>#DIV/0!</v>
      </c>
      <c r="BG18" s="69" t="e">
        <f t="shared" si="14"/>
        <v>#DIV/0!</v>
      </c>
      <c r="BH18" s="68"/>
      <c r="BI18" s="68"/>
      <c r="BJ18" s="68" t="s">
        <v>122</v>
      </c>
      <c r="BK18" s="68"/>
      <c r="BL18" s="69" t="e">
        <f t="shared" si="15"/>
        <v>#DIV/0!</v>
      </c>
      <c r="BM18" s="69" t="e">
        <f t="shared" si="16"/>
        <v>#DIV/0!</v>
      </c>
      <c r="BN18" s="68"/>
      <c r="BO18" s="68"/>
      <c r="BP18" s="68" t="s">
        <v>123</v>
      </c>
      <c r="BQ18" s="68"/>
      <c r="BR18" s="69" t="e">
        <f t="shared" si="17"/>
        <v>#DIV/0!</v>
      </c>
      <c r="BS18" s="69" t="e">
        <f t="shared" si="18"/>
        <v>#DIV/0!</v>
      </c>
      <c r="BT18" s="68"/>
      <c r="BU18" s="68"/>
      <c r="BV18" s="68" t="s">
        <v>124</v>
      </c>
      <c r="BW18" s="68"/>
      <c r="BX18" s="69" t="e">
        <f t="shared" si="19"/>
        <v>#DIV/0!</v>
      </c>
      <c r="BY18" s="69" t="e">
        <f t="shared" si="20"/>
        <v>#DIV/0!</v>
      </c>
      <c r="BZ18" s="68"/>
      <c r="CA18" s="68"/>
      <c r="CB18" s="68" t="s">
        <v>125</v>
      </c>
      <c r="CC18" s="68"/>
      <c r="CD18" s="69" t="e">
        <f t="shared" si="21"/>
        <v>#DIV/0!</v>
      </c>
      <c r="CE18" s="69" t="e">
        <f t="shared" si="22"/>
        <v>#DIV/0!</v>
      </c>
      <c r="CF18" s="68"/>
      <c r="CG18" s="68"/>
      <c r="CH18" s="68" t="s">
        <v>126</v>
      </c>
      <c r="CI18" s="68"/>
      <c r="CJ18" s="69" t="e">
        <f t="shared" si="23"/>
        <v>#DIV/0!</v>
      </c>
      <c r="CK18" s="69" t="e">
        <f t="shared" si="24"/>
        <v>#DIV/0!</v>
      </c>
      <c r="CL18" s="68"/>
      <c r="CM18" s="68"/>
      <c r="CN18" s="59">
        <f t="shared" si="25"/>
        <v>0</v>
      </c>
      <c r="CO18" s="59">
        <f t="shared" si="26"/>
        <v>0</v>
      </c>
      <c r="CP18" s="59">
        <f t="shared" si="27"/>
        <v>0</v>
      </c>
      <c r="CQ18" s="59">
        <f t="shared" si="28"/>
        <v>0</v>
      </c>
      <c r="CR18" s="59">
        <f t="shared" si="29"/>
        <v>0</v>
      </c>
      <c r="CS18" s="59">
        <f t="shared" si="30"/>
        <v>0</v>
      </c>
      <c r="CT18" s="59">
        <f t="shared" si="31"/>
        <v>0</v>
      </c>
      <c r="CU18" s="59">
        <f t="shared" si="32"/>
        <v>0</v>
      </c>
      <c r="CV18" s="59">
        <f t="shared" si="33"/>
        <v>0</v>
      </c>
      <c r="CW18" s="59">
        <f t="shared" si="34"/>
        <v>0</v>
      </c>
      <c r="CX18" s="59">
        <f t="shared" si="35"/>
        <v>0</v>
      </c>
      <c r="CY18" s="59">
        <f t="shared" si="36"/>
        <v>0</v>
      </c>
      <c r="CZ18" s="59">
        <f t="shared" si="37"/>
        <v>0</v>
      </c>
    </row>
    <row r="19" spans="1:104" ht="25.75" x14ac:dyDescent="0.4">
      <c r="A19" s="150" t="s">
        <v>730</v>
      </c>
      <c r="B19" s="229" t="s">
        <v>84</v>
      </c>
      <c r="C19" s="21" t="s">
        <v>1468</v>
      </c>
      <c r="D19" s="23" t="s">
        <v>414</v>
      </c>
      <c r="E19" s="23" t="s">
        <v>778</v>
      </c>
      <c r="F19" s="23" t="s">
        <v>779</v>
      </c>
      <c r="G19" s="21">
        <f t="shared" si="0"/>
        <v>8</v>
      </c>
      <c r="H19" s="21"/>
      <c r="I19" s="21"/>
      <c r="J19" s="21"/>
      <c r="K19" s="21"/>
      <c r="L19" s="21"/>
      <c r="M19" s="21"/>
      <c r="N19" s="21"/>
      <c r="O19" s="21"/>
      <c r="P19" s="21"/>
      <c r="Q19" s="21"/>
      <c r="R19" s="21">
        <v>8</v>
      </c>
      <c r="S19" s="21"/>
      <c r="T19" s="68" t="s">
        <v>115</v>
      </c>
      <c r="U19" s="68"/>
      <c r="V19" s="69" t="e">
        <f t="shared" si="1"/>
        <v>#DIV/0!</v>
      </c>
      <c r="W19" s="69">
        <f t="shared" si="2"/>
        <v>0</v>
      </c>
      <c r="X19" s="68"/>
      <c r="Y19" s="68"/>
      <c r="Z19" s="68" t="s">
        <v>116</v>
      </c>
      <c r="AA19" s="68"/>
      <c r="AB19" s="69" t="e">
        <f t="shared" si="3"/>
        <v>#DIV/0!</v>
      </c>
      <c r="AC19" s="69">
        <f t="shared" si="4"/>
        <v>0</v>
      </c>
      <c r="AD19" s="68"/>
      <c r="AE19" s="68"/>
      <c r="AF19" s="68" t="s">
        <v>117</v>
      </c>
      <c r="AG19" s="68"/>
      <c r="AH19" s="69" t="e">
        <f t="shared" si="5"/>
        <v>#DIV/0!</v>
      </c>
      <c r="AI19" s="69">
        <f t="shared" si="6"/>
        <v>0</v>
      </c>
      <c r="AJ19" s="68"/>
      <c r="AK19" s="68"/>
      <c r="AL19" s="68" t="s">
        <v>118</v>
      </c>
      <c r="AM19" s="68"/>
      <c r="AN19" s="69" t="e">
        <f t="shared" si="7"/>
        <v>#DIV/0!</v>
      </c>
      <c r="AO19" s="69">
        <f t="shared" si="8"/>
        <v>0</v>
      </c>
      <c r="AP19" s="68"/>
      <c r="AQ19" s="68"/>
      <c r="AR19" s="68" t="s">
        <v>119</v>
      </c>
      <c r="AS19" s="68"/>
      <c r="AT19" s="69" t="e">
        <f t="shared" si="9"/>
        <v>#DIV/0!</v>
      </c>
      <c r="AU19" s="69">
        <f t="shared" si="10"/>
        <v>0</v>
      </c>
      <c r="AV19" s="68"/>
      <c r="AW19" s="68"/>
      <c r="AX19" s="68" t="s">
        <v>120</v>
      </c>
      <c r="AY19" s="68"/>
      <c r="AZ19" s="69" t="e">
        <f t="shared" si="11"/>
        <v>#DIV/0!</v>
      </c>
      <c r="BA19" s="69">
        <f t="shared" si="12"/>
        <v>0</v>
      </c>
      <c r="BB19" s="68"/>
      <c r="BC19" s="68"/>
      <c r="BD19" s="68" t="s">
        <v>121</v>
      </c>
      <c r="BE19" s="68"/>
      <c r="BF19" s="69" t="e">
        <f t="shared" si="13"/>
        <v>#DIV/0!</v>
      </c>
      <c r="BG19" s="69">
        <f t="shared" si="14"/>
        <v>0</v>
      </c>
      <c r="BH19" s="68"/>
      <c r="BI19" s="68"/>
      <c r="BJ19" s="68" t="s">
        <v>122</v>
      </c>
      <c r="BK19" s="68"/>
      <c r="BL19" s="69" t="e">
        <f t="shared" si="15"/>
        <v>#DIV/0!</v>
      </c>
      <c r="BM19" s="69">
        <f t="shared" si="16"/>
        <v>0</v>
      </c>
      <c r="BN19" s="68"/>
      <c r="BO19" s="68"/>
      <c r="BP19" s="68" t="s">
        <v>123</v>
      </c>
      <c r="BQ19" s="68"/>
      <c r="BR19" s="69" t="e">
        <f t="shared" si="17"/>
        <v>#DIV/0!</v>
      </c>
      <c r="BS19" s="69">
        <f t="shared" si="18"/>
        <v>0</v>
      </c>
      <c r="BT19" s="68"/>
      <c r="BU19" s="68"/>
      <c r="BV19" s="68" t="s">
        <v>124</v>
      </c>
      <c r="BW19" s="68"/>
      <c r="BX19" s="69" t="e">
        <f t="shared" si="19"/>
        <v>#DIV/0!</v>
      </c>
      <c r="BY19" s="69">
        <f t="shared" si="20"/>
        <v>0</v>
      </c>
      <c r="BZ19" s="68"/>
      <c r="CA19" s="68"/>
      <c r="CB19" s="68" t="s">
        <v>125</v>
      </c>
      <c r="CC19" s="68"/>
      <c r="CD19" s="69">
        <f t="shared" si="21"/>
        <v>0</v>
      </c>
      <c r="CE19" s="69">
        <f t="shared" si="22"/>
        <v>0</v>
      </c>
      <c r="CF19" s="68"/>
      <c r="CG19" s="68"/>
      <c r="CH19" s="68" t="s">
        <v>126</v>
      </c>
      <c r="CI19" s="68"/>
      <c r="CJ19" s="69" t="e">
        <f t="shared" si="23"/>
        <v>#DIV/0!</v>
      </c>
      <c r="CK19" s="69">
        <f t="shared" si="24"/>
        <v>0</v>
      </c>
      <c r="CL19" s="68"/>
      <c r="CM19" s="68"/>
      <c r="CN19" s="59">
        <f t="shared" si="25"/>
        <v>0</v>
      </c>
      <c r="CO19" s="59">
        <f t="shared" si="26"/>
        <v>0</v>
      </c>
      <c r="CP19" s="59">
        <f t="shared" si="27"/>
        <v>0</v>
      </c>
      <c r="CQ19" s="59">
        <f t="shared" si="28"/>
        <v>0</v>
      </c>
      <c r="CR19" s="59">
        <f t="shared" si="29"/>
        <v>0</v>
      </c>
      <c r="CS19" s="59">
        <f t="shared" si="30"/>
        <v>0</v>
      </c>
      <c r="CT19" s="59">
        <f t="shared" si="31"/>
        <v>0</v>
      </c>
      <c r="CU19" s="59">
        <f t="shared" si="32"/>
        <v>0</v>
      </c>
      <c r="CV19" s="59">
        <f t="shared" si="33"/>
        <v>0</v>
      </c>
      <c r="CW19" s="59">
        <f t="shared" si="34"/>
        <v>0</v>
      </c>
      <c r="CX19" s="59">
        <f t="shared" si="35"/>
        <v>0</v>
      </c>
      <c r="CY19" s="59">
        <f t="shared" si="36"/>
        <v>0</v>
      </c>
      <c r="CZ19" s="59">
        <f t="shared" si="37"/>
        <v>0</v>
      </c>
    </row>
    <row r="20" spans="1:104" ht="14.15" x14ac:dyDescent="0.4">
      <c r="A20" s="150" t="s">
        <v>730</v>
      </c>
      <c r="B20" s="230"/>
      <c r="C20" s="21" t="s">
        <v>1469</v>
      </c>
      <c r="D20" s="23"/>
      <c r="E20" s="23"/>
      <c r="F20" s="23"/>
      <c r="G20" s="21">
        <f t="shared" si="0"/>
        <v>0</v>
      </c>
      <c r="H20" s="21"/>
      <c r="I20" s="21"/>
      <c r="J20" s="21"/>
      <c r="K20" s="21"/>
      <c r="L20" s="21"/>
      <c r="M20" s="21"/>
      <c r="N20" s="21"/>
      <c r="O20" s="21"/>
      <c r="P20" s="21"/>
      <c r="Q20" s="21"/>
      <c r="R20" s="21"/>
      <c r="S20" s="21"/>
      <c r="T20" s="68" t="s">
        <v>115</v>
      </c>
      <c r="U20" s="68"/>
      <c r="V20" s="69" t="e">
        <f t="shared" si="1"/>
        <v>#DIV/0!</v>
      </c>
      <c r="W20" s="69" t="e">
        <f t="shared" si="2"/>
        <v>#DIV/0!</v>
      </c>
      <c r="X20" s="68"/>
      <c r="Y20" s="68"/>
      <c r="Z20" s="68" t="s">
        <v>116</v>
      </c>
      <c r="AA20" s="68"/>
      <c r="AB20" s="69" t="e">
        <f t="shared" si="3"/>
        <v>#DIV/0!</v>
      </c>
      <c r="AC20" s="69" t="e">
        <f t="shared" si="4"/>
        <v>#DIV/0!</v>
      </c>
      <c r="AD20" s="68"/>
      <c r="AE20" s="68"/>
      <c r="AF20" s="68" t="s">
        <v>117</v>
      </c>
      <c r="AG20" s="68"/>
      <c r="AH20" s="69" t="e">
        <f t="shared" si="5"/>
        <v>#DIV/0!</v>
      </c>
      <c r="AI20" s="69" t="e">
        <f t="shared" si="6"/>
        <v>#DIV/0!</v>
      </c>
      <c r="AJ20" s="68"/>
      <c r="AK20" s="68"/>
      <c r="AL20" s="68" t="s">
        <v>118</v>
      </c>
      <c r="AM20" s="68"/>
      <c r="AN20" s="69" t="e">
        <f t="shared" si="7"/>
        <v>#DIV/0!</v>
      </c>
      <c r="AO20" s="69" t="e">
        <f t="shared" si="8"/>
        <v>#DIV/0!</v>
      </c>
      <c r="AP20" s="68"/>
      <c r="AQ20" s="68"/>
      <c r="AR20" s="68" t="s">
        <v>119</v>
      </c>
      <c r="AS20" s="68"/>
      <c r="AT20" s="69" t="e">
        <f t="shared" si="9"/>
        <v>#DIV/0!</v>
      </c>
      <c r="AU20" s="69" t="e">
        <f t="shared" si="10"/>
        <v>#DIV/0!</v>
      </c>
      <c r="AV20" s="68"/>
      <c r="AW20" s="68"/>
      <c r="AX20" s="68" t="s">
        <v>120</v>
      </c>
      <c r="AY20" s="68"/>
      <c r="AZ20" s="69" t="e">
        <f t="shared" si="11"/>
        <v>#DIV/0!</v>
      </c>
      <c r="BA20" s="69" t="e">
        <f t="shared" si="12"/>
        <v>#DIV/0!</v>
      </c>
      <c r="BB20" s="68"/>
      <c r="BC20" s="68"/>
      <c r="BD20" s="68" t="s">
        <v>121</v>
      </c>
      <c r="BE20" s="68"/>
      <c r="BF20" s="69" t="e">
        <f t="shared" si="13"/>
        <v>#DIV/0!</v>
      </c>
      <c r="BG20" s="69" t="e">
        <f t="shared" si="14"/>
        <v>#DIV/0!</v>
      </c>
      <c r="BH20" s="68"/>
      <c r="BI20" s="68"/>
      <c r="BJ20" s="68" t="s">
        <v>122</v>
      </c>
      <c r="BK20" s="68"/>
      <c r="BL20" s="69" t="e">
        <f t="shared" si="15"/>
        <v>#DIV/0!</v>
      </c>
      <c r="BM20" s="69" t="e">
        <f t="shared" si="16"/>
        <v>#DIV/0!</v>
      </c>
      <c r="BN20" s="68"/>
      <c r="BO20" s="68"/>
      <c r="BP20" s="68" t="s">
        <v>123</v>
      </c>
      <c r="BQ20" s="68"/>
      <c r="BR20" s="69" t="e">
        <f t="shared" si="17"/>
        <v>#DIV/0!</v>
      </c>
      <c r="BS20" s="69" t="e">
        <f t="shared" si="18"/>
        <v>#DIV/0!</v>
      </c>
      <c r="BT20" s="68"/>
      <c r="BU20" s="68"/>
      <c r="BV20" s="68" t="s">
        <v>124</v>
      </c>
      <c r="BW20" s="68"/>
      <c r="BX20" s="69" t="e">
        <f t="shared" si="19"/>
        <v>#DIV/0!</v>
      </c>
      <c r="BY20" s="69" t="e">
        <f t="shared" si="20"/>
        <v>#DIV/0!</v>
      </c>
      <c r="BZ20" s="68"/>
      <c r="CA20" s="68"/>
      <c r="CB20" s="68" t="s">
        <v>125</v>
      </c>
      <c r="CC20" s="68"/>
      <c r="CD20" s="69" t="e">
        <f t="shared" si="21"/>
        <v>#DIV/0!</v>
      </c>
      <c r="CE20" s="69" t="e">
        <f t="shared" si="22"/>
        <v>#DIV/0!</v>
      </c>
      <c r="CF20" s="68"/>
      <c r="CG20" s="68"/>
      <c r="CH20" s="68" t="s">
        <v>126</v>
      </c>
      <c r="CI20" s="68"/>
      <c r="CJ20" s="69" t="e">
        <f t="shared" si="23"/>
        <v>#DIV/0!</v>
      </c>
      <c r="CK20" s="69" t="e">
        <f t="shared" si="24"/>
        <v>#DIV/0!</v>
      </c>
      <c r="CL20" s="68"/>
      <c r="CM20" s="68"/>
      <c r="CN20" s="59">
        <f t="shared" si="25"/>
        <v>0</v>
      </c>
      <c r="CO20" s="59">
        <f t="shared" si="26"/>
        <v>0</v>
      </c>
      <c r="CP20" s="59">
        <f t="shared" si="27"/>
        <v>0</v>
      </c>
      <c r="CQ20" s="59">
        <f t="shared" si="28"/>
        <v>0</v>
      </c>
      <c r="CR20" s="59">
        <f t="shared" si="29"/>
        <v>0</v>
      </c>
      <c r="CS20" s="59">
        <f t="shared" si="30"/>
        <v>0</v>
      </c>
      <c r="CT20" s="59">
        <f t="shared" si="31"/>
        <v>0</v>
      </c>
      <c r="CU20" s="59">
        <f t="shared" si="32"/>
        <v>0</v>
      </c>
      <c r="CV20" s="59">
        <f t="shared" si="33"/>
        <v>0</v>
      </c>
      <c r="CW20" s="59">
        <f t="shared" si="34"/>
        <v>0</v>
      </c>
      <c r="CX20" s="59">
        <f t="shared" si="35"/>
        <v>0</v>
      </c>
      <c r="CY20" s="59">
        <f t="shared" si="36"/>
        <v>0</v>
      </c>
      <c r="CZ20" s="59">
        <f t="shared" si="37"/>
        <v>0</v>
      </c>
    </row>
    <row r="21" spans="1:104" ht="14.15" x14ac:dyDescent="0.4">
      <c r="A21" s="150" t="s">
        <v>730</v>
      </c>
      <c r="B21" s="230"/>
      <c r="C21" s="21" t="s">
        <v>1470</v>
      </c>
      <c r="D21" s="23"/>
      <c r="E21" s="23"/>
      <c r="F21" s="23"/>
      <c r="G21" s="21">
        <f t="shared" si="0"/>
        <v>0</v>
      </c>
      <c r="H21" s="21"/>
      <c r="I21" s="21"/>
      <c r="J21" s="21"/>
      <c r="K21" s="21"/>
      <c r="L21" s="21"/>
      <c r="M21" s="21"/>
      <c r="N21" s="21"/>
      <c r="O21" s="21"/>
      <c r="P21" s="21"/>
      <c r="Q21" s="21"/>
      <c r="R21" s="21"/>
      <c r="S21" s="21"/>
      <c r="T21" s="68" t="s">
        <v>115</v>
      </c>
      <c r="U21" s="68"/>
      <c r="V21" s="69" t="e">
        <f t="shared" si="1"/>
        <v>#DIV/0!</v>
      </c>
      <c r="W21" s="69" t="e">
        <f t="shared" si="2"/>
        <v>#DIV/0!</v>
      </c>
      <c r="X21" s="68"/>
      <c r="Y21" s="68"/>
      <c r="Z21" s="68" t="s">
        <v>116</v>
      </c>
      <c r="AA21" s="68"/>
      <c r="AB21" s="69" t="e">
        <f t="shared" si="3"/>
        <v>#DIV/0!</v>
      </c>
      <c r="AC21" s="69" t="e">
        <f t="shared" si="4"/>
        <v>#DIV/0!</v>
      </c>
      <c r="AD21" s="68"/>
      <c r="AE21" s="68"/>
      <c r="AF21" s="68" t="s">
        <v>117</v>
      </c>
      <c r="AG21" s="68"/>
      <c r="AH21" s="69" t="e">
        <f t="shared" si="5"/>
        <v>#DIV/0!</v>
      </c>
      <c r="AI21" s="69" t="e">
        <f t="shared" si="6"/>
        <v>#DIV/0!</v>
      </c>
      <c r="AJ21" s="68"/>
      <c r="AK21" s="68"/>
      <c r="AL21" s="68" t="s">
        <v>118</v>
      </c>
      <c r="AM21" s="68"/>
      <c r="AN21" s="69" t="e">
        <f t="shared" si="7"/>
        <v>#DIV/0!</v>
      </c>
      <c r="AO21" s="69" t="e">
        <f t="shared" si="8"/>
        <v>#DIV/0!</v>
      </c>
      <c r="AP21" s="68"/>
      <c r="AQ21" s="68"/>
      <c r="AR21" s="68" t="s">
        <v>119</v>
      </c>
      <c r="AS21" s="68"/>
      <c r="AT21" s="69" t="e">
        <f t="shared" si="9"/>
        <v>#DIV/0!</v>
      </c>
      <c r="AU21" s="69" t="e">
        <f t="shared" si="10"/>
        <v>#DIV/0!</v>
      </c>
      <c r="AV21" s="68"/>
      <c r="AW21" s="68"/>
      <c r="AX21" s="68" t="s">
        <v>120</v>
      </c>
      <c r="AY21" s="68"/>
      <c r="AZ21" s="69" t="e">
        <f t="shared" si="11"/>
        <v>#DIV/0!</v>
      </c>
      <c r="BA21" s="69" t="e">
        <f t="shared" si="12"/>
        <v>#DIV/0!</v>
      </c>
      <c r="BB21" s="68"/>
      <c r="BC21" s="68"/>
      <c r="BD21" s="68" t="s">
        <v>121</v>
      </c>
      <c r="BE21" s="68"/>
      <c r="BF21" s="69" t="e">
        <f t="shared" si="13"/>
        <v>#DIV/0!</v>
      </c>
      <c r="BG21" s="69" t="e">
        <f t="shared" si="14"/>
        <v>#DIV/0!</v>
      </c>
      <c r="BH21" s="68"/>
      <c r="BI21" s="68"/>
      <c r="BJ21" s="68" t="s">
        <v>122</v>
      </c>
      <c r="BK21" s="68"/>
      <c r="BL21" s="69" t="e">
        <f t="shared" si="15"/>
        <v>#DIV/0!</v>
      </c>
      <c r="BM21" s="69" t="e">
        <f t="shared" si="16"/>
        <v>#DIV/0!</v>
      </c>
      <c r="BN21" s="68"/>
      <c r="BO21" s="68"/>
      <c r="BP21" s="68" t="s">
        <v>123</v>
      </c>
      <c r="BQ21" s="68"/>
      <c r="BR21" s="69" t="e">
        <f t="shared" si="17"/>
        <v>#DIV/0!</v>
      </c>
      <c r="BS21" s="69" t="e">
        <f t="shared" si="18"/>
        <v>#DIV/0!</v>
      </c>
      <c r="BT21" s="68"/>
      <c r="BU21" s="68"/>
      <c r="BV21" s="68" t="s">
        <v>124</v>
      </c>
      <c r="BW21" s="68"/>
      <c r="BX21" s="69" t="e">
        <f t="shared" si="19"/>
        <v>#DIV/0!</v>
      </c>
      <c r="BY21" s="69" t="e">
        <f t="shared" si="20"/>
        <v>#DIV/0!</v>
      </c>
      <c r="BZ21" s="68"/>
      <c r="CA21" s="68"/>
      <c r="CB21" s="68" t="s">
        <v>125</v>
      </c>
      <c r="CC21" s="68"/>
      <c r="CD21" s="69" t="e">
        <f t="shared" si="21"/>
        <v>#DIV/0!</v>
      </c>
      <c r="CE21" s="69" t="e">
        <f t="shared" si="22"/>
        <v>#DIV/0!</v>
      </c>
      <c r="CF21" s="68"/>
      <c r="CG21" s="68"/>
      <c r="CH21" s="68" t="s">
        <v>126</v>
      </c>
      <c r="CI21" s="68"/>
      <c r="CJ21" s="69" t="e">
        <f t="shared" si="23"/>
        <v>#DIV/0!</v>
      </c>
      <c r="CK21" s="69" t="e">
        <f t="shared" si="24"/>
        <v>#DIV/0!</v>
      </c>
      <c r="CL21" s="68"/>
      <c r="CM21" s="68"/>
      <c r="CN21" s="59">
        <f t="shared" si="25"/>
        <v>0</v>
      </c>
      <c r="CO21" s="59">
        <f t="shared" si="26"/>
        <v>0</v>
      </c>
      <c r="CP21" s="59">
        <f t="shared" si="27"/>
        <v>0</v>
      </c>
      <c r="CQ21" s="59">
        <f t="shared" si="28"/>
        <v>0</v>
      </c>
      <c r="CR21" s="59">
        <f t="shared" si="29"/>
        <v>0</v>
      </c>
      <c r="CS21" s="59">
        <f t="shared" si="30"/>
        <v>0</v>
      </c>
      <c r="CT21" s="59">
        <f t="shared" si="31"/>
        <v>0</v>
      </c>
      <c r="CU21" s="59">
        <f t="shared" si="32"/>
        <v>0</v>
      </c>
      <c r="CV21" s="59">
        <f t="shared" si="33"/>
        <v>0</v>
      </c>
      <c r="CW21" s="59">
        <f t="shared" si="34"/>
        <v>0</v>
      </c>
      <c r="CX21" s="59">
        <f t="shared" si="35"/>
        <v>0</v>
      </c>
      <c r="CY21" s="59">
        <f t="shared" si="36"/>
        <v>0</v>
      </c>
      <c r="CZ21" s="59">
        <f t="shared" si="37"/>
        <v>0</v>
      </c>
    </row>
    <row r="22" spans="1:104" ht="14.15" x14ac:dyDescent="0.4">
      <c r="A22" s="150" t="s">
        <v>730</v>
      </c>
      <c r="B22" s="231"/>
      <c r="C22" s="21" t="s">
        <v>1471</v>
      </c>
      <c r="D22" s="23"/>
      <c r="E22" s="23"/>
      <c r="F22" s="23"/>
      <c r="G22" s="21">
        <f t="shared" si="0"/>
        <v>0</v>
      </c>
      <c r="H22" s="21"/>
      <c r="I22" s="21"/>
      <c r="J22" s="21"/>
      <c r="K22" s="21"/>
      <c r="L22" s="21"/>
      <c r="M22" s="21"/>
      <c r="N22" s="21"/>
      <c r="O22" s="21"/>
      <c r="P22" s="21"/>
      <c r="Q22" s="21"/>
      <c r="R22" s="21"/>
      <c r="S22" s="21"/>
      <c r="T22" s="68" t="s">
        <v>115</v>
      </c>
      <c r="U22" s="68"/>
      <c r="V22" s="69" t="e">
        <f t="shared" si="1"/>
        <v>#DIV/0!</v>
      </c>
      <c r="W22" s="69" t="e">
        <f t="shared" si="2"/>
        <v>#DIV/0!</v>
      </c>
      <c r="X22" s="68"/>
      <c r="Y22" s="68"/>
      <c r="Z22" s="68" t="s">
        <v>116</v>
      </c>
      <c r="AA22" s="68"/>
      <c r="AB22" s="69" t="e">
        <f t="shared" si="3"/>
        <v>#DIV/0!</v>
      </c>
      <c r="AC22" s="69" t="e">
        <f t="shared" si="4"/>
        <v>#DIV/0!</v>
      </c>
      <c r="AD22" s="68"/>
      <c r="AE22" s="68"/>
      <c r="AF22" s="68" t="s">
        <v>117</v>
      </c>
      <c r="AG22" s="68"/>
      <c r="AH22" s="69" t="e">
        <f t="shared" si="5"/>
        <v>#DIV/0!</v>
      </c>
      <c r="AI22" s="69" t="e">
        <f t="shared" si="6"/>
        <v>#DIV/0!</v>
      </c>
      <c r="AJ22" s="68"/>
      <c r="AK22" s="68"/>
      <c r="AL22" s="68" t="s">
        <v>118</v>
      </c>
      <c r="AM22" s="68"/>
      <c r="AN22" s="69" t="e">
        <f t="shared" si="7"/>
        <v>#DIV/0!</v>
      </c>
      <c r="AO22" s="69" t="e">
        <f t="shared" si="8"/>
        <v>#DIV/0!</v>
      </c>
      <c r="AP22" s="68"/>
      <c r="AQ22" s="68"/>
      <c r="AR22" s="68" t="s">
        <v>119</v>
      </c>
      <c r="AS22" s="68"/>
      <c r="AT22" s="69" t="e">
        <f t="shared" si="9"/>
        <v>#DIV/0!</v>
      </c>
      <c r="AU22" s="69" t="e">
        <f t="shared" si="10"/>
        <v>#DIV/0!</v>
      </c>
      <c r="AV22" s="68"/>
      <c r="AW22" s="68"/>
      <c r="AX22" s="68" t="s">
        <v>120</v>
      </c>
      <c r="AY22" s="68"/>
      <c r="AZ22" s="69" t="e">
        <f t="shared" si="11"/>
        <v>#DIV/0!</v>
      </c>
      <c r="BA22" s="69" t="e">
        <f t="shared" si="12"/>
        <v>#DIV/0!</v>
      </c>
      <c r="BB22" s="68"/>
      <c r="BC22" s="68"/>
      <c r="BD22" s="68" t="s">
        <v>121</v>
      </c>
      <c r="BE22" s="68"/>
      <c r="BF22" s="69" t="e">
        <f t="shared" si="13"/>
        <v>#DIV/0!</v>
      </c>
      <c r="BG22" s="69" t="e">
        <f t="shared" si="14"/>
        <v>#DIV/0!</v>
      </c>
      <c r="BH22" s="68"/>
      <c r="BI22" s="68"/>
      <c r="BJ22" s="68" t="s">
        <v>122</v>
      </c>
      <c r="BK22" s="68"/>
      <c r="BL22" s="69" t="e">
        <f t="shared" si="15"/>
        <v>#DIV/0!</v>
      </c>
      <c r="BM22" s="69" t="e">
        <f t="shared" si="16"/>
        <v>#DIV/0!</v>
      </c>
      <c r="BN22" s="68"/>
      <c r="BO22" s="68"/>
      <c r="BP22" s="68" t="s">
        <v>123</v>
      </c>
      <c r="BQ22" s="68"/>
      <c r="BR22" s="69" t="e">
        <f t="shared" si="17"/>
        <v>#DIV/0!</v>
      </c>
      <c r="BS22" s="69" t="e">
        <f t="shared" si="18"/>
        <v>#DIV/0!</v>
      </c>
      <c r="BT22" s="68"/>
      <c r="BU22" s="68"/>
      <c r="BV22" s="68" t="s">
        <v>124</v>
      </c>
      <c r="BW22" s="68"/>
      <c r="BX22" s="69" t="e">
        <f t="shared" si="19"/>
        <v>#DIV/0!</v>
      </c>
      <c r="BY22" s="69" t="e">
        <f t="shared" si="20"/>
        <v>#DIV/0!</v>
      </c>
      <c r="BZ22" s="68"/>
      <c r="CA22" s="68"/>
      <c r="CB22" s="68" t="s">
        <v>125</v>
      </c>
      <c r="CC22" s="68"/>
      <c r="CD22" s="69" t="e">
        <f t="shared" si="21"/>
        <v>#DIV/0!</v>
      </c>
      <c r="CE22" s="69" t="e">
        <f t="shared" si="22"/>
        <v>#DIV/0!</v>
      </c>
      <c r="CF22" s="68"/>
      <c r="CG22" s="68"/>
      <c r="CH22" s="68" t="s">
        <v>126</v>
      </c>
      <c r="CI22" s="68"/>
      <c r="CJ22" s="69" t="e">
        <f t="shared" si="23"/>
        <v>#DIV/0!</v>
      </c>
      <c r="CK22" s="69" t="e">
        <f t="shared" si="24"/>
        <v>#DIV/0!</v>
      </c>
      <c r="CL22" s="68"/>
      <c r="CM22" s="68"/>
      <c r="CN22" s="59">
        <f t="shared" si="25"/>
        <v>0</v>
      </c>
      <c r="CO22" s="59">
        <f t="shared" si="26"/>
        <v>0</v>
      </c>
      <c r="CP22" s="59">
        <f t="shared" si="27"/>
        <v>0</v>
      </c>
      <c r="CQ22" s="59">
        <f t="shared" si="28"/>
        <v>0</v>
      </c>
      <c r="CR22" s="59">
        <f t="shared" si="29"/>
        <v>0</v>
      </c>
      <c r="CS22" s="59">
        <f t="shared" si="30"/>
        <v>0</v>
      </c>
      <c r="CT22" s="59">
        <f t="shared" si="31"/>
        <v>0</v>
      </c>
      <c r="CU22" s="59">
        <f t="shared" si="32"/>
        <v>0</v>
      </c>
      <c r="CV22" s="59">
        <f t="shared" si="33"/>
        <v>0</v>
      </c>
      <c r="CW22" s="59">
        <f t="shared" si="34"/>
        <v>0</v>
      </c>
      <c r="CX22" s="59">
        <f t="shared" si="35"/>
        <v>0</v>
      </c>
      <c r="CY22" s="59">
        <f t="shared" si="36"/>
        <v>0</v>
      </c>
      <c r="CZ22" s="59">
        <f t="shared" si="37"/>
        <v>0</v>
      </c>
    </row>
    <row r="23" spans="1:104" ht="77.150000000000006" x14ac:dyDescent="0.4">
      <c r="A23" s="150" t="s">
        <v>457</v>
      </c>
      <c r="B23" s="229" t="s">
        <v>208</v>
      </c>
      <c r="C23" s="21" t="s">
        <v>1472</v>
      </c>
      <c r="D23" s="23" t="s">
        <v>462</v>
      </c>
      <c r="E23" s="23" t="s">
        <v>463</v>
      </c>
      <c r="F23" s="23" t="s">
        <v>464</v>
      </c>
      <c r="G23" s="21">
        <f t="shared" si="0"/>
        <v>3</v>
      </c>
      <c r="H23" s="21"/>
      <c r="I23" s="21"/>
      <c r="J23" s="21"/>
      <c r="K23" s="21"/>
      <c r="L23" s="21"/>
      <c r="M23" s="21">
        <v>1</v>
      </c>
      <c r="N23" s="21"/>
      <c r="O23" s="21">
        <v>1</v>
      </c>
      <c r="P23" s="21"/>
      <c r="Q23" s="21">
        <v>1</v>
      </c>
      <c r="R23" s="21"/>
      <c r="S23" s="21"/>
      <c r="T23" s="68" t="s">
        <v>115</v>
      </c>
      <c r="U23" s="68"/>
      <c r="V23" s="69" t="e">
        <f t="shared" si="1"/>
        <v>#DIV/0!</v>
      </c>
      <c r="W23" s="69">
        <f t="shared" si="2"/>
        <v>0</v>
      </c>
      <c r="X23" s="68"/>
      <c r="Y23" s="68"/>
      <c r="Z23" s="68" t="s">
        <v>116</v>
      </c>
      <c r="AA23" s="68"/>
      <c r="AB23" s="69" t="e">
        <f t="shared" si="3"/>
        <v>#DIV/0!</v>
      </c>
      <c r="AC23" s="69">
        <f t="shared" si="4"/>
        <v>0</v>
      </c>
      <c r="AD23" s="68"/>
      <c r="AE23" s="68"/>
      <c r="AF23" s="68" t="s">
        <v>117</v>
      </c>
      <c r="AG23" s="68"/>
      <c r="AH23" s="69" t="e">
        <f t="shared" si="5"/>
        <v>#DIV/0!</v>
      </c>
      <c r="AI23" s="69">
        <f t="shared" si="6"/>
        <v>0</v>
      </c>
      <c r="AJ23" s="68"/>
      <c r="AK23" s="68"/>
      <c r="AL23" s="68" t="s">
        <v>118</v>
      </c>
      <c r="AM23" s="68"/>
      <c r="AN23" s="69" t="e">
        <f t="shared" si="7"/>
        <v>#DIV/0!</v>
      </c>
      <c r="AO23" s="69">
        <f t="shared" si="8"/>
        <v>0</v>
      </c>
      <c r="AP23" s="68"/>
      <c r="AQ23" s="68"/>
      <c r="AR23" s="68" t="s">
        <v>119</v>
      </c>
      <c r="AS23" s="68"/>
      <c r="AT23" s="69" t="e">
        <f t="shared" si="9"/>
        <v>#DIV/0!</v>
      </c>
      <c r="AU23" s="69">
        <f t="shared" si="10"/>
        <v>0</v>
      </c>
      <c r="AV23" s="68"/>
      <c r="AW23" s="68"/>
      <c r="AX23" s="68" t="s">
        <v>120</v>
      </c>
      <c r="AY23" s="68"/>
      <c r="AZ23" s="69">
        <f t="shared" si="11"/>
        <v>0</v>
      </c>
      <c r="BA23" s="69">
        <f t="shared" si="12"/>
        <v>0</v>
      </c>
      <c r="BB23" s="68"/>
      <c r="BC23" s="68"/>
      <c r="BD23" s="68" t="s">
        <v>121</v>
      </c>
      <c r="BE23" s="68"/>
      <c r="BF23" s="69" t="e">
        <f t="shared" si="13"/>
        <v>#DIV/0!</v>
      </c>
      <c r="BG23" s="69">
        <f t="shared" si="14"/>
        <v>0</v>
      </c>
      <c r="BH23" s="68"/>
      <c r="BI23" s="68"/>
      <c r="BJ23" s="68" t="s">
        <v>122</v>
      </c>
      <c r="BK23" s="68"/>
      <c r="BL23" s="69">
        <f t="shared" si="15"/>
        <v>0</v>
      </c>
      <c r="BM23" s="69">
        <f t="shared" si="16"/>
        <v>0</v>
      </c>
      <c r="BN23" s="68"/>
      <c r="BO23" s="68"/>
      <c r="BP23" s="68" t="s">
        <v>123</v>
      </c>
      <c r="BQ23" s="68"/>
      <c r="BR23" s="69" t="e">
        <f t="shared" si="17"/>
        <v>#DIV/0!</v>
      </c>
      <c r="BS23" s="69">
        <f t="shared" si="18"/>
        <v>0</v>
      </c>
      <c r="BT23" s="68"/>
      <c r="BU23" s="68"/>
      <c r="BV23" s="68" t="s">
        <v>124</v>
      </c>
      <c r="BW23" s="68"/>
      <c r="BX23" s="69">
        <f t="shared" si="19"/>
        <v>0</v>
      </c>
      <c r="BY23" s="69">
        <f t="shared" si="20"/>
        <v>0</v>
      </c>
      <c r="BZ23" s="68"/>
      <c r="CA23" s="68"/>
      <c r="CB23" s="68" t="s">
        <v>125</v>
      </c>
      <c r="CC23" s="68"/>
      <c r="CD23" s="69" t="e">
        <f t="shared" si="21"/>
        <v>#DIV/0!</v>
      </c>
      <c r="CE23" s="69">
        <f t="shared" si="22"/>
        <v>0</v>
      </c>
      <c r="CF23" s="68"/>
      <c r="CG23" s="68"/>
      <c r="CH23" s="68" t="s">
        <v>126</v>
      </c>
      <c r="CI23" s="68"/>
      <c r="CJ23" s="69" t="e">
        <f t="shared" si="23"/>
        <v>#DIV/0!</v>
      </c>
      <c r="CK23" s="69">
        <f t="shared" si="24"/>
        <v>0</v>
      </c>
      <c r="CL23" s="68"/>
      <c r="CM23" s="68"/>
      <c r="CN23" s="59">
        <f t="shared" si="25"/>
        <v>0</v>
      </c>
      <c r="CO23" s="59">
        <f t="shared" si="26"/>
        <v>0</v>
      </c>
      <c r="CP23" s="59">
        <f t="shared" si="27"/>
        <v>0</v>
      </c>
      <c r="CQ23" s="59">
        <f t="shared" si="28"/>
        <v>0</v>
      </c>
      <c r="CR23" s="59">
        <f t="shared" si="29"/>
        <v>0</v>
      </c>
      <c r="CS23" s="59">
        <f t="shared" si="30"/>
        <v>0</v>
      </c>
      <c r="CT23" s="59">
        <f t="shared" si="31"/>
        <v>0</v>
      </c>
      <c r="CU23" s="59">
        <f t="shared" si="32"/>
        <v>0</v>
      </c>
      <c r="CV23" s="59">
        <f t="shared" si="33"/>
        <v>0</v>
      </c>
      <c r="CW23" s="59">
        <f t="shared" si="34"/>
        <v>0</v>
      </c>
      <c r="CX23" s="59">
        <f t="shared" si="35"/>
        <v>0</v>
      </c>
      <c r="CY23" s="59">
        <f t="shared" si="36"/>
        <v>0</v>
      </c>
      <c r="CZ23" s="59">
        <f t="shared" si="37"/>
        <v>0</v>
      </c>
    </row>
    <row r="24" spans="1:104" ht="25.75" x14ac:dyDescent="0.4">
      <c r="A24" s="150" t="s">
        <v>457</v>
      </c>
      <c r="B24" s="230"/>
      <c r="C24" s="21" t="s">
        <v>1473</v>
      </c>
      <c r="D24" s="23" t="s">
        <v>462</v>
      </c>
      <c r="E24" s="23" t="s">
        <v>465</v>
      </c>
      <c r="F24" s="23" t="s">
        <v>591</v>
      </c>
      <c r="G24" s="21">
        <f t="shared" si="0"/>
        <v>1</v>
      </c>
      <c r="H24" s="21"/>
      <c r="I24" s="21"/>
      <c r="J24" s="21"/>
      <c r="K24" s="21"/>
      <c r="L24" s="21"/>
      <c r="M24" s="21"/>
      <c r="N24" s="21"/>
      <c r="O24" s="21"/>
      <c r="P24" s="21"/>
      <c r="Q24" s="21"/>
      <c r="R24" s="21">
        <v>1</v>
      </c>
      <c r="S24" s="21"/>
      <c r="T24" s="68" t="s">
        <v>115</v>
      </c>
      <c r="U24" s="68"/>
      <c r="V24" s="69" t="e">
        <f t="shared" si="1"/>
        <v>#DIV/0!</v>
      </c>
      <c r="W24" s="69">
        <f t="shared" si="2"/>
        <v>0</v>
      </c>
      <c r="X24" s="68"/>
      <c r="Y24" s="68"/>
      <c r="Z24" s="68" t="s">
        <v>116</v>
      </c>
      <c r="AA24" s="68"/>
      <c r="AB24" s="69" t="e">
        <f t="shared" si="3"/>
        <v>#DIV/0!</v>
      </c>
      <c r="AC24" s="69">
        <f t="shared" si="4"/>
        <v>0</v>
      </c>
      <c r="AD24" s="68"/>
      <c r="AE24" s="68"/>
      <c r="AF24" s="68" t="s">
        <v>117</v>
      </c>
      <c r="AG24" s="68"/>
      <c r="AH24" s="69" t="e">
        <f t="shared" si="5"/>
        <v>#DIV/0!</v>
      </c>
      <c r="AI24" s="69">
        <f t="shared" si="6"/>
        <v>0</v>
      </c>
      <c r="AJ24" s="68"/>
      <c r="AK24" s="68"/>
      <c r="AL24" s="68" t="s">
        <v>118</v>
      </c>
      <c r="AM24" s="68"/>
      <c r="AN24" s="69" t="e">
        <f t="shared" si="7"/>
        <v>#DIV/0!</v>
      </c>
      <c r="AO24" s="69">
        <f t="shared" si="8"/>
        <v>0</v>
      </c>
      <c r="AP24" s="68"/>
      <c r="AQ24" s="68"/>
      <c r="AR24" s="68" t="s">
        <v>119</v>
      </c>
      <c r="AS24" s="68"/>
      <c r="AT24" s="69" t="e">
        <f t="shared" si="9"/>
        <v>#DIV/0!</v>
      </c>
      <c r="AU24" s="69">
        <f t="shared" si="10"/>
        <v>0</v>
      </c>
      <c r="AV24" s="68"/>
      <c r="AW24" s="68"/>
      <c r="AX24" s="68" t="s">
        <v>120</v>
      </c>
      <c r="AY24" s="68"/>
      <c r="AZ24" s="69" t="e">
        <f t="shared" si="11"/>
        <v>#DIV/0!</v>
      </c>
      <c r="BA24" s="69">
        <f t="shared" si="12"/>
        <v>0</v>
      </c>
      <c r="BB24" s="68"/>
      <c r="BC24" s="68"/>
      <c r="BD24" s="68" t="s">
        <v>121</v>
      </c>
      <c r="BE24" s="68"/>
      <c r="BF24" s="69" t="e">
        <f t="shared" si="13"/>
        <v>#DIV/0!</v>
      </c>
      <c r="BG24" s="69">
        <f t="shared" si="14"/>
        <v>0</v>
      </c>
      <c r="BH24" s="68"/>
      <c r="BI24" s="68"/>
      <c r="BJ24" s="68" t="s">
        <v>122</v>
      </c>
      <c r="BK24" s="68"/>
      <c r="BL24" s="69" t="e">
        <f t="shared" si="15"/>
        <v>#DIV/0!</v>
      </c>
      <c r="BM24" s="69">
        <f t="shared" si="16"/>
        <v>0</v>
      </c>
      <c r="BN24" s="68"/>
      <c r="BO24" s="68"/>
      <c r="BP24" s="68" t="s">
        <v>123</v>
      </c>
      <c r="BQ24" s="68"/>
      <c r="BR24" s="69" t="e">
        <f t="shared" si="17"/>
        <v>#DIV/0!</v>
      </c>
      <c r="BS24" s="69">
        <f t="shared" si="18"/>
        <v>0</v>
      </c>
      <c r="BT24" s="68"/>
      <c r="BU24" s="68"/>
      <c r="BV24" s="68" t="s">
        <v>124</v>
      </c>
      <c r="BW24" s="68"/>
      <c r="BX24" s="69" t="e">
        <f t="shared" si="19"/>
        <v>#DIV/0!</v>
      </c>
      <c r="BY24" s="69">
        <f t="shared" si="20"/>
        <v>0</v>
      </c>
      <c r="BZ24" s="68"/>
      <c r="CA24" s="68"/>
      <c r="CB24" s="68" t="s">
        <v>125</v>
      </c>
      <c r="CC24" s="68"/>
      <c r="CD24" s="69">
        <f t="shared" si="21"/>
        <v>0</v>
      </c>
      <c r="CE24" s="69">
        <f t="shared" si="22"/>
        <v>0</v>
      </c>
      <c r="CF24" s="68"/>
      <c r="CG24" s="68"/>
      <c r="CH24" s="68" t="s">
        <v>126</v>
      </c>
      <c r="CI24" s="68"/>
      <c r="CJ24" s="69" t="e">
        <f t="shared" si="23"/>
        <v>#DIV/0!</v>
      </c>
      <c r="CK24" s="69">
        <f t="shared" si="24"/>
        <v>0</v>
      </c>
      <c r="CL24" s="68"/>
      <c r="CM24" s="68"/>
      <c r="CN24" s="59">
        <f t="shared" si="25"/>
        <v>0</v>
      </c>
      <c r="CO24" s="59">
        <f t="shared" si="26"/>
        <v>0</v>
      </c>
      <c r="CP24" s="59">
        <f t="shared" si="27"/>
        <v>0</v>
      </c>
      <c r="CQ24" s="59">
        <f t="shared" si="28"/>
        <v>0</v>
      </c>
      <c r="CR24" s="59">
        <f t="shared" si="29"/>
        <v>0</v>
      </c>
      <c r="CS24" s="59">
        <f t="shared" si="30"/>
        <v>0</v>
      </c>
      <c r="CT24" s="59">
        <f t="shared" si="31"/>
        <v>0</v>
      </c>
      <c r="CU24" s="59">
        <f t="shared" si="32"/>
        <v>0</v>
      </c>
      <c r="CV24" s="59">
        <f t="shared" si="33"/>
        <v>0</v>
      </c>
      <c r="CW24" s="59">
        <f t="shared" si="34"/>
        <v>0</v>
      </c>
      <c r="CX24" s="59">
        <f t="shared" si="35"/>
        <v>0</v>
      </c>
      <c r="CY24" s="59">
        <f t="shared" si="36"/>
        <v>0</v>
      </c>
      <c r="CZ24" s="59">
        <f t="shared" si="37"/>
        <v>0</v>
      </c>
    </row>
    <row r="25" spans="1:104" ht="25.75" x14ac:dyDescent="0.4">
      <c r="A25" s="150" t="s">
        <v>457</v>
      </c>
      <c r="B25" s="230"/>
      <c r="C25" s="21" t="s">
        <v>1474</v>
      </c>
      <c r="D25" s="23" t="s">
        <v>462</v>
      </c>
      <c r="E25" s="23" t="s">
        <v>645</v>
      </c>
      <c r="F25" s="23" t="s">
        <v>507</v>
      </c>
      <c r="G25" s="21">
        <f t="shared" si="0"/>
        <v>1</v>
      </c>
      <c r="H25" s="21"/>
      <c r="I25" s="21"/>
      <c r="J25" s="21"/>
      <c r="K25" s="21"/>
      <c r="L25" s="21"/>
      <c r="M25" s="21"/>
      <c r="N25" s="21"/>
      <c r="O25" s="21"/>
      <c r="P25" s="21"/>
      <c r="Q25" s="21"/>
      <c r="R25" s="21">
        <v>1</v>
      </c>
      <c r="S25" s="21"/>
      <c r="T25" s="68" t="s">
        <v>115</v>
      </c>
      <c r="U25" s="68"/>
      <c r="V25" s="69" t="e">
        <f t="shared" si="1"/>
        <v>#DIV/0!</v>
      </c>
      <c r="W25" s="69">
        <f t="shared" si="2"/>
        <v>0</v>
      </c>
      <c r="X25" s="68"/>
      <c r="Y25" s="68"/>
      <c r="Z25" s="68" t="s">
        <v>116</v>
      </c>
      <c r="AA25" s="68"/>
      <c r="AB25" s="69" t="e">
        <f t="shared" si="3"/>
        <v>#DIV/0!</v>
      </c>
      <c r="AC25" s="69">
        <f t="shared" si="4"/>
        <v>0</v>
      </c>
      <c r="AD25" s="68"/>
      <c r="AE25" s="68"/>
      <c r="AF25" s="68" t="s">
        <v>117</v>
      </c>
      <c r="AG25" s="68"/>
      <c r="AH25" s="69" t="e">
        <f t="shared" si="5"/>
        <v>#DIV/0!</v>
      </c>
      <c r="AI25" s="69">
        <f t="shared" si="6"/>
        <v>0</v>
      </c>
      <c r="AJ25" s="68"/>
      <c r="AK25" s="68"/>
      <c r="AL25" s="68" t="s">
        <v>118</v>
      </c>
      <c r="AM25" s="68"/>
      <c r="AN25" s="69" t="e">
        <f t="shared" si="7"/>
        <v>#DIV/0!</v>
      </c>
      <c r="AO25" s="69">
        <f t="shared" si="8"/>
        <v>0</v>
      </c>
      <c r="AP25" s="68"/>
      <c r="AQ25" s="68"/>
      <c r="AR25" s="68" t="s">
        <v>119</v>
      </c>
      <c r="AS25" s="68"/>
      <c r="AT25" s="69" t="e">
        <f t="shared" si="9"/>
        <v>#DIV/0!</v>
      </c>
      <c r="AU25" s="69">
        <f t="shared" si="10"/>
        <v>0</v>
      </c>
      <c r="AV25" s="68"/>
      <c r="AW25" s="68"/>
      <c r="AX25" s="68" t="s">
        <v>120</v>
      </c>
      <c r="AY25" s="68"/>
      <c r="AZ25" s="69" t="e">
        <f t="shared" si="11"/>
        <v>#DIV/0!</v>
      </c>
      <c r="BA25" s="69">
        <f t="shared" si="12"/>
        <v>0</v>
      </c>
      <c r="BB25" s="68"/>
      <c r="BC25" s="68"/>
      <c r="BD25" s="68" t="s">
        <v>121</v>
      </c>
      <c r="BE25" s="68"/>
      <c r="BF25" s="69" t="e">
        <f t="shared" si="13"/>
        <v>#DIV/0!</v>
      </c>
      <c r="BG25" s="69">
        <f t="shared" si="14"/>
        <v>0</v>
      </c>
      <c r="BH25" s="68"/>
      <c r="BI25" s="68"/>
      <c r="BJ25" s="68" t="s">
        <v>122</v>
      </c>
      <c r="BK25" s="68"/>
      <c r="BL25" s="69" t="e">
        <f t="shared" si="15"/>
        <v>#DIV/0!</v>
      </c>
      <c r="BM25" s="69">
        <f t="shared" si="16"/>
        <v>0</v>
      </c>
      <c r="BN25" s="68"/>
      <c r="BO25" s="68"/>
      <c r="BP25" s="68" t="s">
        <v>123</v>
      </c>
      <c r="BQ25" s="68"/>
      <c r="BR25" s="69" t="e">
        <f t="shared" si="17"/>
        <v>#DIV/0!</v>
      </c>
      <c r="BS25" s="69">
        <f t="shared" si="18"/>
        <v>0</v>
      </c>
      <c r="BT25" s="68"/>
      <c r="BU25" s="68"/>
      <c r="BV25" s="68" t="s">
        <v>124</v>
      </c>
      <c r="BW25" s="68"/>
      <c r="BX25" s="69" t="e">
        <f t="shared" si="19"/>
        <v>#DIV/0!</v>
      </c>
      <c r="BY25" s="69">
        <f t="shared" si="20"/>
        <v>0</v>
      </c>
      <c r="BZ25" s="68"/>
      <c r="CA25" s="68"/>
      <c r="CB25" s="68" t="s">
        <v>125</v>
      </c>
      <c r="CC25" s="68"/>
      <c r="CD25" s="69">
        <f t="shared" si="21"/>
        <v>0</v>
      </c>
      <c r="CE25" s="69">
        <f t="shared" si="22"/>
        <v>0</v>
      </c>
      <c r="CF25" s="68"/>
      <c r="CG25" s="68"/>
      <c r="CH25" s="68" t="s">
        <v>126</v>
      </c>
      <c r="CI25" s="68"/>
      <c r="CJ25" s="69" t="e">
        <f t="shared" si="23"/>
        <v>#DIV/0!</v>
      </c>
      <c r="CK25" s="69">
        <f t="shared" si="24"/>
        <v>0</v>
      </c>
      <c r="CL25" s="68"/>
      <c r="CM25" s="68"/>
      <c r="CN25" s="59">
        <f t="shared" si="25"/>
        <v>0</v>
      </c>
      <c r="CO25" s="59">
        <f t="shared" si="26"/>
        <v>0</v>
      </c>
      <c r="CP25" s="59">
        <f t="shared" si="27"/>
        <v>0</v>
      </c>
      <c r="CQ25" s="59">
        <f t="shared" si="28"/>
        <v>0</v>
      </c>
      <c r="CR25" s="59">
        <f t="shared" si="29"/>
        <v>0</v>
      </c>
      <c r="CS25" s="59">
        <f t="shared" si="30"/>
        <v>0</v>
      </c>
      <c r="CT25" s="59">
        <f t="shared" si="31"/>
        <v>0</v>
      </c>
      <c r="CU25" s="59">
        <f t="shared" si="32"/>
        <v>0</v>
      </c>
      <c r="CV25" s="59">
        <f t="shared" si="33"/>
        <v>0</v>
      </c>
      <c r="CW25" s="59">
        <f t="shared" si="34"/>
        <v>0</v>
      </c>
      <c r="CX25" s="59">
        <f t="shared" si="35"/>
        <v>0</v>
      </c>
      <c r="CY25" s="59">
        <f t="shared" si="36"/>
        <v>0</v>
      </c>
      <c r="CZ25" s="59">
        <f t="shared" si="37"/>
        <v>0</v>
      </c>
    </row>
    <row r="26" spans="1:104" ht="14.15" x14ac:dyDescent="0.4">
      <c r="A26" s="150" t="s">
        <v>457</v>
      </c>
      <c r="B26" s="231"/>
      <c r="C26" s="21" t="s">
        <v>1475</v>
      </c>
      <c r="D26" s="23"/>
      <c r="E26" s="23"/>
      <c r="F26" s="23"/>
      <c r="G26" s="21">
        <f t="shared" si="0"/>
        <v>0</v>
      </c>
      <c r="H26" s="21"/>
      <c r="I26" s="21"/>
      <c r="J26" s="21"/>
      <c r="K26" s="21"/>
      <c r="L26" s="21"/>
      <c r="M26" s="21"/>
      <c r="N26" s="21"/>
      <c r="O26" s="21"/>
      <c r="P26" s="21"/>
      <c r="Q26" s="21"/>
      <c r="R26" s="21"/>
      <c r="S26" s="21"/>
      <c r="T26" s="68" t="s">
        <v>115</v>
      </c>
      <c r="U26" s="68"/>
      <c r="V26" s="69" t="e">
        <f t="shared" si="1"/>
        <v>#DIV/0!</v>
      </c>
      <c r="W26" s="69" t="e">
        <f t="shared" si="2"/>
        <v>#DIV/0!</v>
      </c>
      <c r="X26" s="68"/>
      <c r="Y26" s="68"/>
      <c r="Z26" s="68" t="s">
        <v>116</v>
      </c>
      <c r="AA26" s="68"/>
      <c r="AB26" s="69" t="e">
        <f t="shared" si="3"/>
        <v>#DIV/0!</v>
      </c>
      <c r="AC26" s="69" t="e">
        <f t="shared" si="4"/>
        <v>#DIV/0!</v>
      </c>
      <c r="AD26" s="68"/>
      <c r="AE26" s="68"/>
      <c r="AF26" s="68" t="s">
        <v>117</v>
      </c>
      <c r="AG26" s="68"/>
      <c r="AH26" s="69" t="e">
        <f t="shared" si="5"/>
        <v>#DIV/0!</v>
      </c>
      <c r="AI26" s="69" t="e">
        <f t="shared" si="6"/>
        <v>#DIV/0!</v>
      </c>
      <c r="AJ26" s="68"/>
      <c r="AK26" s="68"/>
      <c r="AL26" s="68" t="s">
        <v>118</v>
      </c>
      <c r="AM26" s="68"/>
      <c r="AN26" s="69" t="e">
        <f t="shared" si="7"/>
        <v>#DIV/0!</v>
      </c>
      <c r="AO26" s="69" t="e">
        <f t="shared" si="8"/>
        <v>#DIV/0!</v>
      </c>
      <c r="AP26" s="68"/>
      <c r="AQ26" s="68"/>
      <c r="AR26" s="68" t="s">
        <v>119</v>
      </c>
      <c r="AS26" s="68"/>
      <c r="AT26" s="69" t="e">
        <f t="shared" si="9"/>
        <v>#DIV/0!</v>
      </c>
      <c r="AU26" s="69" t="e">
        <f t="shared" si="10"/>
        <v>#DIV/0!</v>
      </c>
      <c r="AV26" s="68"/>
      <c r="AW26" s="68"/>
      <c r="AX26" s="68" t="s">
        <v>120</v>
      </c>
      <c r="AY26" s="68"/>
      <c r="AZ26" s="69" t="e">
        <f t="shared" si="11"/>
        <v>#DIV/0!</v>
      </c>
      <c r="BA26" s="69" t="e">
        <f t="shared" si="12"/>
        <v>#DIV/0!</v>
      </c>
      <c r="BB26" s="68"/>
      <c r="BC26" s="68"/>
      <c r="BD26" s="68" t="s">
        <v>121</v>
      </c>
      <c r="BE26" s="68"/>
      <c r="BF26" s="69" t="e">
        <f t="shared" si="13"/>
        <v>#DIV/0!</v>
      </c>
      <c r="BG26" s="69" t="e">
        <f t="shared" si="14"/>
        <v>#DIV/0!</v>
      </c>
      <c r="BH26" s="68"/>
      <c r="BI26" s="68"/>
      <c r="BJ26" s="68" t="s">
        <v>122</v>
      </c>
      <c r="BK26" s="68"/>
      <c r="BL26" s="69" t="e">
        <f t="shared" si="15"/>
        <v>#DIV/0!</v>
      </c>
      <c r="BM26" s="69" t="e">
        <f t="shared" si="16"/>
        <v>#DIV/0!</v>
      </c>
      <c r="BN26" s="68"/>
      <c r="BO26" s="68"/>
      <c r="BP26" s="68" t="s">
        <v>123</v>
      </c>
      <c r="BQ26" s="68"/>
      <c r="BR26" s="69" t="e">
        <f t="shared" si="17"/>
        <v>#DIV/0!</v>
      </c>
      <c r="BS26" s="69" t="e">
        <f t="shared" si="18"/>
        <v>#DIV/0!</v>
      </c>
      <c r="BT26" s="68"/>
      <c r="BU26" s="68"/>
      <c r="BV26" s="68" t="s">
        <v>124</v>
      </c>
      <c r="BW26" s="68"/>
      <c r="BX26" s="69" t="e">
        <f t="shared" si="19"/>
        <v>#DIV/0!</v>
      </c>
      <c r="BY26" s="69" t="e">
        <f t="shared" si="20"/>
        <v>#DIV/0!</v>
      </c>
      <c r="BZ26" s="68"/>
      <c r="CA26" s="68"/>
      <c r="CB26" s="68" t="s">
        <v>125</v>
      </c>
      <c r="CC26" s="68"/>
      <c r="CD26" s="69" t="e">
        <f t="shared" si="21"/>
        <v>#DIV/0!</v>
      </c>
      <c r="CE26" s="69" t="e">
        <f t="shared" si="22"/>
        <v>#DIV/0!</v>
      </c>
      <c r="CF26" s="68"/>
      <c r="CG26" s="68"/>
      <c r="CH26" s="68" t="s">
        <v>126</v>
      </c>
      <c r="CI26" s="68"/>
      <c r="CJ26" s="69" t="e">
        <f t="shared" si="23"/>
        <v>#DIV/0!</v>
      </c>
      <c r="CK26" s="69" t="e">
        <f t="shared" si="24"/>
        <v>#DIV/0!</v>
      </c>
      <c r="CL26" s="68"/>
      <c r="CM26" s="68"/>
      <c r="CN26" s="59">
        <f t="shared" si="25"/>
        <v>0</v>
      </c>
      <c r="CO26" s="59">
        <f t="shared" si="26"/>
        <v>0</v>
      </c>
      <c r="CP26" s="59">
        <f t="shared" si="27"/>
        <v>0</v>
      </c>
      <c r="CQ26" s="59">
        <f t="shared" si="28"/>
        <v>0</v>
      </c>
      <c r="CR26" s="59">
        <f t="shared" si="29"/>
        <v>0</v>
      </c>
      <c r="CS26" s="59">
        <f t="shared" si="30"/>
        <v>0</v>
      </c>
      <c r="CT26" s="59">
        <f t="shared" si="31"/>
        <v>0</v>
      </c>
      <c r="CU26" s="59">
        <f t="shared" si="32"/>
        <v>0</v>
      </c>
      <c r="CV26" s="59">
        <f t="shared" si="33"/>
        <v>0</v>
      </c>
      <c r="CW26" s="59">
        <f t="shared" si="34"/>
        <v>0</v>
      </c>
      <c r="CX26" s="59">
        <f t="shared" si="35"/>
        <v>0</v>
      </c>
      <c r="CY26" s="59">
        <f t="shared" si="36"/>
        <v>0</v>
      </c>
      <c r="CZ26" s="59">
        <f t="shared" si="37"/>
        <v>0</v>
      </c>
    </row>
    <row r="27" spans="1:104" ht="25.75" x14ac:dyDescent="0.4">
      <c r="A27" s="150" t="s">
        <v>675</v>
      </c>
      <c r="B27" s="229" t="s">
        <v>208</v>
      </c>
      <c r="C27" s="21" t="s">
        <v>1476</v>
      </c>
      <c r="D27" s="23" t="s">
        <v>677</v>
      </c>
      <c r="E27" s="23" t="s">
        <v>684</v>
      </c>
      <c r="F27" s="23" t="s">
        <v>685</v>
      </c>
      <c r="G27" s="21">
        <f t="shared" si="0"/>
        <v>1</v>
      </c>
      <c r="H27" s="21"/>
      <c r="I27" s="21"/>
      <c r="J27" s="21"/>
      <c r="K27" s="21"/>
      <c r="L27" s="21"/>
      <c r="M27" s="21"/>
      <c r="N27" s="21"/>
      <c r="O27" s="21"/>
      <c r="P27" s="21"/>
      <c r="Q27" s="21"/>
      <c r="R27" s="21"/>
      <c r="S27" s="21">
        <v>1</v>
      </c>
      <c r="T27" s="68" t="s">
        <v>115</v>
      </c>
      <c r="U27" s="68"/>
      <c r="V27" s="69" t="e">
        <f t="shared" si="1"/>
        <v>#DIV/0!</v>
      </c>
      <c r="W27" s="69">
        <f t="shared" si="2"/>
        <v>0</v>
      </c>
      <c r="X27" s="68"/>
      <c r="Y27" s="68"/>
      <c r="Z27" s="68" t="s">
        <v>116</v>
      </c>
      <c r="AA27" s="68"/>
      <c r="AB27" s="69" t="e">
        <f t="shared" si="3"/>
        <v>#DIV/0!</v>
      </c>
      <c r="AC27" s="69">
        <f t="shared" si="4"/>
        <v>0</v>
      </c>
      <c r="AD27" s="68"/>
      <c r="AE27" s="68"/>
      <c r="AF27" s="68" t="s">
        <v>117</v>
      </c>
      <c r="AG27" s="68"/>
      <c r="AH27" s="69" t="e">
        <f t="shared" si="5"/>
        <v>#DIV/0!</v>
      </c>
      <c r="AI27" s="69">
        <f t="shared" si="6"/>
        <v>0</v>
      </c>
      <c r="AJ27" s="68"/>
      <c r="AK27" s="68"/>
      <c r="AL27" s="68" t="s">
        <v>118</v>
      </c>
      <c r="AM27" s="68"/>
      <c r="AN27" s="69" t="e">
        <f t="shared" si="7"/>
        <v>#DIV/0!</v>
      </c>
      <c r="AO27" s="69">
        <f t="shared" si="8"/>
        <v>0</v>
      </c>
      <c r="AP27" s="68"/>
      <c r="AQ27" s="68"/>
      <c r="AR27" s="68" t="s">
        <v>119</v>
      </c>
      <c r="AS27" s="68"/>
      <c r="AT27" s="69" t="e">
        <f t="shared" si="9"/>
        <v>#DIV/0!</v>
      </c>
      <c r="AU27" s="69">
        <f t="shared" si="10"/>
        <v>0</v>
      </c>
      <c r="AV27" s="68"/>
      <c r="AW27" s="68"/>
      <c r="AX27" s="68" t="s">
        <v>120</v>
      </c>
      <c r="AY27" s="68"/>
      <c r="AZ27" s="69" t="e">
        <f t="shared" si="11"/>
        <v>#DIV/0!</v>
      </c>
      <c r="BA27" s="69">
        <f t="shared" si="12"/>
        <v>0</v>
      </c>
      <c r="BB27" s="68"/>
      <c r="BC27" s="68"/>
      <c r="BD27" s="68" t="s">
        <v>121</v>
      </c>
      <c r="BE27" s="68"/>
      <c r="BF27" s="69" t="e">
        <f t="shared" si="13"/>
        <v>#DIV/0!</v>
      </c>
      <c r="BG27" s="69">
        <f t="shared" si="14"/>
        <v>0</v>
      </c>
      <c r="BH27" s="68"/>
      <c r="BI27" s="68"/>
      <c r="BJ27" s="68" t="s">
        <v>122</v>
      </c>
      <c r="BK27" s="68"/>
      <c r="BL27" s="69" t="e">
        <f t="shared" si="15"/>
        <v>#DIV/0!</v>
      </c>
      <c r="BM27" s="69">
        <f t="shared" si="16"/>
        <v>0</v>
      </c>
      <c r="BN27" s="68"/>
      <c r="BO27" s="68"/>
      <c r="BP27" s="68" t="s">
        <v>123</v>
      </c>
      <c r="BQ27" s="68"/>
      <c r="BR27" s="69" t="e">
        <f t="shared" si="17"/>
        <v>#DIV/0!</v>
      </c>
      <c r="BS27" s="69">
        <f t="shared" si="18"/>
        <v>0</v>
      </c>
      <c r="BT27" s="68"/>
      <c r="BU27" s="68"/>
      <c r="BV27" s="68" t="s">
        <v>124</v>
      </c>
      <c r="BW27" s="68"/>
      <c r="BX27" s="69" t="e">
        <f t="shared" si="19"/>
        <v>#DIV/0!</v>
      </c>
      <c r="BY27" s="69">
        <f t="shared" si="20"/>
        <v>0</v>
      </c>
      <c r="BZ27" s="68"/>
      <c r="CA27" s="68"/>
      <c r="CB27" s="68" t="s">
        <v>125</v>
      </c>
      <c r="CC27" s="68"/>
      <c r="CD27" s="69" t="e">
        <f t="shared" si="21"/>
        <v>#DIV/0!</v>
      </c>
      <c r="CE27" s="69">
        <f t="shared" si="22"/>
        <v>0</v>
      </c>
      <c r="CF27" s="68"/>
      <c r="CG27" s="68"/>
      <c r="CH27" s="68" t="s">
        <v>126</v>
      </c>
      <c r="CI27" s="68"/>
      <c r="CJ27" s="69">
        <f t="shared" si="23"/>
        <v>0</v>
      </c>
      <c r="CK27" s="69">
        <f t="shared" si="24"/>
        <v>0</v>
      </c>
      <c r="CL27" s="68"/>
      <c r="CM27" s="68"/>
      <c r="CN27" s="59">
        <f t="shared" si="25"/>
        <v>0</v>
      </c>
      <c r="CO27" s="59">
        <f t="shared" si="26"/>
        <v>0</v>
      </c>
      <c r="CP27" s="59">
        <f t="shared" si="27"/>
        <v>0</v>
      </c>
      <c r="CQ27" s="59">
        <f t="shared" si="28"/>
        <v>0</v>
      </c>
      <c r="CR27" s="59">
        <f t="shared" si="29"/>
        <v>0</v>
      </c>
      <c r="CS27" s="59">
        <f t="shared" si="30"/>
        <v>0</v>
      </c>
      <c r="CT27" s="59">
        <f t="shared" si="31"/>
        <v>0</v>
      </c>
      <c r="CU27" s="59">
        <f t="shared" si="32"/>
        <v>0</v>
      </c>
      <c r="CV27" s="59">
        <f t="shared" si="33"/>
        <v>0</v>
      </c>
      <c r="CW27" s="59">
        <f t="shared" si="34"/>
        <v>0</v>
      </c>
      <c r="CX27" s="59">
        <f t="shared" si="35"/>
        <v>0</v>
      </c>
      <c r="CY27" s="59">
        <f t="shared" si="36"/>
        <v>0</v>
      </c>
      <c r="CZ27" s="59">
        <f t="shared" si="37"/>
        <v>0</v>
      </c>
    </row>
    <row r="28" spans="1:104" ht="14.15" x14ac:dyDescent="0.4">
      <c r="A28" s="150" t="s">
        <v>675</v>
      </c>
      <c r="B28" s="230"/>
      <c r="C28" s="21" t="s">
        <v>1477</v>
      </c>
      <c r="D28" s="23"/>
      <c r="E28" s="23"/>
      <c r="F28" s="23"/>
      <c r="G28" s="21">
        <f t="shared" si="0"/>
        <v>0</v>
      </c>
      <c r="H28" s="21"/>
      <c r="I28" s="21"/>
      <c r="J28" s="21"/>
      <c r="K28" s="21"/>
      <c r="L28" s="21"/>
      <c r="M28" s="21"/>
      <c r="N28" s="21"/>
      <c r="O28" s="21"/>
      <c r="P28" s="21"/>
      <c r="Q28" s="21"/>
      <c r="R28" s="21"/>
      <c r="S28" s="21"/>
      <c r="T28" s="68" t="s">
        <v>115</v>
      </c>
      <c r="U28" s="68"/>
      <c r="V28" s="69" t="e">
        <f t="shared" si="1"/>
        <v>#DIV/0!</v>
      </c>
      <c r="W28" s="69" t="e">
        <f t="shared" si="2"/>
        <v>#DIV/0!</v>
      </c>
      <c r="X28" s="68"/>
      <c r="Y28" s="68"/>
      <c r="Z28" s="68" t="s">
        <v>116</v>
      </c>
      <c r="AA28" s="68"/>
      <c r="AB28" s="69" t="e">
        <f t="shared" si="3"/>
        <v>#DIV/0!</v>
      </c>
      <c r="AC28" s="69" t="e">
        <f t="shared" si="4"/>
        <v>#DIV/0!</v>
      </c>
      <c r="AD28" s="68"/>
      <c r="AE28" s="68"/>
      <c r="AF28" s="68" t="s">
        <v>117</v>
      </c>
      <c r="AG28" s="68"/>
      <c r="AH28" s="69" t="e">
        <f t="shared" si="5"/>
        <v>#DIV/0!</v>
      </c>
      <c r="AI28" s="69" t="e">
        <f t="shared" si="6"/>
        <v>#DIV/0!</v>
      </c>
      <c r="AJ28" s="68"/>
      <c r="AK28" s="68"/>
      <c r="AL28" s="68" t="s">
        <v>118</v>
      </c>
      <c r="AM28" s="68"/>
      <c r="AN28" s="69" t="e">
        <f t="shared" si="7"/>
        <v>#DIV/0!</v>
      </c>
      <c r="AO28" s="69" t="e">
        <f t="shared" si="8"/>
        <v>#DIV/0!</v>
      </c>
      <c r="AP28" s="68"/>
      <c r="AQ28" s="68"/>
      <c r="AR28" s="68" t="s">
        <v>119</v>
      </c>
      <c r="AS28" s="68"/>
      <c r="AT28" s="69" t="e">
        <f t="shared" si="9"/>
        <v>#DIV/0!</v>
      </c>
      <c r="AU28" s="69" t="e">
        <f t="shared" si="10"/>
        <v>#DIV/0!</v>
      </c>
      <c r="AV28" s="68"/>
      <c r="AW28" s="68"/>
      <c r="AX28" s="68" t="s">
        <v>120</v>
      </c>
      <c r="AY28" s="68"/>
      <c r="AZ28" s="69" t="e">
        <f t="shared" si="11"/>
        <v>#DIV/0!</v>
      </c>
      <c r="BA28" s="69" t="e">
        <f t="shared" si="12"/>
        <v>#DIV/0!</v>
      </c>
      <c r="BB28" s="68"/>
      <c r="BC28" s="68"/>
      <c r="BD28" s="68" t="s">
        <v>121</v>
      </c>
      <c r="BE28" s="68"/>
      <c r="BF28" s="69" t="e">
        <f t="shared" si="13"/>
        <v>#DIV/0!</v>
      </c>
      <c r="BG28" s="69" t="e">
        <f t="shared" si="14"/>
        <v>#DIV/0!</v>
      </c>
      <c r="BH28" s="68"/>
      <c r="BI28" s="68"/>
      <c r="BJ28" s="68" t="s">
        <v>122</v>
      </c>
      <c r="BK28" s="68"/>
      <c r="BL28" s="69" t="e">
        <f t="shared" si="15"/>
        <v>#DIV/0!</v>
      </c>
      <c r="BM28" s="69" t="e">
        <f t="shared" si="16"/>
        <v>#DIV/0!</v>
      </c>
      <c r="BN28" s="68"/>
      <c r="BO28" s="68"/>
      <c r="BP28" s="68" t="s">
        <v>123</v>
      </c>
      <c r="BQ28" s="68"/>
      <c r="BR28" s="69" t="e">
        <f t="shared" si="17"/>
        <v>#DIV/0!</v>
      </c>
      <c r="BS28" s="69" t="e">
        <f t="shared" si="18"/>
        <v>#DIV/0!</v>
      </c>
      <c r="BT28" s="68"/>
      <c r="BU28" s="68"/>
      <c r="BV28" s="68" t="s">
        <v>124</v>
      </c>
      <c r="BW28" s="68"/>
      <c r="BX28" s="69" t="e">
        <f t="shared" si="19"/>
        <v>#DIV/0!</v>
      </c>
      <c r="BY28" s="69" t="e">
        <f t="shared" si="20"/>
        <v>#DIV/0!</v>
      </c>
      <c r="BZ28" s="68"/>
      <c r="CA28" s="68"/>
      <c r="CB28" s="68" t="s">
        <v>125</v>
      </c>
      <c r="CC28" s="68"/>
      <c r="CD28" s="69" t="e">
        <f t="shared" si="21"/>
        <v>#DIV/0!</v>
      </c>
      <c r="CE28" s="69" t="e">
        <f t="shared" si="22"/>
        <v>#DIV/0!</v>
      </c>
      <c r="CF28" s="68"/>
      <c r="CG28" s="68"/>
      <c r="CH28" s="68" t="s">
        <v>126</v>
      </c>
      <c r="CI28" s="68"/>
      <c r="CJ28" s="69" t="e">
        <f t="shared" si="23"/>
        <v>#DIV/0!</v>
      </c>
      <c r="CK28" s="69" t="e">
        <f t="shared" si="24"/>
        <v>#DIV/0!</v>
      </c>
      <c r="CL28" s="68"/>
      <c r="CM28" s="68"/>
      <c r="CN28" s="59">
        <f t="shared" si="25"/>
        <v>0</v>
      </c>
      <c r="CO28" s="59">
        <f t="shared" si="26"/>
        <v>0</v>
      </c>
      <c r="CP28" s="59">
        <f t="shared" si="27"/>
        <v>0</v>
      </c>
      <c r="CQ28" s="59">
        <f t="shared" si="28"/>
        <v>0</v>
      </c>
      <c r="CR28" s="59">
        <f t="shared" si="29"/>
        <v>0</v>
      </c>
      <c r="CS28" s="59">
        <f t="shared" si="30"/>
        <v>0</v>
      </c>
      <c r="CT28" s="59">
        <f t="shared" si="31"/>
        <v>0</v>
      </c>
      <c r="CU28" s="59">
        <f t="shared" si="32"/>
        <v>0</v>
      </c>
      <c r="CV28" s="59">
        <f t="shared" si="33"/>
        <v>0</v>
      </c>
      <c r="CW28" s="59">
        <f t="shared" si="34"/>
        <v>0</v>
      </c>
      <c r="CX28" s="59">
        <f t="shared" si="35"/>
        <v>0</v>
      </c>
      <c r="CY28" s="59">
        <f t="shared" si="36"/>
        <v>0</v>
      </c>
      <c r="CZ28" s="59">
        <f t="shared" si="37"/>
        <v>0</v>
      </c>
    </row>
    <row r="29" spans="1:104" ht="14.15" x14ac:dyDescent="0.4">
      <c r="A29" s="150" t="s">
        <v>675</v>
      </c>
      <c r="B29" s="230"/>
      <c r="C29" s="21" t="s">
        <v>1478</v>
      </c>
      <c r="D29" s="23"/>
      <c r="E29" s="23"/>
      <c r="F29" s="23"/>
      <c r="G29" s="21">
        <f t="shared" si="0"/>
        <v>0</v>
      </c>
      <c r="H29" s="21"/>
      <c r="I29" s="21"/>
      <c r="J29" s="21"/>
      <c r="K29" s="21"/>
      <c r="L29" s="21"/>
      <c r="M29" s="21"/>
      <c r="N29" s="21"/>
      <c r="O29" s="21"/>
      <c r="P29" s="21"/>
      <c r="Q29" s="21"/>
      <c r="R29" s="21"/>
      <c r="S29" s="21"/>
      <c r="T29" s="68" t="s">
        <v>115</v>
      </c>
      <c r="U29" s="68"/>
      <c r="V29" s="69" t="e">
        <f t="shared" si="1"/>
        <v>#DIV/0!</v>
      </c>
      <c r="W29" s="69" t="e">
        <f t="shared" si="2"/>
        <v>#DIV/0!</v>
      </c>
      <c r="X29" s="68"/>
      <c r="Y29" s="68"/>
      <c r="Z29" s="68" t="s">
        <v>116</v>
      </c>
      <c r="AA29" s="68"/>
      <c r="AB29" s="69" t="e">
        <f t="shared" si="3"/>
        <v>#DIV/0!</v>
      </c>
      <c r="AC29" s="69" t="e">
        <f t="shared" si="4"/>
        <v>#DIV/0!</v>
      </c>
      <c r="AD29" s="68"/>
      <c r="AE29" s="68"/>
      <c r="AF29" s="68" t="s">
        <v>117</v>
      </c>
      <c r="AG29" s="68"/>
      <c r="AH29" s="69" t="e">
        <f t="shared" si="5"/>
        <v>#DIV/0!</v>
      </c>
      <c r="AI29" s="69" t="e">
        <f t="shared" si="6"/>
        <v>#DIV/0!</v>
      </c>
      <c r="AJ29" s="68"/>
      <c r="AK29" s="68"/>
      <c r="AL29" s="68" t="s">
        <v>118</v>
      </c>
      <c r="AM29" s="68"/>
      <c r="AN29" s="69" t="e">
        <f t="shared" si="7"/>
        <v>#DIV/0!</v>
      </c>
      <c r="AO29" s="69" t="e">
        <f t="shared" si="8"/>
        <v>#DIV/0!</v>
      </c>
      <c r="AP29" s="68"/>
      <c r="AQ29" s="68"/>
      <c r="AR29" s="68" t="s">
        <v>119</v>
      </c>
      <c r="AS29" s="68"/>
      <c r="AT29" s="69" t="e">
        <f t="shared" si="9"/>
        <v>#DIV/0!</v>
      </c>
      <c r="AU29" s="69" t="e">
        <f t="shared" si="10"/>
        <v>#DIV/0!</v>
      </c>
      <c r="AV29" s="68"/>
      <c r="AW29" s="68"/>
      <c r="AX29" s="68" t="s">
        <v>120</v>
      </c>
      <c r="AY29" s="68"/>
      <c r="AZ29" s="69" t="e">
        <f t="shared" si="11"/>
        <v>#DIV/0!</v>
      </c>
      <c r="BA29" s="69" t="e">
        <f t="shared" si="12"/>
        <v>#DIV/0!</v>
      </c>
      <c r="BB29" s="68"/>
      <c r="BC29" s="68"/>
      <c r="BD29" s="68" t="s">
        <v>121</v>
      </c>
      <c r="BE29" s="68"/>
      <c r="BF29" s="69" t="e">
        <f t="shared" si="13"/>
        <v>#DIV/0!</v>
      </c>
      <c r="BG29" s="69" t="e">
        <f t="shared" si="14"/>
        <v>#DIV/0!</v>
      </c>
      <c r="BH29" s="68"/>
      <c r="BI29" s="68"/>
      <c r="BJ29" s="68" t="s">
        <v>122</v>
      </c>
      <c r="BK29" s="68"/>
      <c r="BL29" s="69" t="e">
        <f t="shared" si="15"/>
        <v>#DIV/0!</v>
      </c>
      <c r="BM29" s="69" t="e">
        <f t="shared" si="16"/>
        <v>#DIV/0!</v>
      </c>
      <c r="BN29" s="68"/>
      <c r="BO29" s="68"/>
      <c r="BP29" s="68" t="s">
        <v>123</v>
      </c>
      <c r="BQ29" s="68"/>
      <c r="BR29" s="69" t="e">
        <f t="shared" si="17"/>
        <v>#DIV/0!</v>
      </c>
      <c r="BS29" s="69" t="e">
        <f t="shared" si="18"/>
        <v>#DIV/0!</v>
      </c>
      <c r="BT29" s="68"/>
      <c r="BU29" s="68"/>
      <c r="BV29" s="68" t="s">
        <v>124</v>
      </c>
      <c r="BW29" s="68"/>
      <c r="BX29" s="69" t="e">
        <f t="shared" si="19"/>
        <v>#DIV/0!</v>
      </c>
      <c r="BY29" s="69" t="e">
        <f t="shared" si="20"/>
        <v>#DIV/0!</v>
      </c>
      <c r="BZ29" s="68"/>
      <c r="CA29" s="68"/>
      <c r="CB29" s="68" t="s">
        <v>125</v>
      </c>
      <c r="CC29" s="68"/>
      <c r="CD29" s="69" t="e">
        <f t="shared" si="21"/>
        <v>#DIV/0!</v>
      </c>
      <c r="CE29" s="69" t="e">
        <f t="shared" si="22"/>
        <v>#DIV/0!</v>
      </c>
      <c r="CF29" s="68"/>
      <c r="CG29" s="68"/>
      <c r="CH29" s="68" t="s">
        <v>126</v>
      </c>
      <c r="CI29" s="68"/>
      <c r="CJ29" s="69" t="e">
        <f t="shared" si="23"/>
        <v>#DIV/0!</v>
      </c>
      <c r="CK29" s="69" t="e">
        <f t="shared" si="24"/>
        <v>#DIV/0!</v>
      </c>
      <c r="CL29" s="68"/>
      <c r="CM29" s="68"/>
      <c r="CN29" s="59">
        <f t="shared" si="25"/>
        <v>0</v>
      </c>
      <c r="CO29" s="59">
        <f t="shared" si="26"/>
        <v>0</v>
      </c>
      <c r="CP29" s="59">
        <f t="shared" si="27"/>
        <v>0</v>
      </c>
      <c r="CQ29" s="59">
        <f t="shared" si="28"/>
        <v>0</v>
      </c>
      <c r="CR29" s="59">
        <f t="shared" si="29"/>
        <v>0</v>
      </c>
      <c r="CS29" s="59">
        <f t="shared" si="30"/>
        <v>0</v>
      </c>
      <c r="CT29" s="59">
        <f t="shared" si="31"/>
        <v>0</v>
      </c>
      <c r="CU29" s="59">
        <f t="shared" si="32"/>
        <v>0</v>
      </c>
      <c r="CV29" s="59">
        <f t="shared" si="33"/>
        <v>0</v>
      </c>
      <c r="CW29" s="59">
        <f t="shared" si="34"/>
        <v>0</v>
      </c>
      <c r="CX29" s="59">
        <f t="shared" si="35"/>
        <v>0</v>
      </c>
      <c r="CY29" s="59">
        <f t="shared" si="36"/>
        <v>0</v>
      </c>
      <c r="CZ29" s="59">
        <f t="shared" si="37"/>
        <v>0</v>
      </c>
    </row>
    <row r="30" spans="1:104" ht="14.15" x14ac:dyDescent="0.4">
      <c r="A30" s="150" t="s">
        <v>675</v>
      </c>
      <c r="B30" s="230"/>
      <c r="C30" s="21" t="s">
        <v>1479</v>
      </c>
      <c r="D30" s="23"/>
      <c r="E30" s="23"/>
      <c r="F30" s="23"/>
      <c r="G30" s="21">
        <f t="shared" si="0"/>
        <v>0</v>
      </c>
      <c r="H30" s="21"/>
      <c r="I30" s="21"/>
      <c r="J30" s="21"/>
      <c r="K30" s="21"/>
      <c r="L30" s="21"/>
      <c r="M30" s="21"/>
      <c r="N30" s="21"/>
      <c r="O30" s="21"/>
      <c r="P30" s="21"/>
      <c r="Q30" s="21"/>
      <c r="R30" s="21"/>
      <c r="S30" s="21"/>
      <c r="T30" s="68" t="s">
        <v>115</v>
      </c>
      <c r="U30" s="68"/>
      <c r="V30" s="69" t="e">
        <f t="shared" si="1"/>
        <v>#DIV/0!</v>
      </c>
      <c r="W30" s="69" t="e">
        <f t="shared" si="2"/>
        <v>#DIV/0!</v>
      </c>
      <c r="X30" s="68"/>
      <c r="Y30" s="68"/>
      <c r="Z30" s="68" t="s">
        <v>116</v>
      </c>
      <c r="AA30" s="68"/>
      <c r="AB30" s="69" t="e">
        <f t="shared" si="3"/>
        <v>#DIV/0!</v>
      </c>
      <c r="AC30" s="69" t="e">
        <f t="shared" si="4"/>
        <v>#DIV/0!</v>
      </c>
      <c r="AD30" s="68"/>
      <c r="AE30" s="68"/>
      <c r="AF30" s="68" t="s">
        <v>117</v>
      </c>
      <c r="AG30" s="68"/>
      <c r="AH30" s="69" t="e">
        <f t="shared" si="5"/>
        <v>#DIV/0!</v>
      </c>
      <c r="AI30" s="69" t="e">
        <f t="shared" si="6"/>
        <v>#DIV/0!</v>
      </c>
      <c r="AJ30" s="68"/>
      <c r="AK30" s="68"/>
      <c r="AL30" s="68" t="s">
        <v>118</v>
      </c>
      <c r="AM30" s="68"/>
      <c r="AN30" s="69" t="e">
        <f t="shared" si="7"/>
        <v>#DIV/0!</v>
      </c>
      <c r="AO30" s="69" t="e">
        <f t="shared" si="8"/>
        <v>#DIV/0!</v>
      </c>
      <c r="AP30" s="68"/>
      <c r="AQ30" s="68"/>
      <c r="AR30" s="68" t="s">
        <v>119</v>
      </c>
      <c r="AS30" s="68"/>
      <c r="AT30" s="69" t="e">
        <f t="shared" si="9"/>
        <v>#DIV/0!</v>
      </c>
      <c r="AU30" s="69" t="e">
        <f t="shared" si="10"/>
        <v>#DIV/0!</v>
      </c>
      <c r="AV30" s="68"/>
      <c r="AW30" s="68"/>
      <c r="AX30" s="68" t="s">
        <v>120</v>
      </c>
      <c r="AY30" s="68"/>
      <c r="AZ30" s="69" t="e">
        <f t="shared" si="11"/>
        <v>#DIV/0!</v>
      </c>
      <c r="BA30" s="69" t="e">
        <f t="shared" si="12"/>
        <v>#DIV/0!</v>
      </c>
      <c r="BB30" s="68"/>
      <c r="BC30" s="68"/>
      <c r="BD30" s="68" t="s">
        <v>121</v>
      </c>
      <c r="BE30" s="68"/>
      <c r="BF30" s="69" t="e">
        <f t="shared" si="13"/>
        <v>#DIV/0!</v>
      </c>
      <c r="BG30" s="69" t="e">
        <f t="shared" si="14"/>
        <v>#DIV/0!</v>
      </c>
      <c r="BH30" s="68"/>
      <c r="BI30" s="68"/>
      <c r="BJ30" s="68" t="s">
        <v>122</v>
      </c>
      <c r="BK30" s="68"/>
      <c r="BL30" s="69" t="e">
        <f t="shared" si="15"/>
        <v>#DIV/0!</v>
      </c>
      <c r="BM30" s="69" t="e">
        <f t="shared" si="16"/>
        <v>#DIV/0!</v>
      </c>
      <c r="BN30" s="68"/>
      <c r="BO30" s="68"/>
      <c r="BP30" s="68" t="s">
        <v>123</v>
      </c>
      <c r="BQ30" s="68"/>
      <c r="BR30" s="69" t="e">
        <f t="shared" si="17"/>
        <v>#DIV/0!</v>
      </c>
      <c r="BS30" s="69" t="e">
        <f t="shared" si="18"/>
        <v>#DIV/0!</v>
      </c>
      <c r="BT30" s="68"/>
      <c r="BU30" s="68"/>
      <c r="BV30" s="68" t="s">
        <v>124</v>
      </c>
      <c r="BW30" s="68"/>
      <c r="BX30" s="69" t="e">
        <f t="shared" si="19"/>
        <v>#DIV/0!</v>
      </c>
      <c r="BY30" s="69" t="e">
        <f t="shared" si="20"/>
        <v>#DIV/0!</v>
      </c>
      <c r="BZ30" s="68"/>
      <c r="CA30" s="68"/>
      <c r="CB30" s="68" t="s">
        <v>125</v>
      </c>
      <c r="CC30" s="68"/>
      <c r="CD30" s="69" t="e">
        <f t="shared" si="21"/>
        <v>#DIV/0!</v>
      </c>
      <c r="CE30" s="69" t="e">
        <f t="shared" si="22"/>
        <v>#DIV/0!</v>
      </c>
      <c r="CF30" s="68"/>
      <c r="CG30" s="68"/>
      <c r="CH30" s="68" t="s">
        <v>126</v>
      </c>
      <c r="CI30" s="68"/>
      <c r="CJ30" s="69" t="e">
        <f t="shared" si="23"/>
        <v>#DIV/0!</v>
      </c>
      <c r="CK30" s="69" t="e">
        <f t="shared" si="24"/>
        <v>#DIV/0!</v>
      </c>
      <c r="CL30" s="68"/>
      <c r="CM30" s="68"/>
      <c r="CN30" s="59">
        <f t="shared" si="25"/>
        <v>0</v>
      </c>
      <c r="CO30" s="59">
        <f t="shared" si="26"/>
        <v>0</v>
      </c>
      <c r="CP30" s="59">
        <f t="shared" si="27"/>
        <v>0</v>
      </c>
      <c r="CQ30" s="59">
        <f t="shared" si="28"/>
        <v>0</v>
      </c>
      <c r="CR30" s="59">
        <f t="shared" si="29"/>
        <v>0</v>
      </c>
      <c r="CS30" s="59">
        <f t="shared" si="30"/>
        <v>0</v>
      </c>
      <c r="CT30" s="59">
        <f t="shared" si="31"/>
        <v>0</v>
      </c>
      <c r="CU30" s="59">
        <f t="shared" si="32"/>
        <v>0</v>
      </c>
      <c r="CV30" s="59">
        <f t="shared" si="33"/>
        <v>0</v>
      </c>
      <c r="CW30" s="59">
        <f t="shared" si="34"/>
        <v>0</v>
      </c>
      <c r="CX30" s="59">
        <f t="shared" si="35"/>
        <v>0</v>
      </c>
      <c r="CY30" s="59">
        <f t="shared" si="36"/>
        <v>0</v>
      </c>
      <c r="CZ30" s="59">
        <f t="shared" si="37"/>
        <v>0</v>
      </c>
    </row>
    <row r="31" spans="1:104" ht="14.15" x14ac:dyDescent="0.4">
      <c r="A31" s="150" t="s">
        <v>675</v>
      </c>
      <c r="B31" s="231"/>
      <c r="C31" s="21" t="s">
        <v>1480</v>
      </c>
      <c r="D31" s="23"/>
      <c r="E31" s="23"/>
      <c r="F31" s="23"/>
      <c r="G31" s="21">
        <f t="shared" si="0"/>
        <v>0</v>
      </c>
      <c r="H31" s="21"/>
      <c r="I31" s="21"/>
      <c r="J31" s="21"/>
      <c r="K31" s="21"/>
      <c r="L31" s="21"/>
      <c r="M31" s="21"/>
      <c r="N31" s="21"/>
      <c r="O31" s="21"/>
      <c r="P31" s="21"/>
      <c r="Q31" s="21"/>
      <c r="R31" s="21"/>
      <c r="S31" s="21"/>
      <c r="T31" s="68" t="s">
        <v>115</v>
      </c>
      <c r="U31" s="68"/>
      <c r="V31" s="69" t="e">
        <f t="shared" si="1"/>
        <v>#DIV/0!</v>
      </c>
      <c r="W31" s="69" t="e">
        <f t="shared" si="2"/>
        <v>#DIV/0!</v>
      </c>
      <c r="X31" s="68"/>
      <c r="Y31" s="68"/>
      <c r="Z31" s="68" t="s">
        <v>116</v>
      </c>
      <c r="AA31" s="68"/>
      <c r="AB31" s="69" t="e">
        <f t="shared" si="3"/>
        <v>#DIV/0!</v>
      </c>
      <c r="AC31" s="69" t="e">
        <f t="shared" si="4"/>
        <v>#DIV/0!</v>
      </c>
      <c r="AD31" s="68"/>
      <c r="AE31" s="68"/>
      <c r="AF31" s="68" t="s">
        <v>117</v>
      </c>
      <c r="AG31" s="68"/>
      <c r="AH31" s="69" t="e">
        <f t="shared" si="5"/>
        <v>#DIV/0!</v>
      </c>
      <c r="AI31" s="69" t="e">
        <f t="shared" si="6"/>
        <v>#DIV/0!</v>
      </c>
      <c r="AJ31" s="68"/>
      <c r="AK31" s="68"/>
      <c r="AL31" s="68" t="s">
        <v>118</v>
      </c>
      <c r="AM31" s="68"/>
      <c r="AN31" s="69" t="e">
        <f t="shared" si="7"/>
        <v>#DIV/0!</v>
      </c>
      <c r="AO31" s="69" t="e">
        <f t="shared" si="8"/>
        <v>#DIV/0!</v>
      </c>
      <c r="AP31" s="68"/>
      <c r="AQ31" s="68"/>
      <c r="AR31" s="68" t="s">
        <v>119</v>
      </c>
      <c r="AS31" s="68"/>
      <c r="AT31" s="69" t="e">
        <f t="shared" si="9"/>
        <v>#DIV/0!</v>
      </c>
      <c r="AU31" s="69" t="e">
        <f t="shared" si="10"/>
        <v>#DIV/0!</v>
      </c>
      <c r="AV31" s="68"/>
      <c r="AW31" s="68"/>
      <c r="AX31" s="68" t="s">
        <v>120</v>
      </c>
      <c r="AY31" s="68"/>
      <c r="AZ31" s="69" t="e">
        <f t="shared" si="11"/>
        <v>#DIV/0!</v>
      </c>
      <c r="BA31" s="69" t="e">
        <f t="shared" si="12"/>
        <v>#DIV/0!</v>
      </c>
      <c r="BB31" s="68"/>
      <c r="BC31" s="68"/>
      <c r="BD31" s="68" t="s">
        <v>121</v>
      </c>
      <c r="BE31" s="68"/>
      <c r="BF31" s="69" t="e">
        <f t="shared" si="13"/>
        <v>#DIV/0!</v>
      </c>
      <c r="BG31" s="69" t="e">
        <f t="shared" si="14"/>
        <v>#DIV/0!</v>
      </c>
      <c r="BH31" s="68"/>
      <c r="BI31" s="68"/>
      <c r="BJ31" s="68" t="s">
        <v>122</v>
      </c>
      <c r="BK31" s="68"/>
      <c r="BL31" s="69" t="e">
        <f t="shared" si="15"/>
        <v>#DIV/0!</v>
      </c>
      <c r="BM31" s="69" t="e">
        <f t="shared" si="16"/>
        <v>#DIV/0!</v>
      </c>
      <c r="BN31" s="68"/>
      <c r="BO31" s="68"/>
      <c r="BP31" s="68" t="s">
        <v>123</v>
      </c>
      <c r="BQ31" s="68"/>
      <c r="BR31" s="69" t="e">
        <f t="shared" si="17"/>
        <v>#DIV/0!</v>
      </c>
      <c r="BS31" s="69" t="e">
        <f t="shared" si="18"/>
        <v>#DIV/0!</v>
      </c>
      <c r="BT31" s="68"/>
      <c r="BU31" s="68"/>
      <c r="BV31" s="68" t="s">
        <v>124</v>
      </c>
      <c r="BW31" s="68"/>
      <c r="BX31" s="69" t="e">
        <f t="shared" si="19"/>
        <v>#DIV/0!</v>
      </c>
      <c r="BY31" s="69" t="e">
        <f t="shared" si="20"/>
        <v>#DIV/0!</v>
      </c>
      <c r="BZ31" s="68"/>
      <c r="CA31" s="68"/>
      <c r="CB31" s="68" t="s">
        <v>125</v>
      </c>
      <c r="CC31" s="68"/>
      <c r="CD31" s="69" t="e">
        <f t="shared" si="21"/>
        <v>#DIV/0!</v>
      </c>
      <c r="CE31" s="69" t="e">
        <f t="shared" si="22"/>
        <v>#DIV/0!</v>
      </c>
      <c r="CF31" s="68"/>
      <c r="CG31" s="68"/>
      <c r="CH31" s="68" t="s">
        <v>126</v>
      </c>
      <c r="CI31" s="68"/>
      <c r="CJ31" s="69" t="e">
        <f t="shared" si="23"/>
        <v>#DIV/0!</v>
      </c>
      <c r="CK31" s="69" t="e">
        <f t="shared" si="24"/>
        <v>#DIV/0!</v>
      </c>
      <c r="CL31" s="68"/>
      <c r="CM31" s="68"/>
      <c r="CN31" s="59">
        <f t="shared" si="25"/>
        <v>0</v>
      </c>
      <c r="CO31" s="59">
        <f t="shared" si="26"/>
        <v>0</v>
      </c>
      <c r="CP31" s="59">
        <f t="shared" si="27"/>
        <v>0</v>
      </c>
      <c r="CQ31" s="59">
        <f t="shared" si="28"/>
        <v>0</v>
      </c>
      <c r="CR31" s="59">
        <f t="shared" si="29"/>
        <v>0</v>
      </c>
      <c r="CS31" s="59">
        <f t="shared" si="30"/>
        <v>0</v>
      </c>
      <c r="CT31" s="59">
        <f t="shared" si="31"/>
        <v>0</v>
      </c>
      <c r="CU31" s="59">
        <f t="shared" si="32"/>
        <v>0</v>
      </c>
      <c r="CV31" s="59">
        <f t="shared" si="33"/>
        <v>0</v>
      </c>
      <c r="CW31" s="59">
        <f t="shared" si="34"/>
        <v>0</v>
      </c>
      <c r="CX31" s="59">
        <f t="shared" si="35"/>
        <v>0</v>
      </c>
      <c r="CY31" s="59">
        <f t="shared" si="36"/>
        <v>0</v>
      </c>
      <c r="CZ31" s="59">
        <f t="shared" si="37"/>
        <v>0</v>
      </c>
    </row>
    <row r="32" spans="1:104" ht="102.9" x14ac:dyDescent="0.4">
      <c r="A32" s="150" t="s">
        <v>948</v>
      </c>
      <c r="B32" s="229" t="s">
        <v>208</v>
      </c>
      <c r="C32" s="21" t="s">
        <v>1481</v>
      </c>
      <c r="D32" s="23" t="s">
        <v>954</v>
      </c>
      <c r="E32" s="23" t="s">
        <v>957</v>
      </c>
      <c r="F32" s="23" t="s">
        <v>958</v>
      </c>
      <c r="G32" s="21">
        <f t="shared" si="0"/>
        <v>3</v>
      </c>
      <c r="H32" s="21">
        <v>1</v>
      </c>
      <c r="I32" s="21"/>
      <c r="J32" s="21"/>
      <c r="K32" s="21"/>
      <c r="L32" s="21">
        <v>1</v>
      </c>
      <c r="M32" s="21"/>
      <c r="N32" s="21"/>
      <c r="O32" s="21"/>
      <c r="P32" s="21">
        <v>1</v>
      </c>
      <c r="Q32" s="21"/>
      <c r="R32" s="21"/>
      <c r="S32" s="21"/>
      <c r="T32" s="68" t="s">
        <v>115</v>
      </c>
      <c r="U32" s="68"/>
      <c r="V32" s="69">
        <f t="shared" si="1"/>
        <v>0</v>
      </c>
      <c r="W32" s="69">
        <f t="shared" si="2"/>
        <v>0</v>
      </c>
      <c r="X32" s="68"/>
      <c r="Y32" s="68"/>
      <c r="Z32" s="68" t="s">
        <v>116</v>
      </c>
      <c r="AA32" s="68"/>
      <c r="AB32" s="69" t="e">
        <f t="shared" si="3"/>
        <v>#DIV/0!</v>
      </c>
      <c r="AC32" s="69">
        <f t="shared" si="4"/>
        <v>0</v>
      </c>
      <c r="AD32" s="68"/>
      <c r="AE32" s="68"/>
      <c r="AF32" s="68" t="s">
        <v>117</v>
      </c>
      <c r="AG32" s="68"/>
      <c r="AH32" s="69" t="e">
        <f t="shared" si="5"/>
        <v>#DIV/0!</v>
      </c>
      <c r="AI32" s="69">
        <f t="shared" si="6"/>
        <v>0</v>
      </c>
      <c r="AJ32" s="68"/>
      <c r="AK32" s="68"/>
      <c r="AL32" s="68" t="s">
        <v>118</v>
      </c>
      <c r="AM32" s="68"/>
      <c r="AN32" s="69" t="e">
        <f t="shared" si="7"/>
        <v>#DIV/0!</v>
      </c>
      <c r="AO32" s="69">
        <f t="shared" si="8"/>
        <v>0</v>
      </c>
      <c r="AP32" s="68"/>
      <c r="AQ32" s="68"/>
      <c r="AR32" s="68" t="s">
        <v>119</v>
      </c>
      <c r="AS32" s="68"/>
      <c r="AT32" s="69">
        <f t="shared" si="9"/>
        <v>0</v>
      </c>
      <c r="AU32" s="69">
        <f t="shared" si="10"/>
        <v>0</v>
      </c>
      <c r="AV32" s="68"/>
      <c r="AW32" s="68"/>
      <c r="AX32" s="68" t="s">
        <v>120</v>
      </c>
      <c r="AY32" s="68"/>
      <c r="AZ32" s="69" t="e">
        <f t="shared" si="11"/>
        <v>#DIV/0!</v>
      </c>
      <c r="BA32" s="69">
        <f t="shared" si="12"/>
        <v>0</v>
      </c>
      <c r="BB32" s="68"/>
      <c r="BC32" s="68"/>
      <c r="BD32" s="68" t="s">
        <v>121</v>
      </c>
      <c r="BE32" s="68"/>
      <c r="BF32" s="69" t="e">
        <f t="shared" si="13"/>
        <v>#DIV/0!</v>
      </c>
      <c r="BG32" s="69">
        <f t="shared" si="14"/>
        <v>0</v>
      </c>
      <c r="BH32" s="68"/>
      <c r="BI32" s="68"/>
      <c r="BJ32" s="68" t="s">
        <v>122</v>
      </c>
      <c r="BK32" s="68"/>
      <c r="BL32" s="69" t="e">
        <f t="shared" si="15"/>
        <v>#DIV/0!</v>
      </c>
      <c r="BM32" s="69">
        <f t="shared" si="16"/>
        <v>0</v>
      </c>
      <c r="BN32" s="68"/>
      <c r="BO32" s="68"/>
      <c r="BP32" s="68" t="s">
        <v>123</v>
      </c>
      <c r="BQ32" s="68"/>
      <c r="BR32" s="69">
        <f t="shared" si="17"/>
        <v>0</v>
      </c>
      <c r="BS32" s="69">
        <f t="shared" si="18"/>
        <v>0</v>
      </c>
      <c r="BT32" s="68"/>
      <c r="BU32" s="68"/>
      <c r="BV32" s="68" t="s">
        <v>124</v>
      </c>
      <c r="BW32" s="68"/>
      <c r="BX32" s="69" t="e">
        <f t="shared" si="19"/>
        <v>#DIV/0!</v>
      </c>
      <c r="BY32" s="69">
        <f t="shared" si="20"/>
        <v>0</v>
      </c>
      <c r="BZ32" s="68"/>
      <c r="CA32" s="68"/>
      <c r="CB32" s="68" t="s">
        <v>125</v>
      </c>
      <c r="CC32" s="68"/>
      <c r="CD32" s="69" t="e">
        <f t="shared" si="21"/>
        <v>#DIV/0!</v>
      </c>
      <c r="CE32" s="69">
        <f t="shared" si="22"/>
        <v>0</v>
      </c>
      <c r="CF32" s="68"/>
      <c r="CG32" s="68"/>
      <c r="CH32" s="68" t="s">
        <v>126</v>
      </c>
      <c r="CI32" s="68"/>
      <c r="CJ32" s="69" t="e">
        <f t="shared" si="23"/>
        <v>#DIV/0!</v>
      </c>
      <c r="CK32" s="69">
        <f t="shared" si="24"/>
        <v>0</v>
      </c>
      <c r="CL32" s="68"/>
      <c r="CM32" s="68"/>
      <c r="CN32" s="59">
        <f t="shared" si="25"/>
        <v>0</v>
      </c>
      <c r="CO32" s="59">
        <f t="shared" si="26"/>
        <v>0</v>
      </c>
      <c r="CP32" s="59">
        <f t="shared" si="27"/>
        <v>0</v>
      </c>
      <c r="CQ32" s="59">
        <f t="shared" si="28"/>
        <v>0</v>
      </c>
      <c r="CR32" s="59">
        <f t="shared" si="29"/>
        <v>0</v>
      </c>
      <c r="CS32" s="59">
        <f t="shared" si="30"/>
        <v>0</v>
      </c>
      <c r="CT32" s="59">
        <f t="shared" si="31"/>
        <v>0</v>
      </c>
      <c r="CU32" s="59">
        <f t="shared" si="32"/>
        <v>0</v>
      </c>
      <c r="CV32" s="59">
        <f t="shared" si="33"/>
        <v>0</v>
      </c>
      <c r="CW32" s="59">
        <f t="shared" si="34"/>
        <v>0</v>
      </c>
      <c r="CX32" s="59">
        <f t="shared" si="35"/>
        <v>0</v>
      </c>
      <c r="CY32" s="59">
        <f t="shared" si="36"/>
        <v>0</v>
      </c>
      <c r="CZ32" s="59">
        <f t="shared" si="37"/>
        <v>0</v>
      </c>
    </row>
    <row r="33" spans="1:104" ht="115.75" x14ac:dyDescent="0.4">
      <c r="A33" s="150" t="s">
        <v>948</v>
      </c>
      <c r="B33" s="230"/>
      <c r="C33" s="21" t="s">
        <v>1482</v>
      </c>
      <c r="D33" s="23" t="s">
        <v>954</v>
      </c>
      <c r="E33" s="23" t="s">
        <v>961</v>
      </c>
      <c r="F33" s="23" t="s">
        <v>962</v>
      </c>
      <c r="G33" s="21">
        <f t="shared" si="0"/>
        <v>1</v>
      </c>
      <c r="H33" s="21"/>
      <c r="I33" s="21"/>
      <c r="J33" s="21"/>
      <c r="K33" s="21"/>
      <c r="L33" s="21"/>
      <c r="M33" s="21"/>
      <c r="N33" s="21"/>
      <c r="O33" s="21"/>
      <c r="P33" s="21"/>
      <c r="Q33" s="21"/>
      <c r="R33" s="21"/>
      <c r="S33" s="21">
        <v>1</v>
      </c>
      <c r="T33" s="68" t="s">
        <v>115</v>
      </c>
      <c r="U33" s="68"/>
      <c r="V33" s="69" t="e">
        <f t="shared" si="1"/>
        <v>#DIV/0!</v>
      </c>
      <c r="W33" s="69">
        <f t="shared" si="2"/>
        <v>0</v>
      </c>
      <c r="X33" s="68"/>
      <c r="Y33" s="68"/>
      <c r="Z33" s="68" t="s">
        <v>116</v>
      </c>
      <c r="AA33" s="68"/>
      <c r="AB33" s="69" t="e">
        <f t="shared" si="3"/>
        <v>#DIV/0!</v>
      </c>
      <c r="AC33" s="69">
        <f t="shared" si="4"/>
        <v>0</v>
      </c>
      <c r="AD33" s="68"/>
      <c r="AE33" s="68"/>
      <c r="AF33" s="68" t="s">
        <v>117</v>
      </c>
      <c r="AG33" s="68"/>
      <c r="AH33" s="69" t="e">
        <f t="shared" si="5"/>
        <v>#DIV/0!</v>
      </c>
      <c r="AI33" s="69">
        <f t="shared" si="6"/>
        <v>0</v>
      </c>
      <c r="AJ33" s="68"/>
      <c r="AK33" s="68"/>
      <c r="AL33" s="68" t="s">
        <v>118</v>
      </c>
      <c r="AM33" s="68"/>
      <c r="AN33" s="69" t="e">
        <f t="shared" si="7"/>
        <v>#DIV/0!</v>
      </c>
      <c r="AO33" s="69">
        <f t="shared" si="8"/>
        <v>0</v>
      </c>
      <c r="AP33" s="68"/>
      <c r="AQ33" s="68"/>
      <c r="AR33" s="68" t="s">
        <v>119</v>
      </c>
      <c r="AS33" s="68"/>
      <c r="AT33" s="69" t="e">
        <f t="shared" si="9"/>
        <v>#DIV/0!</v>
      </c>
      <c r="AU33" s="69">
        <f t="shared" si="10"/>
        <v>0</v>
      </c>
      <c r="AV33" s="68"/>
      <c r="AW33" s="68"/>
      <c r="AX33" s="68" t="s">
        <v>120</v>
      </c>
      <c r="AY33" s="68"/>
      <c r="AZ33" s="69" t="e">
        <f t="shared" si="11"/>
        <v>#DIV/0!</v>
      </c>
      <c r="BA33" s="69">
        <f t="shared" si="12"/>
        <v>0</v>
      </c>
      <c r="BB33" s="68"/>
      <c r="BC33" s="68"/>
      <c r="BD33" s="68" t="s">
        <v>121</v>
      </c>
      <c r="BE33" s="68"/>
      <c r="BF33" s="69" t="e">
        <f t="shared" si="13"/>
        <v>#DIV/0!</v>
      </c>
      <c r="BG33" s="69">
        <f t="shared" si="14"/>
        <v>0</v>
      </c>
      <c r="BH33" s="68"/>
      <c r="BI33" s="68"/>
      <c r="BJ33" s="68" t="s">
        <v>122</v>
      </c>
      <c r="BK33" s="68"/>
      <c r="BL33" s="69" t="e">
        <f t="shared" si="15"/>
        <v>#DIV/0!</v>
      </c>
      <c r="BM33" s="69">
        <f t="shared" si="16"/>
        <v>0</v>
      </c>
      <c r="BN33" s="68"/>
      <c r="BO33" s="68"/>
      <c r="BP33" s="68" t="s">
        <v>123</v>
      </c>
      <c r="BQ33" s="68"/>
      <c r="BR33" s="69" t="e">
        <f t="shared" si="17"/>
        <v>#DIV/0!</v>
      </c>
      <c r="BS33" s="69">
        <f t="shared" si="18"/>
        <v>0</v>
      </c>
      <c r="BT33" s="68"/>
      <c r="BU33" s="68"/>
      <c r="BV33" s="68" t="s">
        <v>124</v>
      </c>
      <c r="BW33" s="68"/>
      <c r="BX33" s="69" t="e">
        <f t="shared" si="19"/>
        <v>#DIV/0!</v>
      </c>
      <c r="BY33" s="69">
        <f t="shared" si="20"/>
        <v>0</v>
      </c>
      <c r="BZ33" s="68"/>
      <c r="CA33" s="68"/>
      <c r="CB33" s="68" t="s">
        <v>125</v>
      </c>
      <c r="CC33" s="68"/>
      <c r="CD33" s="69" t="e">
        <f t="shared" si="21"/>
        <v>#DIV/0!</v>
      </c>
      <c r="CE33" s="69">
        <f t="shared" si="22"/>
        <v>0</v>
      </c>
      <c r="CF33" s="68"/>
      <c r="CG33" s="68"/>
      <c r="CH33" s="68" t="s">
        <v>126</v>
      </c>
      <c r="CI33" s="68"/>
      <c r="CJ33" s="69">
        <f t="shared" si="23"/>
        <v>0</v>
      </c>
      <c r="CK33" s="69">
        <f t="shared" si="24"/>
        <v>0</v>
      </c>
      <c r="CL33" s="68"/>
      <c r="CM33" s="68"/>
      <c r="CN33" s="59">
        <f t="shared" si="25"/>
        <v>0</v>
      </c>
      <c r="CO33" s="59">
        <f t="shared" si="26"/>
        <v>0</v>
      </c>
      <c r="CP33" s="59">
        <f t="shared" si="27"/>
        <v>0</v>
      </c>
      <c r="CQ33" s="59">
        <f t="shared" si="28"/>
        <v>0</v>
      </c>
      <c r="CR33" s="59">
        <f t="shared" si="29"/>
        <v>0</v>
      </c>
      <c r="CS33" s="59">
        <f t="shared" si="30"/>
        <v>0</v>
      </c>
      <c r="CT33" s="59">
        <f t="shared" si="31"/>
        <v>0</v>
      </c>
      <c r="CU33" s="59">
        <f t="shared" si="32"/>
        <v>0</v>
      </c>
      <c r="CV33" s="59">
        <f t="shared" si="33"/>
        <v>0</v>
      </c>
      <c r="CW33" s="59">
        <f t="shared" si="34"/>
        <v>0</v>
      </c>
      <c r="CX33" s="59">
        <f t="shared" si="35"/>
        <v>0</v>
      </c>
      <c r="CY33" s="59">
        <f t="shared" si="36"/>
        <v>0</v>
      </c>
      <c r="CZ33" s="59">
        <f t="shared" si="37"/>
        <v>0</v>
      </c>
    </row>
    <row r="34" spans="1:104" ht="14.15" x14ac:dyDescent="0.4">
      <c r="A34" s="150" t="s">
        <v>948</v>
      </c>
      <c r="B34" s="230"/>
      <c r="C34" s="21" t="s">
        <v>1483</v>
      </c>
      <c r="D34" s="23"/>
      <c r="E34" s="23"/>
      <c r="F34" s="23"/>
      <c r="G34" s="21">
        <f t="shared" si="0"/>
        <v>0</v>
      </c>
      <c r="H34" s="21"/>
      <c r="I34" s="21"/>
      <c r="J34" s="21"/>
      <c r="K34" s="21"/>
      <c r="L34" s="21"/>
      <c r="M34" s="21"/>
      <c r="N34" s="21"/>
      <c r="O34" s="21"/>
      <c r="P34" s="21"/>
      <c r="Q34" s="21"/>
      <c r="R34" s="21"/>
      <c r="S34" s="21"/>
      <c r="T34" s="68" t="s">
        <v>115</v>
      </c>
      <c r="U34" s="68"/>
      <c r="V34" s="69" t="e">
        <f t="shared" si="1"/>
        <v>#DIV/0!</v>
      </c>
      <c r="W34" s="69" t="e">
        <f t="shared" si="2"/>
        <v>#DIV/0!</v>
      </c>
      <c r="X34" s="68"/>
      <c r="Y34" s="68"/>
      <c r="Z34" s="68" t="s">
        <v>116</v>
      </c>
      <c r="AA34" s="68"/>
      <c r="AB34" s="69" t="e">
        <f t="shared" si="3"/>
        <v>#DIV/0!</v>
      </c>
      <c r="AC34" s="69" t="e">
        <f t="shared" si="4"/>
        <v>#DIV/0!</v>
      </c>
      <c r="AD34" s="68"/>
      <c r="AE34" s="68"/>
      <c r="AF34" s="68" t="s">
        <v>117</v>
      </c>
      <c r="AG34" s="68"/>
      <c r="AH34" s="69" t="e">
        <f t="shared" si="5"/>
        <v>#DIV/0!</v>
      </c>
      <c r="AI34" s="69" t="e">
        <f t="shared" si="6"/>
        <v>#DIV/0!</v>
      </c>
      <c r="AJ34" s="68"/>
      <c r="AK34" s="68"/>
      <c r="AL34" s="68" t="s">
        <v>118</v>
      </c>
      <c r="AM34" s="68"/>
      <c r="AN34" s="69" t="e">
        <f t="shared" si="7"/>
        <v>#DIV/0!</v>
      </c>
      <c r="AO34" s="69" t="e">
        <f t="shared" si="8"/>
        <v>#DIV/0!</v>
      </c>
      <c r="AP34" s="68"/>
      <c r="AQ34" s="68"/>
      <c r="AR34" s="68" t="s">
        <v>119</v>
      </c>
      <c r="AS34" s="68"/>
      <c r="AT34" s="69" t="e">
        <f t="shared" si="9"/>
        <v>#DIV/0!</v>
      </c>
      <c r="AU34" s="69" t="e">
        <f t="shared" si="10"/>
        <v>#DIV/0!</v>
      </c>
      <c r="AV34" s="68"/>
      <c r="AW34" s="68"/>
      <c r="AX34" s="68" t="s">
        <v>120</v>
      </c>
      <c r="AY34" s="68"/>
      <c r="AZ34" s="69" t="e">
        <f t="shared" si="11"/>
        <v>#DIV/0!</v>
      </c>
      <c r="BA34" s="69" t="e">
        <f t="shared" si="12"/>
        <v>#DIV/0!</v>
      </c>
      <c r="BB34" s="68"/>
      <c r="BC34" s="68"/>
      <c r="BD34" s="68" t="s">
        <v>121</v>
      </c>
      <c r="BE34" s="68"/>
      <c r="BF34" s="69" t="e">
        <f t="shared" si="13"/>
        <v>#DIV/0!</v>
      </c>
      <c r="BG34" s="69" t="e">
        <f t="shared" si="14"/>
        <v>#DIV/0!</v>
      </c>
      <c r="BH34" s="68"/>
      <c r="BI34" s="68"/>
      <c r="BJ34" s="68" t="s">
        <v>122</v>
      </c>
      <c r="BK34" s="68"/>
      <c r="BL34" s="69" t="e">
        <f t="shared" si="15"/>
        <v>#DIV/0!</v>
      </c>
      <c r="BM34" s="69" t="e">
        <f t="shared" si="16"/>
        <v>#DIV/0!</v>
      </c>
      <c r="BN34" s="68"/>
      <c r="BO34" s="68"/>
      <c r="BP34" s="68" t="s">
        <v>123</v>
      </c>
      <c r="BQ34" s="68"/>
      <c r="BR34" s="69" t="e">
        <f t="shared" si="17"/>
        <v>#DIV/0!</v>
      </c>
      <c r="BS34" s="69" t="e">
        <f t="shared" si="18"/>
        <v>#DIV/0!</v>
      </c>
      <c r="BT34" s="68"/>
      <c r="BU34" s="68"/>
      <c r="BV34" s="68" t="s">
        <v>124</v>
      </c>
      <c r="BW34" s="68"/>
      <c r="BX34" s="69" t="e">
        <f t="shared" si="19"/>
        <v>#DIV/0!</v>
      </c>
      <c r="BY34" s="69" t="e">
        <f t="shared" si="20"/>
        <v>#DIV/0!</v>
      </c>
      <c r="BZ34" s="68"/>
      <c r="CA34" s="68"/>
      <c r="CB34" s="68" t="s">
        <v>125</v>
      </c>
      <c r="CC34" s="68"/>
      <c r="CD34" s="69" t="e">
        <f t="shared" si="21"/>
        <v>#DIV/0!</v>
      </c>
      <c r="CE34" s="69" t="e">
        <f t="shared" si="22"/>
        <v>#DIV/0!</v>
      </c>
      <c r="CF34" s="68"/>
      <c r="CG34" s="68"/>
      <c r="CH34" s="68" t="s">
        <v>126</v>
      </c>
      <c r="CI34" s="68"/>
      <c r="CJ34" s="69" t="e">
        <f t="shared" si="23"/>
        <v>#DIV/0!</v>
      </c>
      <c r="CK34" s="69" t="e">
        <f t="shared" si="24"/>
        <v>#DIV/0!</v>
      </c>
      <c r="CL34" s="68"/>
      <c r="CM34" s="68"/>
      <c r="CN34" s="59">
        <f t="shared" si="25"/>
        <v>0</v>
      </c>
      <c r="CO34" s="59">
        <f t="shared" si="26"/>
        <v>0</v>
      </c>
      <c r="CP34" s="59">
        <f t="shared" si="27"/>
        <v>0</v>
      </c>
      <c r="CQ34" s="59">
        <f t="shared" si="28"/>
        <v>0</v>
      </c>
      <c r="CR34" s="59">
        <f t="shared" si="29"/>
        <v>0</v>
      </c>
      <c r="CS34" s="59">
        <f t="shared" si="30"/>
        <v>0</v>
      </c>
      <c r="CT34" s="59">
        <f t="shared" si="31"/>
        <v>0</v>
      </c>
      <c r="CU34" s="59">
        <f t="shared" si="32"/>
        <v>0</v>
      </c>
      <c r="CV34" s="59">
        <f t="shared" si="33"/>
        <v>0</v>
      </c>
      <c r="CW34" s="59">
        <f t="shared" si="34"/>
        <v>0</v>
      </c>
      <c r="CX34" s="59">
        <f t="shared" si="35"/>
        <v>0</v>
      </c>
      <c r="CY34" s="59">
        <f t="shared" si="36"/>
        <v>0</v>
      </c>
      <c r="CZ34" s="59">
        <f t="shared" si="37"/>
        <v>0</v>
      </c>
    </row>
    <row r="35" spans="1:104" ht="14.15" x14ac:dyDescent="0.4">
      <c r="A35" s="150" t="s">
        <v>948</v>
      </c>
      <c r="B35" s="231"/>
      <c r="C35" s="21" t="s">
        <v>1484</v>
      </c>
      <c r="D35" s="23"/>
      <c r="E35" s="23"/>
      <c r="F35" s="23"/>
      <c r="G35" s="21">
        <f t="shared" si="0"/>
        <v>0</v>
      </c>
      <c r="H35" s="21"/>
      <c r="I35" s="21"/>
      <c r="J35" s="21"/>
      <c r="K35" s="21"/>
      <c r="L35" s="21"/>
      <c r="M35" s="21"/>
      <c r="N35" s="21"/>
      <c r="O35" s="21"/>
      <c r="P35" s="21"/>
      <c r="Q35" s="21"/>
      <c r="R35" s="21"/>
      <c r="S35" s="21"/>
      <c r="T35" s="68" t="s">
        <v>115</v>
      </c>
      <c r="U35" s="68"/>
      <c r="V35" s="69" t="e">
        <f t="shared" si="1"/>
        <v>#DIV/0!</v>
      </c>
      <c r="W35" s="69" t="e">
        <f t="shared" si="2"/>
        <v>#DIV/0!</v>
      </c>
      <c r="X35" s="68"/>
      <c r="Y35" s="68"/>
      <c r="Z35" s="68" t="s">
        <v>116</v>
      </c>
      <c r="AA35" s="68"/>
      <c r="AB35" s="69" t="e">
        <f t="shared" si="3"/>
        <v>#DIV/0!</v>
      </c>
      <c r="AC35" s="69" t="e">
        <f t="shared" si="4"/>
        <v>#DIV/0!</v>
      </c>
      <c r="AD35" s="68"/>
      <c r="AE35" s="68"/>
      <c r="AF35" s="68" t="s">
        <v>117</v>
      </c>
      <c r="AG35" s="68"/>
      <c r="AH35" s="69" t="e">
        <f t="shared" si="5"/>
        <v>#DIV/0!</v>
      </c>
      <c r="AI35" s="69" t="e">
        <f t="shared" si="6"/>
        <v>#DIV/0!</v>
      </c>
      <c r="AJ35" s="68"/>
      <c r="AK35" s="68"/>
      <c r="AL35" s="68" t="s">
        <v>118</v>
      </c>
      <c r="AM35" s="68"/>
      <c r="AN35" s="69" t="e">
        <f t="shared" si="7"/>
        <v>#DIV/0!</v>
      </c>
      <c r="AO35" s="69" t="e">
        <f t="shared" si="8"/>
        <v>#DIV/0!</v>
      </c>
      <c r="AP35" s="68"/>
      <c r="AQ35" s="68"/>
      <c r="AR35" s="68" t="s">
        <v>119</v>
      </c>
      <c r="AS35" s="68"/>
      <c r="AT35" s="69" t="e">
        <f t="shared" si="9"/>
        <v>#DIV/0!</v>
      </c>
      <c r="AU35" s="69" t="e">
        <f t="shared" si="10"/>
        <v>#DIV/0!</v>
      </c>
      <c r="AV35" s="68"/>
      <c r="AW35" s="68"/>
      <c r="AX35" s="68" t="s">
        <v>120</v>
      </c>
      <c r="AY35" s="68"/>
      <c r="AZ35" s="69" t="e">
        <f t="shared" si="11"/>
        <v>#DIV/0!</v>
      </c>
      <c r="BA35" s="69" t="e">
        <f t="shared" si="12"/>
        <v>#DIV/0!</v>
      </c>
      <c r="BB35" s="68"/>
      <c r="BC35" s="68"/>
      <c r="BD35" s="68" t="s">
        <v>121</v>
      </c>
      <c r="BE35" s="68"/>
      <c r="BF35" s="69" t="e">
        <f t="shared" si="13"/>
        <v>#DIV/0!</v>
      </c>
      <c r="BG35" s="69" t="e">
        <f t="shared" si="14"/>
        <v>#DIV/0!</v>
      </c>
      <c r="BH35" s="68"/>
      <c r="BI35" s="68"/>
      <c r="BJ35" s="68" t="s">
        <v>122</v>
      </c>
      <c r="BK35" s="68"/>
      <c r="BL35" s="69" t="e">
        <f t="shared" si="15"/>
        <v>#DIV/0!</v>
      </c>
      <c r="BM35" s="69" t="e">
        <f t="shared" si="16"/>
        <v>#DIV/0!</v>
      </c>
      <c r="BN35" s="68"/>
      <c r="BO35" s="68"/>
      <c r="BP35" s="68" t="s">
        <v>123</v>
      </c>
      <c r="BQ35" s="68"/>
      <c r="BR35" s="69" t="e">
        <f t="shared" si="17"/>
        <v>#DIV/0!</v>
      </c>
      <c r="BS35" s="69" t="e">
        <f t="shared" si="18"/>
        <v>#DIV/0!</v>
      </c>
      <c r="BT35" s="68"/>
      <c r="BU35" s="68"/>
      <c r="BV35" s="68" t="s">
        <v>124</v>
      </c>
      <c r="BW35" s="68"/>
      <c r="BX35" s="69" t="e">
        <f t="shared" si="19"/>
        <v>#DIV/0!</v>
      </c>
      <c r="BY35" s="69" t="e">
        <f t="shared" si="20"/>
        <v>#DIV/0!</v>
      </c>
      <c r="BZ35" s="68"/>
      <c r="CA35" s="68"/>
      <c r="CB35" s="68" t="s">
        <v>125</v>
      </c>
      <c r="CC35" s="68"/>
      <c r="CD35" s="69" t="e">
        <f t="shared" si="21"/>
        <v>#DIV/0!</v>
      </c>
      <c r="CE35" s="69" t="e">
        <f t="shared" si="22"/>
        <v>#DIV/0!</v>
      </c>
      <c r="CF35" s="68"/>
      <c r="CG35" s="68"/>
      <c r="CH35" s="68" t="s">
        <v>126</v>
      </c>
      <c r="CI35" s="68"/>
      <c r="CJ35" s="69" t="e">
        <f t="shared" si="23"/>
        <v>#DIV/0!</v>
      </c>
      <c r="CK35" s="69" t="e">
        <f t="shared" si="24"/>
        <v>#DIV/0!</v>
      </c>
      <c r="CL35" s="68"/>
      <c r="CM35" s="68"/>
      <c r="CN35" s="59">
        <f t="shared" si="25"/>
        <v>0</v>
      </c>
      <c r="CO35" s="59">
        <f t="shared" si="26"/>
        <v>0</v>
      </c>
      <c r="CP35" s="59">
        <f t="shared" si="27"/>
        <v>0</v>
      </c>
      <c r="CQ35" s="59">
        <f t="shared" si="28"/>
        <v>0</v>
      </c>
      <c r="CR35" s="59">
        <f t="shared" si="29"/>
        <v>0</v>
      </c>
      <c r="CS35" s="59">
        <f t="shared" si="30"/>
        <v>0</v>
      </c>
      <c r="CT35" s="59">
        <f t="shared" si="31"/>
        <v>0</v>
      </c>
      <c r="CU35" s="59">
        <f t="shared" si="32"/>
        <v>0</v>
      </c>
      <c r="CV35" s="59">
        <f t="shared" si="33"/>
        <v>0</v>
      </c>
      <c r="CW35" s="59">
        <f t="shared" si="34"/>
        <v>0</v>
      </c>
      <c r="CX35" s="59">
        <f t="shared" si="35"/>
        <v>0</v>
      </c>
      <c r="CY35" s="59">
        <f t="shared" si="36"/>
        <v>0</v>
      </c>
      <c r="CZ35" s="59">
        <f t="shared" si="37"/>
        <v>0</v>
      </c>
    </row>
    <row r="36" spans="1:104" ht="51.45" x14ac:dyDescent="0.4">
      <c r="A36" s="150" t="s">
        <v>1382</v>
      </c>
      <c r="B36" s="229" t="s">
        <v>208</v>
      </c>
      <c r="C36" s="21" t="s">
        <v>1780</v>
      </c>
      <c r="D36" s="23" t="s">
        <v>1368</v>
      </c>
      <c r="E36" s="23" t="s">
        <v>1369</v>
      </c>
      <c r="F36" s="23" t="s">
        <v>1370</v>
      </c>
      <c r="G36" s="21">
        <f t="shared" si="0"/>
        <v>1</v>
      </c>
      <c r="H36" s="21"/>
      <c r="I36" s="21"/>
      <c r="J36" s="21"/>
      <c r="K36" s="21"/>
      <c r="L36" s="21">
        <v>1</v>
      </c>
      <c r="M36" s="21"/>
      <c r="N36" s="21"/>
      <c r="O36" s="21"/>
      <c r="P36" s="21"/>
      <c r="Q36" s="21"/>
      <c r="R36" s="21"/>
      <c r="S36" s="21"/>
      <c r="T36" s="68" t="s">
        <v>115</v>
      </c>
      <c r="U36" s="68"/>
      <c r="V36" s="69" t="e">
        <f t="shared" si="1"/>
        <v>#DIV/0!</v>
      </c>
      <c r="W36" s="69">
        <f t="shared" si="2"/>
        <v>0</v>
      </c>
      <c r="X36" s="68"/>
      <c r="Y36" s="68"/>
      <c r="Z36" s="68" t="s">
        <v>116</v>
      </c>
      <c r="AA36" s="68"/>
      <c r="AB36" s="69" t="e">
        <f t="shared" si="3"/>
        <v>#DIV/0!</v>
      </c>
      <c r="AC36" s="69">
        <f t="shared" si="4"/>
        <v>0</v>
      </c>
      <c r="AD36" s="68"/>
      <c r="AE36" s="68"/>
      <c r="AF36" s="68" t="s">
        <v>117</v>
      </c>
      <c r="AG36" s="68"/>
      <c r="AH36" s="69" t="e">
        <f t="shared" si="5"/>
        <v>#DIV/0!</v>
      </c>
      <c r="AI36" s="69">
        <f t="shared" si="6"/>
        <v>0</v>
      </c>
      <c r="AJ36" s="68"/>
      <c r="AK36" s="68"/>
      <c r="AL36" s="68" t="s">
        <v>118</v>
      </c>
      <c r="AM36" s="68"/>
      <c r="AN36" s="69" t="e">
        <f t="shared" si="7"/>
        <v>#DIV/0!</v>
      </c>
      <c r="AO36" s="69">
        <f t="shared" si="8"/>
        <v>0</v>
      </c>
      <c r="AP36" s="68"/>
      <c r="AQ36" s="68"/>
      <c r="AR36" s="68" t="s">
        <v>119</v>
      </c>
      <c r="AS36" s="68"/>
      <c r="AT36" s="69">
        <f t="shared" si="9"/>
        <v>0</v>
      </c>
      <c r="AU36" s="69">
        <f t="shared" si="10"/>
        <v>0</v>
      </c>
      <c r="AV36" s="68"/>
      <c r="AW36" s="68"/>
      <c r="AX36" s="68" t="s">
        <v>120</v>
      </c>
      <c r="AY36" s="68"/>
      <c r="AZ36" s="69" t="e">
        <f t="shared" si="11"/>
        <v>#DIV/0!</v>
      </c>
      <c r="BA36" s="69">
        <f t="shared" si="12"/>
        <v>0</v>
      </c>
      <c r="BB36" s="68"/>
      <c r="BC36" s="68"/>
      <c r="BD36" s="68" t="s">
        <v>121</v>
      </c>
      <c r="BE36" s="68"/>
      <c r="BF36" s="69" t="e">
        <f t="shared" si="13"/>
        <v>#DIV/0!</v>
      </c>
      <c r="BG36" s="69">
        <f t="shared" si="14"/>
        <v>0</v>
      </c>
      <c r="BH36" s="68"/>
      <c r="BI36" s="68"/>
      <c r="BJ36" s="68" t="s">
        <v>122</v>
      </c>
      <c r="BK36" s="68"/>
      <c r="BL36" s="69" t="e">
        <f t="shared" si="15"/>
        <v>#DIV/0!</v>
      </c>
      <c r="BM36" s="69">
        <f t="shared" si="16"/>
        <v>0</v>
      </c>
      <c r="BN36" s="68"/>
      <c r="BO36" s="68"/>
      <c r="BP36" s="68" t="s">
        <v>123</v>
      </c>
      <c r="BQ36" s="68"/>
      <c r="BR36" s="69" t="e">
        <f t="shared" si="17"/>
        <v>#DIV/0!</v>
      </c>
      <c r="BS36" s="69">
        <f t="shared" si="18"/>
        <v>0</v>
      </c>
      <c r="BT36" s="68"/>
      <c r="BU36" s="68"/>
      <c r="BV36" s="68" t="s">
        <v>124</v>
      </c>
      <c r="BW36" s="68"/>
      <c r="BX36" s="69" t="e">
        <f t="shared" si="19"/>
        <v>#DIV/0!</v>
      </c>
      <c r="BY36" s="69">
        <f t="shared" si="20"/>
        <v>0</v>
      </c>
      <c r="BZ36" s="68"/>
      <c r="CA36" s="68"/>
      <c r="CB36" s="68" t="s">
        <v>125</v>
      </c>
      <c r="CC36" s="68"/>
      <c r="CD36" s="69" t="e">
        <f t="shared" si="21"/>
        <v>#DIV/0!</v>
      </c>
      <c r="CE36" s="69">
        <f t="shared" si="22"/>
        <v>0</v>
      </c>
      <c r="CF36" s="68"/>
      <c r="CG36" s="68"/>
      <c r="CH36" s="68" t="s">
        <v>126</v>
      </c>
      <c r="CI36" s="68"/>
      <c r="CJ36" s="69" t="e">
        <f t="shared" si="23"/>
        <v>#DIV/0!</v>
      </c>
      <c r="CK36" s="69">
        <f t="shared" si="24"/>
        <v>0</v>
      </c>
      <c r="CL36" s="68"/>
      <c r="CM36" s="68"/>
      <c r="CN36" s="59">
        <f t="shared" si="25"/>
        <v>0</v>
      </c>
      <c r="CO36" s="59">
        <f t="shared" si="26"/>
        <v>0</v>
      </c>
      <c r="CP36" s="59">
        <f t="shared" si="27"/>
        <v>0</v>
      </c>
      <c r="CQ36" s="59">
        <f t="shared" si="28"/>
        <v>0</v>
      </c>
      <c r="CR36" s="59">
        <f t="shared" si="29"/>
        <v>0</v>
      </c>
      <c r="CS36" s="59">
        <f t="shared" si="30"/>
        <v>0</v>
      </c>
      <c r="CT36" s="59">
        <f t="shared" si="31"/>
        <v>0</v>
      </c>
      <c r="CU36" s="59">
        <f t="shared" si="32"/>
        <v>0</v>
      </c>
      <c r="CV36" s="59">
        <f t="shared" si="33"/>
        <v>0</v>
      </c>
      <c r="CW36" s="59">
        <f t="shared" si="34"/>
        <v>0</v>
      </c>
      <c r="CX36" s="59">
        <f t="shared" si="35"/>
        <v>0</v>
      </c>
      <c r="CY36" s="59">
        <f t="shared" si="36"/>
        <v>0</v>
      </c>
      <c r="CZ36" s="59">
        <f t="shared" si="37"/>
        <v>0</v>
      </c>
    </row>
    <row r="37" spans="1:104" ht="14.15" x14ac:dyDescent="0.4">
      <c r="A37" s="150" t="s">
        <v>1382</v>
      </c>
      <c r="B37" s="230"/>
      <c r="C37" s="21" t="s">
        <v>1485</v>
      </c>
      <c r="D37" s="23"/>
      <c r="E37" s="23"/>
      <c r="F37" s="23"/>
      <c r="G37" s="21">
        <f t="shared" si="0"/>
        <v>0</v>
      </c>
      <c r="H37" s="21"/>
      <c r="I37" s="21"/>
      <c r="J37" s="21"/>
      <c r="K37" s="21"/>
      <c r="L37" s="21"/>
      <c r="M37" s="21"/>
      <c r="N37" s="21"/>
      <c r="O37" s="21"/>
      <c r="P37" s="21"/>
      <c r="Q37" s="21"/>
      <c r="R37" s="21"/>
      <c r="S37" s="21"/>
      <c r="T37" s="68" t="s">
        <v>115</v>
      </c>
      <c r="U37" s="68"/>
      <c r="V37" s="69" t="e">
        <f t="shared" si="1"/>
        <v>#DIV/0!</v>
      </c>
      <c r="W37" s="69" t="e">
        <f t="shared" si="2"/>
        <v>#DIV/0!</v>
      </c>
      <c r="X37" s="68"/>
      <c r="Y37" s="68"/>
      <c r="Z37" s="68" t="s">
        <v>116</v>
      </c>
      <c r="AA37" s="68"/>
      <c r="AB37" s="69" t="e">
        <f t="shared" si="3"/>
        <v>#DIV/0!</v>
      </c>
      <c r="AC37" s="69" t="e">
        <f t="shared" si="4"/>
        <v>#DIV/0!</v>
      </c>
      <c r="AD37" s="68"/>
      <c r="AE37" s="68"/>
      <c r="AF37" s="68" t="s">
        <v>117</v>
      </c>
      <c r="AG37" s="68"/>
      <c r="AH37" s="69" t="e">
        <f t="shared" si="5"/>
        <v>#DIV/0!</v>
      </c>
      <c r="AI37" s="69" t="e">
        <f t="shared" si="6"/>
        <v>#DIV/0!</v>
      </c>
      <c r="AJ37" s="68"/>
      <c r="AK37" s="68"/>
      <c r="AL37" s="68" t="s">
        <v>118</v>
      </c>
      <c r="AM37" s="68"/>
      <c r="AN37" s="69" t="e">
        <f t="shared" si="7"/>
        <v>#DIV/0!</v>
      </c>
      <c r="AO37" s="69" t="e">
        <f t="shared" si="8"/>
        <v>#DIV/0!</v>
      </c>
      <c r="AP37" s="68"/>
      <c r="AQ37" s="68"/>
      <c r="AR37" s="68" t="s">
        <v>119</v>
      </c>
      <c r="AS37" s="68"/>
      <c r="AT37" s="69" t="e">
        <f t="shared" si="9"/>
        <v>#DIV/0!</v>
      </c>
      <c r="AU37" s="69" t="e">
        <f t="shared" si="10"/>
        <v>#DIV/0!</v>
      </c>
      <c r="AV37" s="68"/>
      <c r="AW37" s="68"/>
      <c r="AX37" s="68" t="s">
        <v>120</v>
      </c>
      <c r="AY37" s="68"/>
      <c r="AZ37" s="69" t="e">
        <f t="shared" si="11"/>
        <v>#DIV/0!</v>
      </c>
      <c r="BA37" s="69" t="e">
        <f t="shared" si="12"/>
        <v>#DIV/0!</v>
      </c>
      <c r="BB37" s="68"/>
      <c r="BC37" s="68"/>
      <c r="BD37" s="68" t="s">
        <v>121</v>
      </c>
      <c r="BE37" s="68"/>
      <c r="BF37" s="69" t="e">
        <f t="shared" si="13"/>
        <v>#DIV/0!</v>
      </c>
      <c r="BG37" s="69" t="e">
        <f t="shared" si="14"/>
        <v>#DIV/0!</v>
      </c>
      <c r="BH37" s="68"/>
      <c r="BI37" s="68"/>
      <c r="BJ37" s="68" t="s">
        <v>122</v>
      </c>
      <c r="BK37" s="68"/>
      <c r="BL37" s="69" t="e">
        <f t="shared" si="15"/>
        <v>#DIV/0!</v>
      </c>
      <c r="BM37" s="69" t="e">
        <f t="shared" si="16"/>
        <v>#DIV/0!</v>
      </c>
      <c r="BN37" s="68"/>
      <c r="BO37" s="68"/>
      <c r="BP37" s="68" t="s">
        <v>123</v>
      </c>
      <c r="BQ37" s="68"/>
      <c r="BR37" s="69" t="e">
        <f t="shared" si="17"/>
        <v>#DIV/0!</v>
      </c>
      <c r="BS37" s="69" t="e">
        <f t="shared" si="18"/>
        <v>#DIV/0!</v>
      </c>
      <c r="BT37" s="68"/>
      <c r="BU37" s="68"/>
      <c r="BV37" s="68" t="s">
        <v>124</v>
      </c>
      <c r="BW37" s="68"/>
      <c r="BX37" s="69" t="e">
        <f t="shared" si="19"/>
        <v>#DIV/0!</v>
      </c>
      <c r="BY37" s="69" t="e">
        <f t="shared" si="20"/>
        <v>#DIV/0!</v>
      </c>
      <c r="BZ37" s="68"/>
      <c r="CA37" s="68"/>
      <c r="CB37" s="68" t="s">
        <v>125</v>
      </c>
      <c r="CC37" s="68"/>
      <c r="CD37" s="69" t="e">
        <f t="shared" si="21"/>
        <v>#DIV/0!</v>
      </c>
      <c r="CE37" s="69" t="e">
        <f t="shared" si="22"/>
        <v>#DIV/0!</v>
      </c>
      <c r="CF37" s="68"/>
      <c r="CG37" s="68"/>
      <c r="CH37" s="68" t="s">
        <v>126</v>
      </c>
      <c r="CI37" s="68"/>
      <c r="CJ37" s="69" t="e">
        <f t="shared" si="23"/>
        <v>#DIV/0!</v>
      </c>
      <c r="CK37" s="69" t="e">
        <f t="shared" si="24"/>
        <v>#DIV/0!</v>
      </c>
      <c r="CL37" s="68"/>
      <c r="CM37" s="68"/>
      <c r="CN37" s="59">
        <f t="shared" si="25"/>
        <v>0</v>
      </c>
      <c r="CO37" s="59">
        <f t="shared" si="26"/>
        <v>0</v>
      </c>
      <c r="CP37" s="59">
        <f t="shared" si="27"/>
        <v>0</v>
      </c>
      <c r="CQ37" s="59">
        <f t="shared" si="28"/>
        <v>0</v>
      </c>
      <c r="CR37" s="59">
        <f t="shared" si="29"/>
        <v>0</v>
      </c>
      <c r="CS37" s="59">
        <f t="shared" si="30"/>
        <v>0</v>
      </c>
      <c r="CT37" s="59">
        <f t="shared" si="31"/>
        <v>0</v>
      </c>
      <c r="CU37" s="59">
        <f t="shared" si="32"/>
        <v>0</v>
      </c>
      <c r="CV37" s="59">
        <f t="shared" si="33"/>
        <v>0</v>
      </c>
      <c r="CW37" s="59">
        <f t="shared" si="34"/>
        <v>0</v>
      </c>
      <c r="CX37" s="59">
        <f t="shared" si="35"/>
        <v>0</v>
      </c>
      <c r="CY37" s="59">
        <f t="shared" si="36"/>
        <v>0</v>
      </c>
      <c r="CZ37" s="59">
        <f t="shared" si="37"/>
        <v>0</v>
      </c>
    </row>
    <row r="38" spans="1:104" ht="14.15" x14ac:dyDescent="0.4">
      <c r="A38" s="150" t="s">
        <v>1382</v>
      </c>
      <c r="B38" s="230"/>
      <c r="C38" s="21" t="s">
        <v>1486</v>
      </c>
      <c r="D38" s="23"/>
      <c r="E38" s="23"/>
      <c r="F38" s="23"/>
      <c r="G38" s="21">
        <f t="shared" si="0"/>
        <v>0</v>
      </c>
      <c r="H38" s="21"/>
      <c r="I38" s="21"/>
      <c r="J38" s="21"/>
      <c r="K38" s="21"/>
      <c r="L38" s="21"/>
      <c r="M38" s="21"/>
      <c r="N38" s="21"/>
      <c r="O38" s="21"/>
      <c r="P38" s="21"/>
      <c r="Q38" s="21"/>
      <c r="R38" s="21"/>
      <c r="S38" s="21"/>
      <c r="T38" s="68" t="s">
        <v>115</v>
      </c>
      <c r="U38" s="68"/>
      <c r="V38" s="69" t="e">
        <f t="shared" si="1"/>
        <v>#DIV/0!</v>
      </c>
      <c r="W38" s="69" t="e">
        <f t="shared" si="2"/>
        <v>#DIV/0!</v>
      </c>
      <c r="X38" s="68"/>
      <c r="Y38" s="68"/>
      <c r="Z38" s="68" t="s">
        <v>116</v>
      </c>
      <c r="AA38" s="68"/>
      <c r="AB38" s="69" t="e">
        <f t="shared" si="3"/>
        <v>#DIV/0!</v>
      </c>
      <c r="AC38" s="69" t="e">
        <f t="shared" si="4"/>
        <v>#DIV/0!</v>
      </c>
      <c r="AD38" s="68"/>
      <c r="AE38" s="68"/>
      <c r="AF38" s="68" t="s">
        <v>117</v>
      </c>
      <c r="AG38" s="68"/>
      <c r="AH38" s="69" t="e">
        <f t="shared" si="5"/>
        <v>#DIV/0!</v>
      </c>
      <c r="AI38" s="69" t="e">
        <f t="shared" si="6"/>
        <v>#DIV/0!</v>
      </c>
      <c r="AJ38" s="68"/>
      <c r="AK38" s="68"/>
      <c r="AL38" s="68" t="s">
        <v>118</v>
      </c>
      <c r="AM38" s="68"/>
      <c r="AN38" s="69" t="e">
        <f t="shared" si="7"/>
        <v>#DIV/0!</v>
      </c>
      <c r="AO38" s="69" t="e">
        <f t="shared" si="8"/>
        <v>#DIV/0!</v>
      </c>
      <c r="AP38" s="68"/>
      <c r="AQ38" s="68"/>
      <c r="AR38" s="68" t="s">
        <v>119</v>
      </c>
      <c r="AS38" s="68"/>
      <c r="AT38" s="69" t="e">
        <f t="shared" si="9"/>
        <v>#DIV/0!</v>
      </c>
      <c r="AU38" s="69" t="e">
        <f t="shared" si="10"/>
        <v>#DIV/0!</v>
      </c>
      <c r="AV38" s="68"/>
      <c r="AW38" s="68"/>
      <c r="AX38" s="68" t="s">
        <v>120</v>
      </c>
      <c r="AY38" s="68"/>
      <c r="AZ38" s="69" t="e">
        <f t="shared" si="11"/>
        <v>#DIV/0!</v>
      </c>
      <c r="BA38" s="69" t="e">
        <f t="shared" si="12"/>
        <v>#DIV/0!</v>
      </c>
      <c r="BB38" s="68"/>
      <c r="BC38" s="68"/>
      <c r="BD38" s="68" t="s">
        <v>121</v>
      </c>
      <c r="BE38" s="68"/>
      <c r="BF38" s="69" t="e">
        <f t="shared" si="13"/>
        <v>#DIV/0!</v>
      </c>
      <c r="BG38" s="69" t="e">
        <f t="shared" si="14"/>
        <v>#DIV/0!</v>
      </c>
      <c r="BH38" s="68"/>
      <c r="BI38" s="68"/>
      <c r="BJ38" s="68" t="s">
        <v>122</v>
      </c>
      <c r="BK38" s="68"/>
      <c r="BL38" s="69" t="e">
        <f t="shared" si="15"/>
        <v>#DIV/0!</v>
      </c>
      <c r="BM38" s="69" t="e">
        <f t="shared" si="16"/>
        <v>#DIV/0!</v>
      </c>
      <c r="BN38" s="68"/>
      <c r="BO38" s="68"/>
      <c r="BP38" s="68" t="s">
        <v>123</v>
      </c>
      <c r="BQ38" s="68"/>
      <c r="BR38" s="69" t="e">
        <f t="shared" si="17"/>
        <v>#DIV/0!</v>
      </c>
      <c r="BS38" s="69" t="e">
        <f t="shared" si="18"/>
        <v>#DIV/0!</v>
      </c>
      <c r="BT38" s="68"/>
      <c r="BU38" s="68"/>
      <c r="BV38" s="68" t="s">
        <v>124</v>
      </c>
      <c r="BW38" s="68"/>
      <c r="BX38" s="69" t="e">
        <f t="shared" si="19"/>
        <v>#DIV/0!</v>
      </c>
      <c r="BY38" s="69" t="e">
        <f t="shared" si="20"/>
        <v>#DIV/0!</v>
      </c>
      <c r="BZ38" s="68"/>
      <c r="CA38" s="68"/>
      <c r="CB38" s="68" t="s">
        <v>125</v>
      </c>
      <c r="CC38" s="68"/>
      <c r="CD38" s="69" t="e">
        <f t="shared" si="21"/>
        <v>#DIV/0!</v>
      </c>
      <c r="CE38" s="69" t="e">
        <f t="shared" si="22"/>
        <v>#DIV/0!</v>
      </c>
      <c r="CF38" s="68"/>
      <c r="CG38" s="68"/>
      <c r="CH38" s="68" t="s">
        <v>126</v>
      </c>
      <c r="CI38" s="68"/>
      <c r="CJ38" s="69" t="e">
        <f t="shared" si="23"/>
        <v>#DIV/0!</v>
      </c>
      <c r="CK38" s="69" t="e">
        <f t="shared" si="24"/>
        <v>#DIV/0!</v>
      </c>
      <c r="CL38" s="68"/>
      <c r="CM38" s="68"/>
      <c r="CN38" s="59">
        <f t="shared" si="25"/>
        <v>0</v>
      </c>
      <c r="CO38" s="59">
        <f t="shared" si="26"/>
        <v>0</v>
      </c>
      <c r="CP38" s="59">
        <f t="shared" si="27"/>
        <v>0</v>
      </c>
      <c r="CQ38" s="59">
        <f t="shared" si="28"/>
        <v>0</v>
      </c>
      <c r="CR38" s="59">
        <f t="shared" si="29"/>
        <v>0</v>
      </c>
      <c r="CS38" s="59">
        <f t="shared" si="30"/>
        <v>0</v>
      </c>
      <c r="CT38" s="59">
        <f t="shared" si="31"/>
        <v>0</v>
      </c>
      <c r="CU38" s="59">
        <f t="shared" si="32"/>
        <v>0</v>
      </c>
      <c r="CV38" s="59">
        <f t="shared" si="33"/>
        <v>0</v>
      </c>
      <c r="CW38" s="59">
        <f t="shared" si="34"/>
        <v>0</v>
      </c>
      <c r="CX38" s="59">
        <f t="shared" si="35"/>
        <v>0</v>
      </c>
      <c r="CY38" s="59">
        <f t="shared" si="36"/>
        <v>0</v>
      </c>
      <c r="CZ38" s="59">
        <f t="shared" si="37"/>
        <v>0</v>
      </c>
    </row>
    <row r="39" spans="1:104" ht="14.15" x14ac:dyDescent="0.4">
      <c r="A39" s="150" t="s">
        <v>1382</v>
      </c>
      <c r="B39" s="231"/>
      <c r="C39" s="21" t="s">
        <v>1487</v>
      </c>
      <c r="D39" s="23"/>
      <c r="E39" s="23"/>
      <c r="F39" s="23"/>
      <c r="G39" s="21">
        <f t="shared" si="0"/>
        <v>0</v>
      </c>
      <c r="H39" s="21"/>
      <c r="I39" s="21"/>
      <c r="J39" s="21"/>
      <c r="K39" s="21"/>
      <c r="L39" s="21"/>
      <c r="M39" s="21"/>
      <c r="N39" s="21"/>
      <c r="O39" s="21"/>
      <c r="P39" s="21"/>
      <c r="Q39" s="21"/>
      <c r="R39" s="21"/>
      <c r="S39" s="21"/>
      <c r="T39" s="68" t="s">
        <v>115</v>
      </c>
      <c r="U39" s="68"/>
      <c r="V39" s="69" t="e">
        <f t="shared" si="1"/>
        <v>#DIV/0!</v>
      </c>
      <c r="W39" s="69" t="e">
        <f t="shared" si="2"/>
        <v>#DIV/0!</v>
      </c>
      <c r="X39" s="68"/>
      <c r="Y39" s="68"/>
      <c r="Z39" s="68" t="s">
        <v>116</v>
      </c>
      <c r="AA39" s="68"/>
      <c r="AB39" s="69" t="e">
        <f t="shared" si="3"/>
        <v>#DIV/0!</v>
      </c>
      <c r="AC39" s="69" t="e">
        <f t="shared" si="4"/>
        <v>#DIV/0!</v>
      </c>
      <c r="AD39" s="68"/>
      <c r="AE39" s="68"/>
      <c r="AF39" s="68" t="s">
        <v>117</v>
      </c>
      <c r="AG39" s="68"/>
      <c r="AH39" s="69" t="e">
        <f t="shared" si="5"/>
        <v>#DIV/0!</v>
      </c>
      <c r="AI39" s="69" t="e">
        <f t="shared" si="6"/>
        <v>#DIV/0!</v>
      </c>
      <c r="AJ39" s="68"/>
      <c r="AK39" s="68"/>
      <c r="AL39" s="68" t="s">
        <v>118</v>
      </c>
      <c r="AM39" s="68"/>
      <c r="AN39" s="69" t="e">
        <f t="shared" si="7"/>
        <v>#DIV/0!</v>
      </c>
      <c r="AO39" s="69" t="e">
        <f t="shared" si="8"/>
        <v>#DIV/0!</v>
      </c>
      <c r="AP39" s="68"/>
      <c r="AQ39" s="68"/>
      <c r="AR39" s="68" t="s">
        <v>119</v>
      </c>
      <c r="AS39" s="68"/>
      <c r="AT39" s="69" t="e">
        <f t="shared" si="9"/>
        <v>#DIV/0!</v>
      </c>
      <c r="AU39" s="69" t="e">
        <f t="shared" si="10"/>
        <v>#DIV/0!</v>
      </c>
      <c r="AV39" s="68"/>
      <c r="AW39" s="68"/>
      <c r="AX39" s="68" t="s">
        <v>120</v>
      </c>
      <c r="AY39" s="68"/>
      <c r="AZ39" s="69" t="e">
        <f t="shared" si="11"/>
        <v>#DIV/0!</v>
      </c>
      <c r="BA39" s="69" t="e">
        <f t="shared" si="12"/>
        <v>#DIV/0!</v>
      </c>
      <c r="BB39" s="68"/>
      <c r="BC39" s="68"/>
      <c r="BD39" s="68" t="s">
        <v>121</v>
      </c>
      <c r="BE39" s="68"/>
      <c r="BF39" s="69" t="e">
        <f t="shared" si="13"/>
        <v>#DIV/0!</v>
      </c>
      <c r="BG39" s="69" t="e">
        <f t="shared" si="14"/>
        <v>#DIV/0!</v>
      </c>
      <c r="BH39" s="68"/>
      <c r="BI39" s="68"/>
      <c r="BJ39" s="68" t="s">
        <v>122</v>
      </c>
      <c r="BK39" s="68"/>
      <c r="BL39" s="69" t="e">
        <f t="shared" si="15"/>
        <v>#DIV/0!</v>
      </c>
      <c r="BM39" s="69" t="e">
        <f t="shared" si="16"/>
        <v>#DIV/0!</v>
      </c>
      <c r="BN39" s="68"/>
      <c r="BO39" s="68"/>
      <c r="BP39" s="68" t="s">
        <v>123</v>
      </c>
      <c r="BQ39" s="68"/>
      <c r="BR39" s="69" t="e">
        <f t="shared" si="17"/>
        <v>#DIV/0!</v>
      </c>
      <c r="BS39" s="69" t="e">
        <f t="shared" si="18"/>
        <v>#DIV/0!</v>
      </c>
      <c r="BT39" s="68"/>
      <c r="BU39" s="68"/>
      <c r="BV39" s="68" t="s">
        <v>124</v>
      </c>
      <c r="BW39" s="68"/>
      <c r="BX39" s="69" t="e">
        <f t="shared" si="19"/>
        <v>#DIV/0!</v>
      </c>
      <c r="BY39" s="69" t="e">
        <f t="shared" si="20"/>
        <v>#DIV/0!</v>
      </c>
      <c r="BZ39" s="68"/>
      <c r="CA39" s="68"/>
      <c r="CB39" s="68" t="s">
        <v>125</v>
      </c>
      <c r="CC39" s="68"/>
      <c r="CD39" s="69" t="e">
        <f t="shared" si="21"/>
        <v>#DIV/0!</v>
      </c>
      <c r="CE39" s="69" t="e">
        <f t="shared" si="22"/>
        <v>#DIV/0!</v>
      </c>
      <c r="CF39" s="68"/>
      <c r="CG39" s="68"/>
      <c r="CH39" s="68" t="s">
        <v>126</v>
      </c>
      <c r="CI39" s="68"/>
      <c r="CJ39" s="69" t="e">
        <f t="shared" si="23"/>
        <v>#DIV/0!</v>
      </c>
      <c r="CK39" s="69" t="e">
        <f t="shared" si="24"/>
        <v>#DIV/0!</v>
      </c>
      <c r="CL39" s="68"/>
      <c r="CM39" s="68"/>
      <c r="CN39" s="59">
        <f t="shared" si="25"/>
        <v>0</v>
      </c>
      <c r="CO39" s="59">
        <f t="shared" si="26"/>
        <v>0</v>
      </c>
      <c r="CP39" s="59">
        <f t="shared" si="27"/>
        <v>0</v>
      </c>
      <c r="CQ39" s="59">
        <f t="shared" si="28"/>
        <v>0</v>
      </c>
      <c r="CR39" s="59">
        <f t="shared" si="29"/>
        <v>0</v>
      </c>
      <c r="CS39" s="59">
        <f t="shared" si="30"/>
        <v>0</v>
      </c>
      <c r="CT39" s="59">
        <f t="shared" si="31"/>
        <v>0</v>
      </c>
      <c r="CU39" s="59">
        <f t="shared" si="32"/>
        <v>0</v>
      </c>
      <c r="CV39" s="59">
        <f t="shared" si="33"/>
        <v>0</v>
      </c>
      <c r="CW39" s="59">
        <f t="shared" si="34"/>
        <v>0</v>
      </c>
      <c r="CX39" s="59">
        <f t="shared" si="35"/>
        <v>0</v>
      </c>
      <c r="CY39" s="59">
        <f t="shared" si="36"/>
        <v>0</v>
      </c>
      <c r="CZ39" s="59">
        <f t="shared" si="37"/>
        <v>0</v>
      </c>
    </row>
    <row r="40" spans="1:104" ht="25.75" x14ac:dyDescent="0.4">
      <c r="A40" s="150" t="s">
        <v>1382</v>
      </c>
      <c r="B40" s="229" t="s">
        <v>208</v>
      </c>
      <c r="C40" s="21" t="s">
        <v>1781</v>
      </c>
      <c r="D40" s="23" t="s">
        <v>1368</v>
      </c>
      <c r="E40" s="23" t="s">
        <v>1375</v>
      </c>
      <c r="F40" s="23" t="s">
        <v>1376</v>
      </c>
      <c r="G40" s="21">
        <f t="shared" si="0"/>
        <v>1</v>
      </c>
      <c r="H40" s="21"/>
      <c r="I40" s="21"/>
      <c r="J40" s="21"/>
      <c r="K40" s="21">
        <v>1</v>
      </c>
      <c r="L40" s="21"/>
      <c r="M40" s="21"/>
      <c r="N40" s="21"/>
      <c r="O40" s="21"/>
      <c r="P40" s="21"/>
      <c r="Q40" s="21"/>
      <c r="R40" s="21"/>
      <c r="S40" s="21"/>
      <c r="T40" s="68" t="s">
        <v>115</v>
      </c>
      <c r="U40" s="68"/>
      <c r="V40" s="69" t="e">
        <f t="shared" si="1"/>
        <v>#DIV/0!</v>
      </c>
      <c r="W40" s="69">
        <f t="shared" si="2"/>
        <v>0</v>
      </c>
      <c r="X40" s="68"/>
      <c r="Y40" s="68"/>
      <c r="Z40" s="68" t="s">
        <v>116</v>
      </c>
      <c r="AA40" s="68"/>
      <c r="AB40" s="69" t="e">
        <f t="shared" si="3"/>
        <v>#DIV/0!</v>
      </c>
      <c r="AC40" s="69">
        <f t="shared" si="4"/>
        <v>0</v>
      </c>
      <c r="AD40" s="68"/>
      <c r="AE40" s="68"/>
      <c r="AF40" s="68" t="s">
        <v>117</v>
      </c>
      <c r="AG40" s="68"/>
      <c r="AH40" s="69" t="e">
        <f t="shared" si="5"/>
        <v>#DIV/0!</v>
      </c>
      <c r="AI40" s="69">
        <f t="shared" si="6"/>
        <v>0</v>
      </c>
      <c r="AJ40" s="68"/>
      <c r="AK40" s="68"/>
      <c r="AL40" s="68" t="s">
        <v>118</v>
      </c>
      <c r="AM40" s="68"/>
      <c r="AN40" s="69">
        <f t="shared" si="7"/>
        <v>0</v>
      </c>
      <c r="AO40" s="69">
        <f t="shared" si="8"/>
        <v>0</v>
      </c>
      <c r="AP40" s="68"/>
      <c r="AQ40" s="68"/>
      <c r="AR40" s="68" t="s">
        <v>119</v>
      </c>
      <c r="AS40" s="68"/>
      <c r="AT40" s="69" t="e">
        <f t="shared" si="9"/>
        <v>#DIV/0!</v>
      </c>
      <c r="AU40" s="69">
        <f t="shared" si="10"/>
        <v>0</v>
      </c>
      <c r="AV40" s="68"/>
      <c r="AW40" s="68"/>
      <c r="AX40" s="68" t="s">
        <v>120</v>
      </c>
      <c r="AY40" s="68"/>
      <c r="AZ40" s="69" t="e">
        <f t="shared" si="11"/>
        <v>#DIV/0!</v>
      </c>
      <c r="BA40" s="69">
        <f t="shared" si="12"/>
        <v>0</v>
      </c>
      <c r="BB40" s="68"/>
      <c r="BC40" s="68"/>
      <c r="BD40" s="68" t="s">
        <v>121</v>
      </c>
      <c r="BE40" s="68"/>
      <c r="BF40" s="69" t="e">
        <f t="shared" si="13"/>
        <v>#DIV/0!</v>
      </c>
      <c r="BG40" s="69">
        <f t="shared" si="14"/>
        <v>0</v>
      </c>
      <c r="BH40" s="68"/>
      <c r="BI40" s="68"/>
      <c r="BJ40" s="68" t="s">
        <v>122</v>
      </c>
      <c r="BK40" s="68"/>
      <c r="BL40" s="69" t="e">
        <f t="shared" si="15"/>
        <v>#DIV/0!</v>
      </c>
      <c r="BM40" s="69">
        <f t="shared" si="16"/>
        <v>0</v>
      </c>
      <c r="BN40" s="68"/>
      <c r="BO40" s="68"/>
      <c r="BP40" s="68" t="s">
        <v>123</v>
      </c>
      <c r="BQ40" s="68"/>
      <c r="BR40" s="69" t="e">
        <f t="shared" si="17"/>
        <v>#DIV/0!</v>
      </c>
      <c r="BS40" s="69">
        <f t="shared" si="18"/>
        <v>0</v>
      </c>
      <c r="BT40" s="68"/>
      <c r="BU40" s="68"/>
      <c r="BV40" s="68" t="s">
        <v>124</v>
      </c>
      <c r="BW40" s="68"/>
      <c r="BX40" s="69" t="e">
        <f t="shared" si="19"/>
        <v>#DIV/0!</v>
      </c>
      <c r="BY40" s="69">
        <f t="shared" si="20"/>
        <v>0</v>
      </c>
      <c r="BZ40" s="68"/>
      <c r="CA40" s="68"/>
      <c r="CB40" s="68" t="s">
        <v>125</v>
      </c>
      <c r="CC40" s="68"/>
      <c r="CD40" s="69" t="e">
        <f t="shared" si="21"/>
        <v>#DIV/0!</v>
      </c>
      <c r="CE40" s="69">
        <f t="shared" si="22"/>
        <v>0</v>
      </c>
      <c r="CF40" s="68"/>
      <c r="CG40" s="68"/>
      <c r="CH40" s="68" t="s">
        <v>126</v>
      </c>
      <c r="CI40" s="68"/>
      <c r="CJ40" s="69" t="e">
        <f t="shared" si="23"/>
        <v>#DIV/0!</v>
      </c>
      <c r="CK40" s="69">
        <f t="shared" si="24"/>
        <v>0</v>
      </c>
      <c r="CL40" s="68"/>
      <c r="CM40" s="68"/>
      <c r="CN40" s="59">
        <f t="shared" si="25"/>
        <v>0</v>
      </c>
      <c r="CO40" s="59">
        <f t="shared" si="26"/>
        <v>0</v>
      </c>
      <c r="CP40" s="59">
        <f t="shared" si="27"/>
        <v>0</v>
      </c>
      <c r="CQ40" s="59">
        <f t="shared" si="28"/>
        <v>0</v>
      </c>
      <c r="CR40" s="59">
        <f t="shared" si="29"/>
        <v>0</v>
      </c>
      <c r="CS40" s="59">
        <f t="shared" si="30"/>
        <v>0</v>
      </c>
      <c r="CT40" s="59">
        <f t="shared" si="31"/>
        <v>0</v>
      </c>
      <c r="CU40" s="59">
        <f t="shared" si="32"/>
        <v>0</v>
      </c>
      <c r="CV40" s="59">
        <f t="shared" si="33"/>
        <v>0</v>
      </c>
      <c r="CW40" s="59">
        <f t="shared" si="34"/>
        <v>0</v>
      </c>
      <c r="CX40" s="59">
        <f t="shared" si="35"/>
        <v>0</v>
      </c>
      <c r="CY40" s="59">
        <f t="shared" si="36"/>
        <v>0</v>
      </c>
      <c r="CZ40" s="59">
        <f t="shared" si="37"/>
        <v>0</v>
      </c>
    </row>
    <row r="41" spans="1:104" ht="25.75" x14ac:dyDescent="0.4">
      <c r="A41" s="150" t="s">
        <v>1382</v>
      </c>
      <c r="B41" s="230"/>
      <c r="C41" s="21" t="s">
        <v>1485</v>
      </c>
      <c r="D41" s="23" t="s">
        <v>1368</v>
      </c>
      <c r="E41" s="23" t="s">
        <v>1378</v>
      </c>
      <c r="F41" s="23" t="s">
        <v>1379</v>
      </c>
      <c r="G41" s="21">
        <f t="shared" si="0"/>
        <v>1</v>
      </c>
      <c r="H41" s="21"/>
      <c r="I41" s="21"/>
      <c r="J41" s="21"/>
      <c r="K41" s="21"/>
      <c r="L41" s="21"/>
      <c r="M41" s="21">
        <v>1</v>
      </c>
      <c r="N41" s="21"/>
      <c r="O41" s="21"/>
      <c r="P41" s="21"/>
      <c r="Q41" s="21"/>
      <c r="R41" s="21"/>
      <c r="S41" s="21"/>
      <c r="T41" s="68" t="s">
        <v>115</v>
      </c>
      <c r="U41" s="68"/>
      <c r="V41" s="69" t="e">
        <f t="shared" si="1"/>
        <v>#DIV/0!</v>
      </c>
      <c r="W41" s="69">
        <f t="shared" si="2"/>
        <v>0</v>
      </c>
      <c r="X41" s="68"/>
      <c r="Y41" s="68"/>
      <c r="Z41" s="68" t="s">
        <v>116</v>
      </c>
      <c r="AA41" s="68"/>
      <c r="AB41" s="69" t="e">
        <f t="shared" si="3"/>
        <v>#DIV/0!</v>
      </c>
      <c r="AC41" s="69">
        <f t="shared" si="4"/>
        <v>0</v>
      </c>
      <c r="AD41" s="68"/>
      <c r="AE41" s="68"/>
      <c r="AF41" s="68" t="s">
        <v>117</v>
      </c>
      <c r="AG41" s="68"/>
      <c r="AH41" s="69" t="e">
        <f t="shared" si="5"/>
        <v>#DIV/0!</v>
      </c>
      <c r="AI41" s="69">
        <f t="shared" si="6"/>
        <v>0</v>
      </c>
      <c r="AJ41" s="68"/>
      <c r="AK41" s="68"/>
      <c r="AL41" s="68" t="s">
        <v>118</v>
      </c>
      <c r="AM41" s="68"/>
      <c r="AN41" s="69" t="e">
        <f t="shared" si="7"/>
        <v>#DIV/0!</v>
      </c>
      <c r="AO41" s="69">
        <f t="shared" si="8"/>
        <v>0</v>
      </c>
      <c r="AP41" s="68"/>
      <c r="AQ41" s="68"/>
      <c r="AR41" s="68" t="s">
        <v>119</v>
      </c>
      <c r="AS41" s="68"/>
      <c r="AT41" s="69" t="e">
        <f t="shared" si="9"/>
        <v>#DIV/0!</v>
      </c>
      <c r="AU41" s="69">
        <f t="shared" si="10"/>
        <v>0</v>
      </c>
      <c r="AV41" s="68"/>
      <c r="AW41" s="68"/>
      <c r="AX41" s="68" t="s">
        <v>120</v>
      </c>
      <c r="AY41" s="68"/>
      <c r="AZ41" s="69">
        <f t="shared" si="11"/>
        <v>0</v>
      </c>
      <c r="BA41" s="69">
        <f t="shared" si="12"/>
        <v>0</v>
      </c>
      <c r="BB41" s="68"/>
      <c r="BC41" s="68"/>
      <c r="BD41" s="68" t="s">
        <v>121</v>
      </c>
      <c r="BE41" s="68"/>
      <c r="BF41" s="69" t="e">
        <f t="shared" si="13"/>
        <v>#DIV/0!</v>
      </c>
      <c r="BG41" s="69">
        <f t="shared" si="14"/>
        <v>0</v>
      </c>
      <c r="BH41" s="68"/>
      <c r="BI41" s="68"/>
      <c r="BJ41" s="68" t="s">
        <v>122</v>
      </c>
      <c r="BK41" s="68"/>
      <c r="BL41" s="69" t="e">
        <f t="shared" si="15"/>
        <v>#DIV/0!</v>
      </c>
      <c r="BM41" s="69">
        <f t="shared" si="16"/>
        <v>0</v>
      </c>
      <c r="BN41" s="68"/>
      <c r="BO41" s="68"/>
      <c r="BP41" s="68" t="s">
        <v>123</v>
      </c>
      <c r="BQ41" s="68"/>
      <c r="BR41" s="69" t="e">
        <f t="shared" si="17"/>
        <v>#DIV/0!</v>
      </c>
      <c r="BS41" s="69">
        <f t="shared" si="18"/>
        <v>0</v>
      </c>
      <c r="BT41" s="68"/>
      <c r="BU41" s="68"/>
      <c r="BV41" s="68" t="s">
        <v>124</v>
      </c>
      <c r="BW41" s="68"/>
      <c r="BX41" s="69" t="e">
        <f t="shared" si="19"/>
        <v>#DIV/0!</v>
      </c>
      <c r="BY41" s="69">
        <f t="shared" si="20"/>
        <v>0</v>
      </c>
      <c r="BZ41" s="68"/>
      <c r="CA41" s="68"/>
      <c r="CB41" s="68" t="s">
        <v>125</v>
      </c>
      <c r="CC41" s="68"/>
      <c r="CD41" s="69" t="e">
        <f t="shared" si="21"/>
        <v>#DIV/0!</v>
      </c>
      <c r="CE41" s="69">
        <f t="shared" si="22"/>
        <v>0</v>
      </c>
      <c r="CF41" s="68"/>
      <c r="CG41" s="68"/>
      <c r="CH41" s="68" t="s">
        <v>126</v>
      </c>
      <c r="CI41" s="68"/>
      <c r="CJ41" s="69" t="e">
        <f t="shared" si="23"/>
        <v>#DIV/0!</v>
      </c>
      <c r="CK41" s="69">
        <f t="shared" si="24"/>
        <v>0</v>
      </c>
      <c r="CL41" s="68"/>
      <c r="CM41" s="68"/>
      <c r="CN41" s="59">
        <f t="shared" si="25"/>
        <v>0</v>
      </c>
      <c r="CO41" s="59">
        <f t="shared" si="26"/>
        <v>0</v>
      </c>
      <c r="CP41" s="59">
        <f t="shared" si="27"/>
        <v>0</v>
      </c>
      <c r="CQ41" s="59">
        <f t="shared" si="28"/>
        <v>0</v>
      </c>
      <c r="CR41" s="59">
        <f t="shared" si="29"/>
        <v>0</v>
      </c>
      <c r="CS41" s="59">
        <f t="shared" si="30"/>
        <v>0</v>
      </c>
      <c r="CT41" s="59">
        <f t="shared" si="31"/>
        <v>0</v>
      </c>
      <c r="CU41" s="59">
        <f t="shared" si="32"/>
        <v>0</v>
      </c>
      <c r="CV41" s="59">
        <f t="shared" si="33"/>
        <v>0</v>
      </c>
      <c r="CW41" s="59">
        <f t="shared" si="34"/>
        <v>0</v>
      </c>
      <c r="CX41" s="59">
        <f t="shared" si="35"/>
        <v>0</v>
      </c>
      <c r="CY41" s="59">
        <f t="shared" si="36"/>
        <v>0</v>
      </c>
      <c r="CZ41" s="59">
        <f t="shared" si="37"/>
        <v>0</v>
      </c>
    </row>
    <row r="42" spans="1:104" ht="14.15" x14ac:dyDescent="0.4">
      <c r="A42" s="150" t="s">
        <v>1382</v>
      </c>
      <c r="B42" s="230"/>
      <c r="C42" s="21" t="s">
        <v>1486</v>
      </c>
      <c r="D42" s="23"/>
      <c r="E42" s="23"/>
      <c r="F42" s="23"/>
      <c r="G42" s="21">
        <f t="shared" si="0"/>
        <v>0</v>
      </c>
      <c r="H42" s="21"/>
      <c r="I42" s="21"/>
      <c r="J42" s="21"/>
      <c r="K42" s="21"/>
      <c r="L42" s="21"/>
      <c r="M42" s="21"/>
      <c r="N42" s="21"/>
      <c r="O42" s="21"/>
      <c r="P42" s="21"/>
      <c r="Q42" s="21"/>
      <c r="R42" s="21"/>
      <c r="S42" s="21"/>
      <c r="T42" s="68" t="s">
        <v>115</v>
      </c>
      <c r="U42" s="68"/>
      <c r="V42" s="69" t="e">
        <f t="shared" si="1"/>
        <v>#DIV/0!</v>
      </c>
      <c r="W42" s="69" t="e">
        <f t="shared" si="2"/>
        <v>#DIV/0!</v>
      </c>
      <c r="X42" s="68"/>
      <c r="Y42" s="68"/>
      <c r="Z42" s="68" t="s">
        <v>116</v>
      </c>
      <c r="AA42" s="68"/>
      <c r="AB42" s="69" t="e">
        <f t="shared" si="3"/>
        <v>#DIV/0!</v>
      </c>
      <c r="AC42" s="69" t="e">
        <f t="shared" si="4"/>
        <v>#DIV/0!</v>
      </c>
      <c r="AD42" s="68"/>
      <c r="AE42" s="68"/>
      <c r="AF42" s="68" t="s">
        <v>117</v>
      </c>
      <c r="AG42" s="68"/>
      <c r="AH42" s="69" t="e">
        <f t="shared" si="5"/>
        <v>#DIV/0!</v>
      </c>
      <c r="AI42" s="69" t="e">
        <f t="shared" si="6"/>
        <v>#DIV/0!</v>
      </c>
      <c r="AJ42" s="68"/>
      <c r="AK42" s="68"/>
      <c r="AL42" s="68" t="s">
        <v>118</v>
      </c>
      <c r="AM42" s="68"/>
      <c r="AN42" s="69" t="e">
        <f t="shared" si="7"/>
        <v>#DIV/0!</v>
      </c>
      <c r="AO42" s="69" t="e">
        <f t="shared" si="8"/>
        <v>#DIV/0!</v>
      </c>
      <c r="AP42" s="68"/>
      <c r="AQ42" s="68"/>
      <c r="AR42" s="68" t="s">
        <v>119</v>
      </c>
      <c r="AS42" s="68"/>
      <c r="AT42" s="69" t="e">
        <f t="shared" si="9"/>
        <v>#DIV/0!</v>
      </c>
      <c r="AU42" s="69" t="e">
        <f t="shared" si="10"/>
        <v>#DIV/0!</v>
      </c>
      <c r="AV42" s="68"/>
      <c r="AW42" s="68"/>
      <c r="AX42" s="68" t="s">
        <v>120</v>
      </c>
      <c r="AY42" s="68"/>
      <c r="AZ42" s="69" t="e">
        <f t="shared" si="11"/>
        <v>#DIV/0!</v>
      </c>
      <c r="BA42" s="69" t="e">
        <f t="shared" si="12"/>
        <v>#DIV/0!</v>
      </c>
      <c r="BB42" s="68"/>
      <c r="BC42" s="68"/>
      <c r="BD42" s="68" t="s">
        <v>121</v>
      </c>
      <c r="BE42" s="68"/>
      <c r="BF42" s="69" t="e">
        <f t="shared" si="13"/>
        <v>#DIV/0!</v>
      </c>
      <c r="BG42" s="69" t="e">
        <f t="shared" si="14"/>
        <v>#DIV/0!</v>
      </c>
      <c r="BH42" s="68"/>
      <c r="BI42" s="68"/>
      <c r="BJ42" s="68" t="s">
        <v>122</v>
      </c>
      <c r="BK42" s="68"/>
      <c r="BL42" s="69" t="e">
        <f t="shared" si="15"/>
        <v>#DIV/0!</v>
      </c>
      <c r="BM42" s="69" t="e">
        <f t="shared" si="16"/>
        <v>#DIV/0!</v>
      </c>
      <c r="BN42" s="68"/>
      <c r="BO42" s="68"/>
      <c r="BP42" s="68" t="s">
        <v>123</v>
      </c>
      <c r="BQ42" s="68"/>
      <c r="BR42" s="69" t="e">
        <f t="shared" si="17"/>
        <v>#DIV/0!</v>
      </c>
      <c r="BS42" s="69" t="e">
        <f t="shared" si="18"/>
        <v>#DIV/0!</v>
      </c>
      <c r="BT42" s="68"/>
      <c r="BU42" s="68"/>
      <c r="BV42" s="68" t="s">
        <v>124</v>
      </c>
      <c r="BW42" s="68"/>
      <c r="BX42" s="69" t="e">
        <f t="shared" si="19"/>
        <v>#DIV/0!</v>
      </c>
      <c r="BY42" s="69" t="e">
        <f t="shared" si="20"/>
        <v>#DIV/0!</v>
      </c>
      <c r="BZ42" s="68"/>
      <c r="CA42" s="68"/>
      <c r="CB42" s="68" t="s">
        <v>125</v>
      </c>
      <c r="CC42" s="68"/>
      <c r="CD42" s="69" t="e">
        <f t="shared" si="21"/>
        <v>#DIV/0!</v>
      </c>
      <c r="CE42" s="69" t="e">
        <f t="shared" si="22"/>
        <v>#DIV/0!</v>
      </c>
      <c r="CF42" s="68"/>
      <c r="CG42" s="68"/>
      <c r="CH42" s="68" t="s">
        <v>126</v>
      </c>
      <c r="CI42" s="68"/>
      <c r="CJ42" s="69" t="e">
        <f t="shared" si="23"/>
        <v>#DIV/0!</v>
      </c>
      <c r="CK42" s="69" t="e">
        <f t="shared" si="24"/>
        <v>#DIV/0!</v>
      </c>
      <c r="CL42" s="68"/>
      <c r="CM42" s="68"/>
      <c r="CN42" s="59">
        <f t="shared" si="25"/>
        <v>0</v>
      </c>
      <c r="CO42" s="59">
        <f t="shared" si="26"/>
        <v>0</v>
      </c>
      <c r="CP42" s="59">
        <f t="shared" si="27"/>
        <v>0</v>
      </c>
      <c r="CQ42" s="59">
        <f t="shared" si="28"/>
        <v>0</v>
      </c>
      <c r="CR42" s="59">
        <f t="shared" si="29"/>
        <v>0</v>
      </c>
      <c r="CS42" s="59">
        <f t="shared" si="30"/>
        <v>0</v>
      </c>
      <c r="CT42" s="59">
        <f t="shared" si="31"/>
        <v>0</v>
      </c>
      <c r="CU42" s="59">
        <f t="shared" si="32"/>
        <v>0</v>
      </c>
      <c r="CV42" s="59">
        <f t="shared" si="33"/>
        <v>0</v>
      </c>
      <c r="CW42" s="59">
        <f t="shared" si="34"/>
        <v>0</v>
      </c>
      <c r="CX42" s="59">
        <f t="shared" si="35"/>
        <v>0</v>
      </c>
      <c r="CY42" s="59">
        <f t="shared" si="36"/>
        <v>0</v>
      </c>
      <c r="CZ42" s="59">
        <f t="shared" si="37"/>
        <v>0</v>
      </c>
    </row>
    <row r="43" spans="1:104" ht="14.15" x14ac:dyDescent="0.4">
      <c r="A43" s="150" t="s">
        <v>1382</v>
      </c>
      <c r="B43" s="231"/>
      <c r="C43" s="21" t="s">
        <v>1487</v>
      </c>
      <c r="D43" s="23"/>
      <c r="E43" s="23"/>
      <c r="F43" s="23"/>
      <c r="G43" s="21">
        <f t="shared" si="0"/>
        <v>0</v>
      </c>
      <c r="H43" s="21"/>
      <c r="I43" s="21"/>
      <c r="J43" s="21"/>
      <c r="K43" s="21"/>
      <c r="L43" s="21"/>
      <c r="M43" s="21"/>
      <c r="N43" s="21"/>
      <c r="O43" s="21"/>
      <c r="P43" s="21"/>
      <c r="Q43" s="21"/>
      <c r="R43" s="21"/>
      <c r="S43" s="21"/>
      <c r="T43" s="68" t="s">
        <v>115</v>
      </c>
      <c r="U43" s="68"/>
      <c r="V43" s="69" t="e">
        <f t="shared" si="1"/>
        <v>#DIV/0!</v>
      </c>
      <c r="W43" s="69" t="e">
        <f t="shared" si="2"/>
        <v>#DIV/0!</v>
      </c>
      <c r="X43" s="68"/>
      <c r="Y43" s="68"/>
      <c r="Z43" s="68" t="s">
        <v>116</v>
      </c>
      <c r="AA43" s="68"/>
      <c r="AB43" s="69" t="e">
        <f t="shared" si="3"/>
        <v>#DIV/0!</v>
      </c>
      <c r="AC43" s="69" t="e">
        <f t="shared" si="4"/>
        <v>#DIV/0!</v>
      </c>
      <c r="AD43" s="68"/>
      <c r="AE43" s="68"/>
      <c r="AF43" s="68" t="s">
        <v>117</v>
      </c>
      <c r="AG43" s="68"/>
      <c r="AH43" s="69" t="e">
        <f t="shared" si="5"/>
        <v>#DIV/0!</v>
      </c>
      <c r="AI43" s="69" t="e">
        <f t="shared" si="6"/>
        <v>#DIV/0!</v>
      </c>
      <c r="AJ43" s="68"/>
      <c r="AK43" s="68"/>
      <c r="AL43" s="68" t="s">
        <v>118</v>
      </c>
      <c r="AM43" s="68"/>
      <c r="AN43" s="69" t="e">
        <f t="shared" si="7"/>
        <v>#DIV/0!</v>
      </c>
      <c r="AO43" s="69" t="e">
        <f t="shared" si="8"/>
        <v>#DIV/0!</v>
      </c>
      <c r="AP43" s="68"/>
      <c r="AQ43" s="68"/>
      <c r="AR43" s="68" t="s">
        <v>119</v>
      </c>
      <c r="AS43" s="68"/>
      <c r="AT43" s="69" t="e">
        <f t="shared" si="9"/>
        <v>#DIV/0!</v>
      </c>
      <c r="AU43" s="69" t="e">
        <f t="shared" si="10"/>
        <v>#DIV/0!</v>
      </c>
      <c r="AV43" s="68"/>
      <c r="AW43" s="68"/>
      <c r="AX43" s="68" t="s">
        <v>120</v>
      </c>
      <c r="AY43" s="68"/>
      <c r="AZ43" s="69" t="e">
        <f t="shared" si="11"/>
        <v>#DIV/0!</v>
      </c>
      <c r="BA43" s="69" t="e">
        <f t="shared" si="12"/>
        <v>#DIV/0!</v>
      </c>
      <c r="BB43" s="68"/>
      <c r="BC43" s="68"/>
      <c r="BD43" s="68" t="s">
        <v>121</v>
      </c>
      <c r="BE43" s="68"/>
      <c r="BF43" s="69" t="e">
        <f t="shared" si="13"/>
        <v>#DIV/0!</v>
      </c>
      <c r="BG43" s="69" t="e">
        <f t="shared" si="14"/>
        <v>#DIV/0!</v>
      </c>
      <c r="BH43" s="68"/>
      <c r="BI43" s="68"/>
      <c r="BJ43" s="68" t="s">
        <v>122</v>
      </c>
      <c r="BK43" s="68"/>
      <c r="BL43" s="69" t="e">
        <f t="shared" si="15"/>
        <v>#DIV/0!</v>
      </c>
      <c r="BM43" s="69" t="e">
        <f t="shared" si="16"/>
        <v>#DIV/0!</v>
      </c>
      <c r="BN43" s="68"/>
      <c r="BO43" s="68"/>
      <c r="BP43" s="68" t="s">
        <v>123</v>
      </c>
      <c r="BQ43" s="68"/>
      <c r="BR43" s="69" t="e">
        <f t="shared" si="17"/>
        <v>#DIV/0!</v>
      </c>
      <c r="BS43" s="69" t="e">
        <f t="shared" si="18"/>
        <v>#DIV/0!</v>
      </c>
      <c r="BT43" s="68"/>
      <c r="BU43" s="68"/>
      <c r="BV43" s="68" t="s">
        <v>124</v>
      </c>
      <c r="BW43" s="68"/>
      <c r="BX43" s="69" t="e">
        <f t="shared" si="19"/>
        <v>#DIV/0!</v>
      </c>
      <c r="BY43" s="69" t="e">
        <f t="shared" si="20"/>
        <v>#DIV/0!</v>
      </c>
      <c r="BZ43" s="68"/>
      <c r="CA43" s="68"/>
      <c r="CB43" s="68" t="s">
        <v>125</v>
      </c>
      <c r="CC43" s="68"/>
      <c r="CD43" s="69" t="e">
        <f t="shared" si="21"/>
        <v>#DIV/0!</v>
      </c>
      <c r="CE43" s="69" t="e">
        <f t="shared" si="22"/>
        <v>#DIV/0!</v>
      </c>
      <c r="CF43" s="68"/>
      <c r="CG43" s="68"/>
      <c r="CH43" s="68" t="s">
        <v>126</v>
      </c>
      <c r="CI43" s="68"/>
      <c r="CJ43" s="69" t="e">
        <f t="shared" si="23"/>
        <v>#DIV/0!</v>
      </c>
      <c r="CK43" s="69" t="e">
        <f t="shared" si="24"/>
        <v>#DIV/0!</v>
      </c>
      <c r="CL43" s="68"/>
      <c r="CM43" s="68"/>
      <c r="CN43" s="59">
        <f t="shared" si="25"/>
        <v>0</v>
      </c>
      <c r="CO43" s="59">
        <f t="shared" si="26"/>
        <v>0</v>
      </c>
      <c r="CP43" s="59">
        <f t="shared" si="27"/>
        <v>0</v>
      </c>
      <c r="CQ43" s="59">
        <f t="shared" si="28"/>
        <v>0</v>
      </c>
      <c r="CR43" s="59">
        <f t="shared" si="29"/>
        <v>0</v>
      </c>
      <c r="CS43" s="59">
        <f t="shared" si="30"/>
        <v>0</v>
      </c>
      <c r="CT43" s="59">
        <f t="shared" si="31"/>
        <v>0</v>
      </c>
      <c r="CU43" s="59">
        <f t="shared" si="32"/>
        <v>0</v>
      </c>
      <c r="CV43" s="59">
        <f t="shared" si="33"/>
        <v>0</v>
      </c>
      <c r="CW43" s="59">
        <f t="shared" si="34"/>
        <v>0</v>
      </c>
      <c r="CX43" s="59">
        <f t="shared" si="35"/>
        <v>0</v>
      </c>
      <c r="CY43" s="59">
        <f t="shared" si="36"/>
        <v>0</v>
      </c>
      <c r="CZ43" s="59">
        <f t="shared" si="37"/>
        <v>0</v>
      </c>
    </row>
    <row r="44" spans="1:104" ht="51.45" x14ac:dyDescent="0.4">
      <c r="A44" s="150" t="s">
        <v>457</v>
      </c>
      <c r="B44" s="229" t="s">
        <v>140</v>
      </c>
      <c r="C44" s="21" t="s">
        <v>1488</v>
      </c>
      <c r="D44" s="23" t="s">
        <v>340</v>
      </c>
      <c r="E44" s="23" t="s">
        <v>343</v>
      </c>
      <c r="F44" s="23" t="s">
        <v>344</v>
      </c>
      <c r="G44" s="21">
        <f t="shared" si="0"/>
        <v>2</v>
      </c>
      <c r="H44" s="21"/>
      <c r="I44" s="21"/>
      <c r="J44" s="21"/>
      <c r="K44" s="21"/>
      <c r="L44" s="21"/>
      <c r="M44" s="21"/>
      <c r="N44" s="21">
        <v>1</v>
      </c>
      <c r="O44" s="21"/>
      <c r="P44" s="21"/>
      <c r="Q44" s="21"/>
      <c r="R44" s="21">
        <v>1</v>
      </c>
      <c r="S44" s="21"/>
      <c r="T44" s="68" t="s">
        <v>115</v>
      </c>
      <c r="U44" s="68"/>
      <c r="V44" s="69" t="e">
        <f t="shared" si="1"/>
        <v>#DIV/0!</v>
      </c>
      <c r="W44" s="69">
        <f t="shared" si="2"/>
        <v>0</v>
      </c>
      <c r="X44" s="68"/>
      <c r="Y44" s="68"/>
      <c r="Z44" s="68" t="s">
        <v>116</v>
      </c>
      <c r="AA44" s="68"/>
      <c r="AB44" s="69" t="e">
        <f t="shared" si="3"/>
        <v>#DIV/0!</v>
      </c>
      <c r="AC44" s="69">
        <f t="shared" si="4"/>
        <v>0</v>
      </c>
      <c r="AD44" s="68"/>
      <c r="AE44" s="68"/>
      <c r="AF44" s="68" t="s">
        <v>117</v>
      </c>
      <c r="AG44" s="68"/>
      <c r="AH44" s="69" t="e">
        <f t="shared" si="5"/>
        <v>#DIV/0!</v>
      </c>
      <c r="AI44" s="69">
        <f t="shared" si="6"/>
        <v>0</v>
      </c>
      <c r="AJ44" s="68"/>
      <c r="AK44" s="68"/>
      <c r="AL44" s="68" t="s">
        <v>118</v>
      </c>
      <c r="AM44" s="68"/>
      <c r="AN44" s="69" t="e">
        <f t="shared" si="7"/>
        <v>#DIV/0!</v>
      </c>
      <c r="AO44" s="69">
        <f t="shared" si="8"/>
        <v>0</v>
      </c>
      <c r="AP44" s="68"/>
      <c r="AQ44" s="68"/>
      <c r="AR44" s="68" t="s">
        <v>119</v>
      </c>
      <c r="AS44" s="68"/>
      <c r="AT44" s="69" t="e">
        <f t="shared" si="9"/>
        <v>#DIV/0!</v>
      </c>
      <c r="AU44" s="69">
        <f t="shared" si="10"/>
        <v>0</v>
      </c>
      <c r="AV44" s="68"/>
      <c r="AW44" s="68"/>
      <c r="AX44" s="68" t="s">
        <v>120</v>
      </c>
      <c r="AY44" s="68"/>
      <c r="AZ44" s="69" t="e">
        <f t="shared" si="11"/>
        <v>#DIV/0!</v>
      </c>
      <c r="BA44" s="69">
        <f t="shared" si="12"/>
        <v>0</v>
      </c>
      <c r="BB44" s="68"/>
      <c r="BC44" s="68"/>
      <c r="BD44" s="68" t="s">
        <v>121</v>
      </c>
      <c r="BE44" s="68"/>
      <c r="BF44" s="69">
        <f t="shared" si="13"/>
        <v>0</v>
      </c>
      <c r="BG44" s="69">
        <f t="shared" si="14"/>
        <v>0</v>
      </c>
      <c r="BH44" s="68"/>
      <c r="BI44" s="68"/>
      <c r="BJ44" s="68" t="s">
        <v>122</v>
      </c>
      <c r="BK44" s="68"/>
      <c r="BL44" s="69" t="e">
        <f t="shared" si="15"/>
        <v>#DIV/0!</v>
      </c>
      <c r="BM44" s="69">
        <f t="shared" si="16"/>
        <v>0</v>
      </c>
      <c r="BN44" s="68"/>
      <c r="BO44" s="68"/>
      <c r="BP44" s="68" t="s">
        <v>123</v>
      </c>
      <c r="BQ44" s="68"/>
      <c r="BR44" s="69" t="e">
        <f t="shared" si="17"/>
        <v>#DIV/0!</v>
      </c>
      <c r="BS44" s="69">
        <f t="shared" si="18"/>
        <v>0</v>
      </c>
      <c r="BT44" s="68"/>
      <c r="BU44" s="68"/>
      <c r="BV44" s="68" t="s">
        <v>124</v>
      </c>
      <c r="BW44" s="68"/>
      <c r="BX44" s="69" t="e">
        <f t="shared" si="19"/>
        <v>#DIV/0!</v>
      </c>
      <c r="BY44" s="69">
        <f t="shared" si="20"/>
        <v>0</v>
      </c>
      <c r="BZ44" s="68"/>
      <c r="CA44" s="68"/>
      <c r="CB44" s="68" t="s">
        <v>125</v>
      </c>
      <c r="CC44" s="68"/>
      <c r="CD44" s="69">
        <f t="shared" si="21"/>
        <v>0</v>
      </c>
      <c r="CE44" s="69">
        <f t="shared" si="22"/>
        <v>0</v>
      </c>
      <c r="CF44" s="68"/>
      <c r="CG44" s="68"/>
      <c r="CH44" s="68" t="s">
        <v>126</v>
      </c>
      <c r="CI44" s="68"/>
      <c r="CJ44" s="69" t="e">
        <f t="shared" si="23"/>
        <v>#DIV/0!</v>
      </c>
      <c r="CK44" s="69">
        <f t="shared" si="24"/>
        <v>0</v>
      </c>
      <c r="CL44" s="68"/>
      <c r="CM44" s="68"/>
      <c r="CN44" s="59">
        <f t="shared" si="25"/>
        <v>0</v>
      </c>
      <c r="CO44" s="59">
        <f t="shared" si="26"/>
        <v>0</v>
      </c>
      <c r="CP44" s="59">
        <f t="shared" si="27"/>
        <v>0</v>
      </c>
      <c r="CQ44" s="59">
        <f t="shared" si="28"/>
        <v>0</v>
      </c>
      <c r="CR44" s="59">
        <f t="shared" si="29"/>
        <v>0</v>
      </c>
      <c r="CS44" s="59">
        <f t="shared" si="30"/>
        <v>0</v>
      </c>
      <c r="CT44" s="59">
        <f t="shared" si="31"/>
        <v>0</v>
      </c>
      <c r="CU44" s="59">
        <f t="shared" si="32"/>
        <v>0</v>
      </c>
      <c r="CV44" s="59">
        <f t="shared" si="33"/>
        <v>0</v>
      </c>
      <c r="CW44" s="59">
        <f t="shared" si="34"/>
        <v>0</v>
      </c>
      <c r="CX44" s="59">
        <f t="shared" si="35"/>
        <v>0</v>
      </c>
      <c r="CY44" s="59">
        <f t="shared" si="36"/>
        <v>0</v>
      </c>
      <c r="CZ44" s="59">
        <f t="shared" si="37"/>
        <v>0</v>
      </c>
    </row>
    <row r="45" spans="1:104" ht="14.15" x14ac:dyDescent="0.4">
      <c r="A45" s="150" t="s">
        <v>457</v>
      </c>
      <c r="B45" s="230"/>
      <c r="C45" s="21" t="s">
        <v>1489</v>
      </c>
      <c r="D45" s="23"/>
      <c r="E45" s="23"/>
      <c r="F45" s="23"/>
      <c r="G45" s="21">
        <f t="shared" si="0"/>
        <v>0</v>
      </c>
      <c r="H45" s="21"/>
      <c r="I45" s="21"/>
      <c r="J45" s="21"/>
      <c r="K45" s="21"/>
      <c r="L45" s="21"/>
      <c r="M45" s="21"/>
      <c r="N45" s="21"/>
      <c r="O45" s="21"/>
      <c r="P45" s="21"/>
      <c r="Q45" s="21"/>
      <c r="R45" s="21"/>
      <c r="S45" s="21"/>
      <c r="T45" s="68" t="s">
        <v>115</v>
      </c>
      <c r="U45" s="68"/>
      <c r="V45" s="69" t="e">
        <f t="shared" si="1"/>
        <v>#DIV/0!</v>
      </c>
      <c r="W45" s="69" t="e">
        <f t="shared" si="2"/>
        <v>#DIV/0!</v>
      </c>
      <c r="X45" s="68"/>
      <c r="Y45" s="68"/>
      <c r="Z45" s="68" t="s">
        <v>116</v>
      </c>
      <c r="AA45" s="68"/>
      <c r="AB45" s="69" t="e">
        <f t="shared" si="3"/>
        <v>#DIV/0!</v>
      </c>
      <c r="AC45" s="69" t="e">
        <f t="shared" si="4"/>
        <v>#DIV/0!</v>
      </c>
      <c r="AD45" s="68"/>
      <c r="AE45" s="68"/>
      <c r="AF45" s="68" t="s">
        <v>117</v>
      </c>
      <c r="AG45" s="68"/>
      <c r="AH45" s="69" t="e">
        <f t="shared" si="5"/>
        <v>#DIV/0!</v>
      </c>
      <c r="AI45" s="69" t="e">
        <f t="shared" si="6"/>
        <v>#DIV/0!</v>
      </c>
      <c r="AJ45" s="68"/>
      <c r="AK45" s="68"/>
      <c r="AL45" s="68" t="s">
        <v>118</v>
      </c>
      <c r="AM45" s="68"/>
      <c r="AN45" s="69" t="e">
        <f t="shared" si="7"/>
        <v>#DIV/0!</v>
      </c>
      <c r="AO45" s="69" t="e">
        <f t="shared" si="8"/>
        <v>#DIV/0!</v>
      </c>
      <c r="AP45" s="68"/>
      <c r="AQ45" s="68"/>
      <c r="AR45" s="68" t="s">
        <v>119</v>
      </c>
      <c r="AS45" s="68"/>
      <c r="AT45" s="69" t="e">
        <f t="shared" si="9"/>
        <v>#DIV/0!</v>
      </c>
      <c r="AU45" s="69" t="e">
        <f t="shared" si="10"/>
        <v>#DIV/0!</v>
      </c>
      <c r="AV45" s="68"/>
      <c r="AW45" s="68"/>
      <c r="AX45" s="68" t="s">
        <v>120</v>
      </c>
      <c r="AY45" s="68"/>
      <c r="AZ45" s="69" t="e">
        <f t="shared" si="11"/>
        <v>#DIV/0!</v>
      </c>
      <c r="BA45" s="69" t="e">
        <f t="shared" si="12"/>
        <v>#DIV/0!</v>
      </c>
      <c r="BB45" s="68"/>
      <c r="BC45" s="68"/>
      <c r="BD45" s="68" t="s">
        <v>121</v>
      </c>
      <c r="BE45" s="68"/>
      <c r="BF45" s="69" t="e">
        <f t="shared" si="13"/>
        <v>#DIV/0!</v>
      </c>
      <c r="BG45" s="69" t="e">
        <f t="shared" si="14"/>
        <v>#DIV/0!</v>
      </c>
      <c r="BH45" s="68"/>
      <c r="BI45" s="68"/>
      <c r="BJ45" s="68" t="s">
        <v>122</v>
      </c>
      <c r="BK45" s="68"/>
      <c r="BL45" s="69" t="e">
        <f t="shared" si="15"/>
        <v>#DIV/0!</v>
      </c>
      <c r="BM45" s="69" t="e">
        <f t="shared" si="16"/>
        <v>#DIV/0!</v>
      </c>
      <c r="BN45" s="68"/>
      <c r="BO45" s="68"/>
      <c r="BP45" s="68" t="s">
        <v>123</v>
      </c>
      <c r="BQ45" s="68"/>
      <c r="BR45" s="69" t="e">
        <f t="shared" si="17"/>
        <v>#DIV/0!</v>
      </c>
      <c r="BS45" s="69" t="e">
        <f t="shared" si="18"/>
        <v>#DIV/0!</v>
      </c>
      <c r="BT45" s="68"/>
      <c r="BU45" s="68"/>
      <c r="BV45" s="68" t="s">
        <v>124</v>
      </c>
      <c r="BW45" s="68"/>
      <c r="BX45" s="69" t="e">
        <f t="shared" si="19"/>
        <v>#DIV/0!</v>
      </c>
      <c r="BY45" s="69" t="e">
        <f t="shared" si="20"/>
        <v>#DIV/0!</v>
      </c>
      <c r="BZ45" s="68"/>
      <c r="CA45" s="68"/>
      <c r="CB45" s="68" t="s">
        <v>125</v>
      </c>
      <c r="CC45" s="68"/>
      <c r="CD45" s="69" t="e">
        <f t="shared" si="21"/>
        <v>#DIV/0!</v>
      </c>
      <c r="CE45" s="69" t="e">
        <f t="shared" si="22"/>
        <v>#DIV/0!</v>
      </c>
      <c r="CF45" s="68"/>
      <c r="CG45" s="68"/>
      <c r="CH45" s="68" t="s">
        <v>126</v>
      </c>
      <c r="CI45" s="68"/>
      <c r="CJ45" s="69" t="e">
        <f t="shared" si="23"/>
        <v>#DIV/0!</v>
      </c>
      <c r="CK45" s="69" t="e">
        <f t="shared" si="24"/>
        <v>#DIV/0!</v>
      </c>
      <c r="CL45" s="68"/>
      <c r="CM45" s="68"/>
      <c r="CN45" s="59">
        <f t="shared" si="25"/>
        <v>0</v>
      </c>
      <c r="CO45" s="59">
        <f t="shared" si="26"/>
        <v>0</v>
      </c>
      <c r="CP45" s="59">
        <f t="shared" si="27"/>
        <v>0</v>
      </c>
      <c r="CQ45" s="59">
        <f t="shared" si="28"/>
        <v>0</v>
      </c>
      <c r="CR45" s="59">
        <f t="shared" si="29"/>
        <v>0</v>
      </c>
      <c r="CS45" s="59">
        <f t="shared" si="30"/>
        <v>0</v>
      </c>
      <c r="CT45" s="59">
        <f t="shared" si="31"/>
        <v>0</v>
      </c>
      <c r="CU45" s="59">
        <f t="shared" si="32"/>
        <v>0</v>
      </c>
      <c r="CV45" s="59">
        <f t="shared" si="33"/>
        <v>0</v>
      </c>
      <c r="CW45" s="59">
        <f t="shared" si="34"/>
        <v>0</v>
      </c>
      <c r="CX45" s="59">
        <f t="shared" si="35"/>
        <v>0</v>
      </c>
      <c r="CY45" s="59">
        <f t="shared" si="36"/>
        <v>0</v>
      </c>
      <c r="CZ45" s="59">
        <f t="shared" si="37"/>
        <v>0</v>
      </c>
    </row>
    <row r="46" spans="1:104" ht="14.15" x14ac:dyDescent="0.4">
      <c r="A46" s="150" t="s">
        <v>457</v>
      </c>
      <c r="B46" s="230"/>
      <c r="C46" s="21" t="s">
        <v>1490</v>
      </c>
      <c r="D46" s="23"/>
      <c r="E46" s="23"/>
      <c r="F46" s="23"/>
      <c r="G46" s="21">
        <f t="shared" si="0"/>
        <v>0</v>
      </c>
      <c r="H46" s="21"/>
      <c r="I46" s="21"/>
      <c r="J46" s="21"/>
      <c r="K46" s="21"/>
      <c r="L46" s="21"/>
      <c r="M46" s="21"/>
      <c r="N46" s="21"/>
      <c r="O46" s="21"/>
      <c r="P46" s="21"/>
      <c r="Q46" s="21"/>
      <c r="R46" s="21"/>
      <c r="S46" s="21"/>
      <c r="T46" s="68" t="s">
        <v>115</v>
      </c>
      <c r="U46" s="68"/>
      <c r="V46" s="69" t="e">
        <f t="shared" si="1"/>
        <v>#DIV/0!</v>
      </c>
      <c r="W46" s="69" t="e">
        <f t="shared" si="2"/>
        <v>#DIV/0!</v>
      </c>
      <c r="X46" s="68"/>
      <c r="Y46" s="68"/>
      <c r="Z46" s="68" t="s">
        <v>116</v>
      </c>
      <c r="AA46" s="68"/>
      <c r="AB46" s="69" t="e">
        <f t="shared" si="3"/>
        <v>#DIV/0!</v>
      </c>
      <c r="AC46" s="69" t="e">
        <f t="shared" si="4"/>
        <v>#DIV/0!</v>
      </c>
      <c r="AD46" s="68"/>
      <c r="AE46" s="68"/>
      <c r="AF46" s="68" t="s">
        <v>117</v>
      </c>
      <c r="AG46" s="68"/>
      <c r="AH46" s="69" t="e">
        <f t="shared" si="5"/>
        <v>#DIV/0!</v>
      </c>
      <c r="AI46" s="69" t="e">
        <f t="shared" si="6"/>
        <v>#DIV/0!</v>
      </c>
      <c r="AJ46" s="68"/>
      <c r="AK46" s="68"/>
      <c r="AL46" s="68" t="s">
        <v>118</v>
      </c>
      <c r="AM46" s="68"/>
      <c r="AN46" s="69" t="e">
        <f t="shared" si="7"/>
        <v>#DIV/0!</v>
      </c>
      <c r="AO46" s="69" t="e">
        <f t="shared" si="8"/>
        <v>#DIV/0!</v>
      </c>
      <c r="AP46" s="68"/>
      <c r="AQ46" s="68"/>
      <c r="AR46" s="68" t="s">
        <v>119</v>
      </c>
      <c r="AS46" s="68"/>
      <c r="AT46" s="69" t="e">
        <f t="shared" si="9"/>
        <v>#DIV/0!</v>
      </c>
      <c r="AU46" s="69" t="e">
        <f t="shared" si="10"/>
        <v>#DIV/0!</v>
      </c>
      <c r="AV46" s="68"/>
      <c r="AW46" s="68"/>
      <c r="AX46" s="68" t="s">
        <v>120</v>
      </c>
      <c r="AY46" s="68"/>
      <c r="AZ46" s="69" t="e">
        <f t="shared" si="11"/>
        <v>#DIV/0!</v>
      </c>
      <c r="BA46" s="69" t="e">
        <f t="shared" si="12"/>
        <v>#DIV/0!</v>
      </c>
      <c r="BB46" s="68"/>
      <c r="BC46" s="68"/>
      <c r="BD46" s="68" t="s">
        <v>121</v>
      </c>
      <c r="BE46" s="68"/>
      <c r="BF46" s="69" t="e">
        <f t="shared" si="13"/>
        <v>#DIV/0!</v>
      </c>
      <c r="BG46" s="69" t="e">
        <f t="shared" si="14"/>
        <v>#DIV/0!</v>
      </c>
      <c r="BH46" s="68"/>
      <c r="BI46" s="68"/>
      <c r="BJ46" s="68" t="s">
        <v>122</v>
      </c>
      <c r="BK46" s="68"/>
      <c r="BL46" s="69" t="e">
        <f t="shared" si="15"/>
        <v>#DIV/0!</v>
      </c>
      <c r="BM46" s="69" t="e">
        <f t="shared" si="16"/>
        <v>#DIV/0!</v>
      </c>
      <c r="BN46" s="68"/>
      <c r="BO46" s="68"/>
      <c r="BP46" s="68" t="s">
        <v>123</v>
      </c>
      <c r="BQ46" s="68"/>
      <c r="BR46" s="69" t="e">
        <f t="shared" si="17"/>
        <v>#DIV/0!</v>
      </c>
      <c r="BS46" s="69" t="e">
        <f t="shared" si="18"/>
        <v>#DIV/0!</v>
      </c>
      <c r="BT46" s="68"/>
      <c r="BU46" s="68"/>
      <c r="BV46" s="68" t="s">
        <v>124</v>
      </c>
      <c r="BW46" s="68"/>
      <c r="BX46" s="69" t="e">
        <f t="shared" si="19"/>
        <v>#DIV/0!</v>
      </c>
      <c r="BY46" s="69" t="e">
        <f t="shared" si="20"/>
        <v>#DIV/0!</v>
      </c>
      <c r="BZ46" s="68"/>
      <c r="CA46" s="68"/>
      <c r="CB46" s="68" t="s">
        <v>125</v>
      </c>
      <c r="CC46" s="68"/>
      <c r="CD46" s="69" t="e">
        <f t="shared" si="21"/>
        <v>#DIV/0!</v>
      </c>
      <c r="CE46" s="69" t="e">
        <f t="shared" si="22"/>
        <v>#DIV/0!</v>
      </c>
      <c r="CF46" s="68"/>
      <c r="CG46" s="68"/>
      <c r="CH46" s="68" t="s">
        <v>126</v>
      </c>
      <c r="CI46" s="68"/>
      <c r="CJ46" s="69" t="e">
        <f t="shared" si="23"/>
        <v>#DIV/0!</v>
      </c>
      <c r="CK46" s="69" t="e">
        <f t="shared" si="24"/>
        <v>#DIV/0!</v>
      </c>
      <c r="CL46" s="68"/>
      <c r="CM46" s="68"/>
      <c r="CN46" s="59">
        <f t="shared" si="25"/>
        <v>0</v>
      </c>
      <c r="CO46" s="59">
        <f t="shared" si="26"/>
        <v>0</v>
      </c>
      <c r="CP46" s="59">
        <f t="shared" si="27"/>
        <v>0</v>
      </c>
      <c r="CQ46" s="59">
        <f t="shared" si="28"/>
        <v>0</v>
      </c>
      <c r="CR46" s="59">
        <f t="shared" si="29"/>
        <v>0</v>
      </c>
      <c r="CS46" s="59">
        <f t="shared" si="30"/>
        <v>0</v>
      </c>
      <c r="CT46" s="59">
        <f t="shared" si="31"/>
        <v>0</v>
      </c>
      <c r="CU46" s="59">
        <f t="shared" si="32"/>
        <v>0</v>
      </c>
      <c r="CV46" s="59">
        <f t="shared" si="33"/>
        <v>0</v>
      </c>
      <c r="CW46" s="59">
        <f t="shared" si="34"/>
        <v>0</v>
      </c>
      <c r="CX46" s="59">
        <f t="shared" si="35"/>
        <v>0</v>
      </c>
      <c r="CY46" s="59">
        <f t="shared" si="36"/>
        <v>0</v>
      </c>
      <c r="CZ46" s="59">
        <f t="shared" si="37"/>
        <v>0</v>
      </c>
    </row>
    <row r="47" spans="1:104" ht="14.15" x14ac:dyDescent="0.4">
      <c r="A47" s="150" t="s">
        <v>457</v>
      </c>
      <c r="B47" s="231"/>
      <c r="C47" s="21" t="s">
        <v>1491</v>
      </c>
      <c r="D47" s="23"/>
      <c r="E47" s="23"/>
      <c r="F47" s="23"/>
      <c r="G47" s="21">
        <f t="shared" si="0"/>
        <v>0</v>
      </c>
      <c r="H47" s="21"/>
      <c r="I47" s="21"/>
      <c r="J47" s="21"/>
      <c r="K47" s="21"/>
      <c r="L47" s="21"/>
      <c r="M47" s="21"/>
      <c r="N47" s="21"/>
      <c r="O47" s="21"/>
      <c r="P47" s="21"/>
      <c r="Q47" s="21"/>
      <c r="R47" s="21"/>
      <c r="S47" s="21"/>
      <c r="T47" s="68" t="s">
        <v>115</v>
      </c>
      <c r="U47" s="68"/>
      <c r="V47" s="69" t="e">
        <f t="shared" si="1"/>
        <v>#DIV/0!</v>
      </c>
      <c r="W47" s="69" t="e">
        <f t="shared" si="2"/>
        <v>#DIV/0!</v>
      </c>
      <c r="X47" s="68"/>
      <c r="Y47" s="68"/>
      <c r="Z47" s="68" t="s">
        <v>116</v>
      </c>
      <c r="AA47" s="68"/>
      <c r="AB47" s="69" t="e">
        <f t="shared" si="3"/>
        <v>#DIV/0!</v>
      </c>
      <c r="AC47" s="69" t="e">
        <f t="shared" si="4"/>
        <v>#DIV/0!</v>
      </c>
      <c r="AD47" s="68"/>
      <c r="AE47" s="68"/>
      <c r="AF47" s="68" t="s">
        <v>117</v>
      </c>
      <c r="AG47" s="68"/>
      <c r="AH47" s="69" t="e">
        <f t="shared" si="5"/>
        <v>#DIV/0!</v>
      </c>
      <c r="AI47" s="69" t="e">
        <f t="shared" si="6"/>
        <v>#DIV/0!</v>
      </c>
      <c r="AJ47" s="68"/>
      <c r="AK47" s="68"/>
      <c r="AL47" s="68" t="s">
        <v>118</v>
      </c>
      <c r="AM47" s="68"/>
      <c r="AN47" s="69" t="e">
        <f t="shared" si="7"/>
        <v>#DIV/0!</v>
      </c>
      <c r="AO47" s="69" t="e">
        <f t="shared" si="8"/>
        <v>#DIV/0!</v>
      </c>
      <c r="AP47" s="68"/>
      <c r="AQ47" s="68"/>
      <c r="AR47" s="68" t="s">
        <v>119</v>
      </c>
      <c r="AS47" s="68"/>
      <c r="AT47" s="69" t="e">
        <f t="shared" si="9"/>
        <v>#DIV/0!</v>
      </c>
      <c r="AU47" s="69" t="e">
        <f t="shared" si="10"/>
        <v>#DIV/0!</v>
      </c>
      <c r="AV47" s="68"/>
      <c r="AW47" s="68"/>
      <c r="AX47" s="68" t="s">
        <v>120</v>
      </c>
      <c r="AY47" s="68"/>
      <c r="AZ47" s="69" t="e">
        <f t="shared" si="11"/>
        <v>#DIV/0!</v>
      </c>
      <c r="BA47" s="69" t="e">
        <f t="shared" si="12"/>
        <v>#DIV/0!</v>
      </c>
      <c r="BB47" s="68"/>
      <c r="BC47" s="68"/>
      <c r="BD47" s="68" t="s">
        <v>121</v>
      </c>
      <c r="BE47" s="68"/>
      <c r="BF47" s="69" t="e">
        <f t="shared" si="13"/>
        <v>#DIV/0!</v>
      </c>
      <c r="BG47" s="69" t="e">
        <f t="shared" si="14"/>
        <v>#DIV/0!</v>
      </c>
      <c r="BH47" s="68"/>
      <c r="BI47" s="68"/>
      <c r="BJ47" s="68" t="s">
        <v>122</v>
      </c>
      <c r="BK47" s="68"/>
      <c r="BL47" s="69" t="e">
        <f t="shared" si="15"/>
        <v>#DIV/0!</v>
      </c>
      <c r="BM47" s="69" t="e">
        <f t="shared" si="16"/>
        <v>#DIV/0!</v>
      </c>
      <c r="BN47" s="68"/>
      <c r="BO47" s="68"/>
      <c r="BP47" s="68" t="s">
        <v>123</v>
      </c>
      <c r="BQ47" s="68"/>
      <c r="BR47" s="69" t="e">
        <f t="shared" si="17"/>
        <v>#DIV/0!</v>
      </c>
      <c r="BS47" s="69" t="e">
        <f t="shared" si="18"/>
        <v>#DIV/0!</v>
      </c>
      <c r="BT47" s="68"/>
      <c r="BU47" s="68"/>
      <c r="BV47" s="68" t="s">
        <v>124</v>
      </c>
      <c r="BW47" s="68"/>
      <c r="BX47" s="69" t="e">
        <f t="shared" si="19"/>
        <v>#DIV/0!</v>
      </c>
      <c r="BY47" s="69" t="e">
        <f t="shared" si="20"/>
        <v>#DIV/0!</v>
      </c>
      <c r="BZ47" s="68"/>
      <c r="CA47" s="68"/>
      <c r="CB47" s="68" t="s">
        <v>125</v>
      </c>
      <c r="CC47" s="68"/>
      <c r="CD47" s="69" t="e">
        <f t="shared" si="21"/>
        <v>#DIV/0!</v>
      </c>
      <c r="CE47" s="69" t="e">
        <f t="shared" si="22"/>
        <v>#DIV/0!</v>
      </c>
      <c r="CF47" s="68"/>
      <c r="CG47" s="68"/>
      <c r="CH47" s="68" t="s">
        <v>126</v>
      </c>
      <c r="CI47" s="68"/>
      <c r="CJ47" s="69" t="e">
        <f t="shared" si="23"/>
        <v>#DIV/0!</v>
      </c>
      <c r="CK47" s="69" t="e">
        <f t="shared" si="24"/>
        <v>#DIV/0!</v>
      </c>
      <c r="CL47" s="68"/>
      <c r="CM47" s="68"/>
      <c r="CN47" s="59">
        <f t="shared" si="25"/>
        <v>0</v>
      </c>
      <c r="CO47" s="59">
        <f t="shared" si="26"/>
        <v>0</v>
      </c>
      <c r="CP47" s="59">
        <f t="shared" si="27"/>
        <v>0</v>
      </c>
      <c r="CQ47" s="59">
        <f t="shared" si="28"/>
        <v>0</v>
      </c>
      <c r="CR47" s="59">
        <f t="shared" si="29"/>
        <v>0</v>
      </c>
      <c r="CS47" s="59">
        <f t="shared" si="30"/>
        <v>0</v>
      </c>
      <c r="CT47" s="59">
        <f t="shared" si="31"/>
        <v>0</v>
      </c>
      <c r="CU47" s="59">
        <f t="shared" si="32"/>
        <v>0</v>
      </c>
      <c r="CV47" s="59">
        <f t="shared" si="33"/>
        <v>0</v>
      </c>
      <c r="CW47" s="59">
        <f t="shared" si="34"/>
        <v>0</v>
      </c>
      <c r="CX47" s="59">
        <f t="shared" si="35"/>
        <v>0</v>
      </c>
      <c r="CY47" s="59">
        <f t="shared" si="36"/>
        <v>0</v>
      </c>
      <c r="CZ47" s="59">
        <f t="shared" si="37"/>
        <v>0</v>
      </c>
    </row>
    <row r="48" spans="1:104" ht="64.3" x14ac:dyDescent="0.4">
      <c r="A48" s="150" t="s">
        <v>730</v>
      </c>
      <c r="B48" s="229" t="s">
        <v>140</v>
      </c>
      <c r="C48" s="21" t="s">
        <v>1492</v>
      </c>
      <c r="D48" s="23" t="s">
        <v>414</v>
      </c>
      <c r="E48" s="23" t="s">
        <v>789</v>
      </c>
      <c r="F48" s="23" t="s">
        <v>790</v>
      </c>
      <c r="G48" s="21">
        <f t="shared" si="0"/>
        <v>1</v>
      </c>
      <c r="H48" s="21"/>
      <c r="I48" s="21"/>
      <c r="J48" s="21"/>
      <c r="K48" s="21"/>
      <c r="L48" s="21"/>
      <c r="M48" s="21"/>
      <c r="N48" s="21"/>
      <c r="O48" s="21"/>
      <c r="P48" s="21"/>
      <c r="Q48" s="21"/>
      <c r="R48" s="21">
        <v>1</v>
      </c>
      <c r="S48" s="21"/>
      <c r="T48" s="68" t="s">
        <v>115</v>
      </c>
      <c r="U48" s="68"/>
      <c r="V48" s="69" t="e">
        <f t="shared" si="1"/>
        <v>#DIV/0!</v>
      </c>
      <c r="W48" s="69">
        <f t="shared" si="2"/>
        <v>0</v>
      </c>
      <c r="X48" s="68"/>
      <c r="Y48" s="68"/>
      <c r="Z48" s="68" t="s">
        <v>116</v>
      </c>
      <c r="AA48" s="68"/>
      <c r="AB48" s="69" t="e">
        <f t="shared" si="3"/>
        <v>#DIV/0!</v>
      </c>
      <c r="AC48" s="69">
        <f t="shared" si="4"/>
        <v>0</v>
      </c>
      <c r="AD48" s="68"/>
      <c r="AE48" s="68"/>
      <c r="AF48" s="68" t="s">
        <v>117</v>
      </c>
      <c r="AG48" s="68"/>
      <c r="AH48" s="69" t="e">
        <f t="shared" si="5"/>
        <v>#DIV/0!</v>
      </c>
      <c r="AI48" s="69">
        <f t="shared" si="6"/>
        <v>0</v>
      </c>
      <c r="AJ48" s="68"/>
      <c r="AK48" s="68"/>
      <c r="AL48" s="68" t="s">
        <v>118</v>
      </c>
      <c r="AM48" s="68"/>
      <c r="AN48" s="69" t="e">
        <f t="shared" si="7"/>
        <v>#DIV/0!</v>
      </c>
      <c r="AO48" s="69">
        <f t="shared" si="8"/>
        <v>0</v>
      </c>
      <c r="AP48" s="68"/>
      <c r="AQ48" s="68"/>
      <c r="AR48" s="68" t="s">
        <v>119</v>
      </c>
      <c r="AS48" s="68"/>
      <c r="AT48" s="69" t="e">
        <f t="shared" si="9"/>
        <v>#DIV/0!</v>
      </c>
      <c r="AU48" s="69">
        <f t="shared" si="10"/>
        <v>0</v>
      </c>
      <c r="AV48" s="68"/>
      <c r="AW48" s="68"/>
      <c r="AX48" s="68" t="s">
        <v>120</v>
      </c>
      <c r="AY48" s="68"/>
      <c r="AZ48" s="69" t="e">
        <f t="shared" si="11"/>
        <v>#DIV/0!</v>
      </c>
      <c r="BA48" s="69">
        <f t="shared" si="12"/>
        <v>0</v>
      </c>
      <c r="BB48" s="68"/>
      <c r="BC48" s="68"/>
      <c r="BD48" s="68" t="s">
        <v>121</v>
      </c>
      <c r="BE48" s="68"/>
      <c r="BF48" s="69" t="e">
        <f t="shared" si="13"/>
        <v>#DIV/0!</v>
      </c>
      <c r="BG48" s="69">
        <f t="shared" si="14"/>
        <v>0</v>
      </c>
      <c r="BH48" s="68"/>
      <c r="BI48" s="68"/>
      <c r="BJ48" s="68" t="s">
        <v>122</v>
      </c>
      <c r="BK48" s="68"/>
      <c r="BL48" s="69" t="e">
        <f t="shared" si="15"/>
        <v>#DIV/0!</v>
      </c>
      <c r="BM48" s="69">
        <f t="shared" si="16"/>
        <v>0</v>
      </c>
      <c r="BN48" s="68"/>
      <c r="BO48" s="68"/>
      <c r="BP48" s="68" t="s">
        <v>123</v>
      </c>
      <c r="BQ48" s="68"/>
      <c r="BR48" s="69" t="e">
        <f t="shared" si="17"/>
        <v>#DIV/0!</v>
      </c>
      <c r="BS48" s="69">
        <f t="shared" si="18"/>
        <v>0</v>
      </c>
      <c r="BT48" s="68"/>
      <c r="BU48" s="68"/>
      <c r="BV48" s="68" t="s">
        <v>124</v>
      </c>
      <c r="BW48" s="68"/>
      <c r="BX48" s="69" t="e">
        <f t="shared" si="19"/>
        <v>#DIV/0!</v>
      </c>
      <c r="BY48" s="69">
        <f t="shared" si="20"/>
        <v>0</v>
      </c>
      <c r="BZ48" s="68"/>
      <c r="CA48" s="68"/>
      <c r="CB48" s="68" t="s">
        <v>125</v>
      </c>
      <c r="CC48" s="68"/>
      <c r="CD48" s="69">
        <f t="shared" si="21"/>
        <v>0</v>
      </c>
      <c r="CE48" s="69">
        <f t="shared" si="22"/>
        <v>0</v>
      </c>
      <c r="CF48" s="68"/>
      <c r="CG48" s="68"/>
      <c r="CH48" s="68" t="s">
        <v>126</v>
      </c>
      <c r="CI48" s="68"/>
      <c r="CJ48" s="69" t="e">
        <f t="shared" si="23"/>
        <v>#DIV/0!</v>
      </c>
      <c r="CK48" s="69">
        <f t="shared" si="24"/>
        <v>0</v>
      </c>
      <c r="CL48" s="68"/>
      <c r="CM48" s="68"/>
      <c r="CN48" s="59">
        <f t="shared" si="25"/>
        <v>0</v>
      </c>
      <c r="CO48" s="59">
        <f t="shared" si="26"/>
        <v>0</v>
      </c>
      <c r="CP48" s="59">
        <f t="shared" si="27"/>
        <v>0</v>
      </c>
      <c r="CQ48" s="59">
        <f t="shared" si="28"/>
        <v>0</v>
      </c>
      <c r="CR48" s="59">
        <f t="shared" si="29"/>
        <v>0</v>
      </c>
      <c r="CS48" s="59">
        <f t="shared" si="30"/>
        <v>0</v>
      </c>
      <c r="CT48" s="59">
        <f t="shared" si="31"/>
        <v>0</v>
      </c>
      <c r="CU48" s="59">
        <f t="shared" si="32"/>
        <v>0</v>
      </c>
      <c r="CV48" s="59">
        <f t="shared" si="33"/>
        <v>0</v>
      </c>
      <c r="CW48" s="59">
        <f t="shared" si="34"/>
        <v>0</v>
      </c>
      <c r="CX48" s="59">
        <f t="shared" si="35"/>
        <v>0</v>
      </c>
      <c r="CY48" s="59">
        <f t="shared" si="36"/>
        <v>0</v>
      </c>
      <c r="CZ48" s="59">
        <f t="shared" si="37"/>
        <v>0</v>
      </c>
    </row>
    <row r="49" spans="1:104" ht="14.15" x14ac:dyDescent="0.4">
      <c r="A49" s="150" t="s">
        <v>730</v>
      </c>
      <c r="B49" s="230"/>
      <c r="C49" s="21" t="s">
        <v>1493</v>
      </c>
      <c r="D49" s="23"/>
      <c r="E49" s="23"/>
      <c r="F49" s="23"/>
      <c r="G49" s="21">
        <f t="shared" si="0"/>
        <v>0</v>
      </c>
      <c r="H49" s="21"/>
      <c r="I49" s="21"/>
      <c r="J49" s="21"/>
      <c r="K49" s="21"/>
      <c r="L49" s="21"/>
      <c r="M49" s="21"/>
      <c r="N49" s="21"/>
      <c r="O49" s="21"/>
      <c r="P49" s="21"/>
      <c r="Q49" s="21"/>
      <c r="R49" s="21"/>
      <c r="S49" s="21"/>
      <c r="T49" s="68" t="s">
        <v>115</v>
      </c>
      <c r="U49" s="68"/>
      <c r="V49" s="69" t="e">
        <f t="shared" si="1"/>
        <v>#DIV/0!</v>
      </c>
      <c r="W49" s="69" t="e">
        <f t="shared" si="2"/>
        <v>#DIV/0!</v>
      </c>
      <c r="X49" s="68"/>
      <c r="Y49" s="68"/>
      <c r="Z49" s="68" t="s">
        <v>116</v>
      </c>
      <c r="AA49" s="68"/>
      <c r="AB49" s="69" t="e">
        <f t="shared" si="3"/>
        <v>#DIV/0!</v>
      </c>
      <c r="AC49" s="69" t="e">
        <f t="shared" si="4"/>
        <v>#DIV/0!</v>
      </c>
      <c r="AD49" s="68"/>
      <c r="AE49" s="68"/>
      <c r="AF49" s="68" t="s">
        <v>117</v>
      </c>
      <c r="AG49" s="68"/>
      <c r="AH49" s="69" t="e">
        <f t="shared" si="5"/>
        <v>#DIV/0!</v>
      </c>
      <c r="AI49" s="69" t="e">
        <f t="shared" si="6"/>
        <v>#DIV/0!</v>
      </c>
      <c r="AJ49" s="68"/>
      <c r="AK49" s="68"/>
      <c r="AL49" s="68" t="s">
        <v>118</v>
      </c>
      <c r="AM49" s="68"/>
      <c r="AN49" s="69" t="e">
        <f t="shared" si="7"/>
        <v>#DIV/0!</v>
      </c>
      <c r="AO49" s="69" t="e">
        <f t="shared" si="8"/>
        <v>#DIV/0!</v>
      </c>
      <c r="AP49" s="68"/>
      <c r="AQ49" s="68"/>
      <c r="AR49" s="68" t="s">
        <v>119</v>
      </c>
      <c r="AS49" s="68"/>
      <c r="AT49" s="69" t="e">
        <f t="shared" si="9"/>
        <v>#DIV/0!</v>
      </c>
      <c r="AU49" s="69" t="e">
        <f t="shared" si="10"/>
        <v>#DIV/0!</v>
      </c>
      <c r="AV49" s="68"/>
      <c r="AW49" s="68"/>
      <c r="AX49" s="68" t="s">
        <v>120</v>
      </c>
      <c r="AY49" s="68"/>
      <c r="AZ49" s="69" t="e">
        <f t="shared" si="11"/>
        <v>#DIV/0!</v>
      </c>
      <c r="BA49" s="69" t="e">
        <f t="shared" si="12"/>
        <v>#DIV/0!</v>
      </c>
      <c r="BB49" s="68"/>
      <c r="BC49" s="68"/>
      <c r="BD49" s="68" t="s">
        <v>121</v>
      </c>
      <c r="BE49" s="68"/>
      <c r="BF49" s="69" t="e">
        <f t="shared" si="13"/>
        <v>#DIV/0!</v>
      </c>
      <c r="BG49" s="69" t="e">
        <f t="shared" si="14"/>
        <v>#DIV/0!</v>
      </c>
      <c r="BH49" s="68"/>
      <c r="BI49" s="68"/>
      <c r="BJ49" s="68" t="s">
        <v>122</v>
      </c>
      <c r="BK49" s="68"/>
      <c r="BL49" s="69" t="e">
        <f t="shared" si="15"/>
        <v>#DIV/0!</v>
      </c>
      <c r="BM49" s="69" t="e">
        <f t="shared" si="16"/>
        <v>#DIV/0!</v>
      </c>
      <c r="BN49" s="68"/>
      <c r="BO49" s="68"/>
      <c r="BP49" s="68" t="s">
        <v>123</v>
      </c>
      <c r="BQ49" s="68"/>
      <c r="BR49" s="69" t="e">
        <f t="shared" si="17"/>
        <v>#DIV/0!</v>
      </c>
      <c r="BS49" s="69" t="e">
        <f t="shared" si="18"/>
        <v>#DIV/0!</v>
      </c>
      <c r="BT49" s="68"/>
      <c r="BU49" s="68"/>
      <c r="BV49" s="68" t="s">
        <v>124</v>
      </c>
      <c r="BW49" s="68"/>
      <c r="BX49" s="69" t="e">
        <f t="shared" si="19"/>
        <v>#DIV/0!</v>
      </c>
      <c r="BY49" s="69" t="e">
        <f t="shared" si="20"/>
        <v>#DIV/0!</v>
      </c>
      <c r="BZ49" s="68"/>
      <c r="CA49" s="68"/>
      <c r="CB49" s="68" t="s">
        <v>125</v>
      </c>
      <c r="CC49" s="68"/>
      <c r="CD49" s="69" t="e">
        <f t="shared" si="21"/>
        <v>#DIV/0!</v>
      </c>
      <c r="CE49" s="69" t="e">
        <f t="shared" si="22"/>
        <v>#DIV/0!</v>
      </c>
      <c r="CF49" s="68"/>
      <c r="CG49" s="68"/>
      <c r="CH49" s="68" t="s">
        <v>126</v>
      </c>
      <c r="CI49" s="68"/>
      <c r="CJ49" s="69" t="e">
        <f t="shared" si="23"/>
        <v>#DIV/0!</v>
      </c>
      <c r="CK49" s="69" t="e">
        <f t="shared" si="24"/>
        <v>#DIV/0!</v>
      </c>
      <c r="CL49" s="68"/>
      <c r="CM49" s="68"/>
      <c r="CN49" s="59">
        <f t="shared" si="25"/>
        <v>0</v>
      </c>
      <c r="CO49" s="59">
        <f t="shared" si="26"/>
        <v>0</v>
      </c>
      <c r="CP49" s="59">
        <f t="shared" si="27"/>
        <v>0</v>
      </c>
      <c r="CQ49" s="59">
        <f t="shared" si="28"/>
        <v>0</v>
      </c>
      <c r="CR49" s="59">
        <f t="shared" si="29"/>
        <v>0</v>
      </c>
      <c r="CS49" s="59">
        <f t="shared" si="30"/>
        <v>0</v>
      </c>
      <c r="CT49" s="59">
        <f t="shared" si="31"/>
        <v>0</v>
      </c>
      <c r="CU49" s="59">
        <f t="shared" si="32"/>
        <v>0</v>
      </c>
      <c r="CV49" s="59">
        <f t="shared" si="33"/>
        <v>0</v>
      </c>
      <c r="CW49" s="59">
        <f t="shared" si="34"/>
        <v>0</v>
      </c>
      <c r="CX49" s="59">
        <f t="shared" si="35"/>
        <v>0</v>
      </c>
      <c r="CY49" s="59">
        <f t="shared" si="36"/>
        <v>0</v>
      </c>
      <c r="CZ49" s="59">
        <f t="shared" si="37"/>
        <v>0</v>
      </c>
    </row>
    <row r="50" spans="1:104" ht="14.15" x14ac:dyDescent="0.4">
      <c r="A50" s="150" t="s">
        <v>730</v>
      </c>
      <c r="B50" s="230"/>
      <c r="C50" s="21" t="s">
        <v>1494</v>
      </c>
      <c r="D50" s="23"/>
      <c r="E50" s="23"/>
      <c r="F50" s="23"/>
      <c r="G50" s="21">
        <f t="shared" si="0"/>
        <v>0</v>
      </c>
      <c r="H50" s="21"/>
      <c r="I50" s="21"/>
      <c r="J50" s="21"/>
      <c r="K50" s="21"/>
      <c r="L50" s="21"/>
      <c r="M50" s="21"/>
      <c r="N50" s="21"/>
      <c r="O50" s="21"/>
      <c r="P50" s="21"/>
      <c r="Q50" s="21"/>
      <c r="R50" s="21"/>
      <c r="S50" s="21"/>
      <c r="T50" s="68" t="s">
        <v>115</v>
      </c>
      <c r="U50" s="68"/>
      <c r="V50" s="69" t="e">
        <f t="shared" si="1"/>
        <v>#DIV/0!</v>
      </c>
      <c r="W50" s="69" t="e">
        <f t="shared" si="2"/>
        <v>#DIV/0!</v>
      </c>
      <c r="X50" s="68"/>
      <c r="Y50" s="68"/>
      <c r="Z50" s="68" t="s">
        <v>116</v>
      </c>
      <c r="AA50" s="68"/>
      <c r="AB50" s="69" t="e">
        <f t="shared" si="3"/>
        <v>#DIV/0!</v>
      </c>
      <c r="AC50" s="69" t="e">
        <f t="shared" si="4"/>
        <v>#DIV/0!</v>
      </c>
      <c r="AD50" s="68"/>
      <c r="AE50" s="68"/>
      <c r="AF50" s="68" t="s">
        <v>117</v>
      </c>
      <c r="AG50" s="68"/>
      <c r="AH50" s="69" t="e">
        <f t="shared" si="5"/>
        <v>#DIV/0!</v>
      </c>
      <c r="AI50" s="69" t="e">
        <f t="shared" si="6"/>
        <v>#DIV/0!</v>
      </c>
      <c r="AJ50" s="68"/>
      <c r="AK50" s="68"/>
      <c r="AL50" s="68" t="s">
        <v>118</v>
      </c>
      <c r="AM50" s="68"/>
      <c r="AN50" s="69" t="e">
        <f t="shared" si="7"/>
        <v>#DIV/0!</v>
      </c>
      <c r="AO50" s="69" t="e">
        <f t="shared" si="8"/>
        <v>#DIV/0!</v>
      </c>
      <c r="AP50" s="68"/>
      <c r="AQ50" s="68"/>
      <c r="AR50" s="68" t="s">
        <v>119</v>
      </c>
      <c r="AS50" s="68"/>
      <c r="AT50" s="69" t="e">
        <f t="shared" si="9"/>
        <v>#DIV/0!</v>
      </c>
      <c r="AU50" s="69" t="e">
        <f t="shared" si="10"/>
        <v>#DIV/0!</v>
      </c>
      <c r="AV50" s="68"/>
      <c r="AW50" s="68"/>
      <c r="AX50" s="68" t="s">
        <v>120</v>
      </c>
      <c r="AY50" s="68"/>
      <c r="AZ50" s="69" t="e">
        <f t="shared" si="11"/>
        <v>#DIV/0!</v>
      </c>
      <c r="BA50" s="69" t="e">
        <f t="shared" si="12"/>
        <v>#DIV/0!</v>
      </c>
      <c r="BB50" s="68"/>
      <c r="BC50" s="68"/>
      <c r="BD50" s="68" t="s">
        <v>121</v>
      </c>
      <c r="BE50" s="68"/>
      <c r="BF50" s="69" t="e">
        <f t="shared" si="13"/>
        <v>#DIV/0!</v>
      </c>
      <c r="BG50" s="69" t="e">
        <f t="shared" si="14"/>
        <v>#DIV/0!</v>
      </c>
      <c r="BH50" s="68"/>
      <c r="BI50" s="68"/>
      <c r="BJ50" s="68" t="s">
        <v>122</v>
      </c>
      <c r="BK50" s="68"/>
      <c r="BL50" s="69" t="e">
        <f t="shared" si="15"/>
        <v>#DIV/0!</v>
      </c>
      <c r="BM50" s="69" t="e">
        <f t="shared" si="16"/>
        <v>#DIV/0!</v>
      </c>
      <c r="BN50" s="68"/>
      <c r="BO50" s="68"/>
      <c r="BP50" s="68" t="s">
        <v>123</v>
      </c>
      <c r="BQ50" s="68"/>
      <c r="BR50" s="69" t="e">
        <f t="shared" si="17"/>
        <v>#DIV/0!</v>
      </c>
      <c r="BS50" s="69" t="e">
        <f t="shared" si="18"/>
        <v>#DIV/0!</v>
      </c>
      <c r="BT50" s="68"/>
      <c r="BU50" s="68"/>
      <c r="BV50" s="68" t="s">
        <v>124</v>
      </c>
      <c r="BW50" s="68"/>
      <c r="BX50" s="69" t="e">
        <f t="shared" si="19"/>
        <v>#DIV/0!</v>
      </c>
      <c r="BY50" s="69" t="e">
        <f t="shared" si="20"/>
        <v>#DIV/0!</v>
      </c>
      <c r="BZ50" s="68"/>
      <c r="CA50" s="68"/>
      <c r="CB50" s="68" t="s">
        <v>125</v>
      </c>
      <c r="CC50" s="68"/>
      <c r="CD50" s="69" t="e">
        <f t="shared" si="21"/>
        <v>#DIV/0!</v>
      </c>
      <c r="CE50" s="69" t="e">
        <f t="shared" si="22"/>
        <v>#DIV/0!</v>
      </c>
      <c r="CF50" s="68"/>
      <c r="CG50" s="68"/>
      <c r="CH50" s="68" t="s">
        <v>126</v>
      </c>
      <c r="CI50" s="68"/>
      <c r="CJ50" s="69" t="e">
        <f t="shared" si="23"/>
        <v>#DIV/0!</v>
      </c>
      <c r="CK50" s="69" t="e">
        <f t="shared" si="24"/>
        <v>#DIV/0!</v>
      </c>
      <c r="CL50" s="68"/>
      <c r="CM50" s="68"/>
      <c r="CN50" s="59">
        <f t="shared" si="25"/>
        <v>0</v>
      </c>
      <c r="CO50" s="59">
        <f t="shared" si="26"/>
        <v>0</v>
      </c>
      <c r="CP50" s="59">
        <f t="shared" si="27"/>
        <v>0</v>
      </c>
      <c r="CQ50" s="59">
        <f t="shared" si="28"/>
        <v>0</v>
      </c>
      <c r="CR50" s="59">
        <f t="shared" si="29"/>
        <v>0</v>
      </c>
      <c r="CS50" s="59">
        <f t="shared" si="30"/>
        <v>0</v>
      </c>
      <c r="CT50" s="59">
        <f t="shared" si="31"/>
        <v>0</v>
      </c>
      <c r="CU50" s="59">
        <f t="shared" si="32"/>
        <v>0</v>
      </c>
      <c r="CV50" s="59">
        <f t="shared" si="33"/>
        <v>0</v>
      </c>
      <c r="CW50" s="59">
        <f t="shared" si="34"/>
        <v>0</v>
      </c>
      <c r="CX50" s="59">
        <f t="shared" si="35"/>
        <v>0</v>
      </c>
      <c r="CY50" s="59">
        <f t="shared" si="36"/>
        <v>0</v>
      </c>
      <c r="CZ50" s="59">
        <f t="shared" si="37"/>
        <v>0</v>
      </c>
    </row>
    <row r="51" spans="1:104" ht="14.15" x14ac:dyDescent="0.4">
      <c r="A51" s="150" t="s">
        <v>730</v>
      </c>
      <c r="B51" s="231"/>
      <c r="C51" s="21" t="s">
        <v>1495</v>
      </c>
      <c r="D51" s="23"/>
      <c r="E51" s="23"/>
      <c r="F51" s="23"/>
      <c r="G51" s="21">
        <f t="shared" si="0"/>
        <v>0</v>
      </c>
      <c r="H51" s="21"/>
      <c r="I51" s="21"/>
      <c r="J51" s="21"/>
      <c r="K51" s="21"/>
      <c r="L51" s="21"/>
      <c r="M51" s="21"/>
      <c r="N51" s="21"/>
      <c r="O51" s="21"/>
      <c r="P51" s="21"/>
      <c r="Q51" s="21"/>
      <c r="R51" s="21"/>
      <c r="S51" s="21"/>
      <c r="T51" s="68" t="s">
        <v>115</v>
      </c>
      <c r="U51" s="68"/>
      <c r="V51" s="69" t="e">
        <f t="shared" si="1"/>
        <v>#DIV/0!</v>
      </c>
      <c r="W51" s="69" t="e">
        <f t="shared" si="2"/>
        <v>#DIV/0!</v>
      </c>
      <c r="X51" s="68"/>
      <c r="Y51" s="68"/>
      <c r="Z51" s="68" t="s">
        <v>116</v>
      </c>
      <c r="AA51" s="68"/>
      <c r="AB51" s="69" t="e">
        <f t="shared" si="3"/>
        <v>#DIV/0!</v>
      </c>
      <c r="AC51" s="69" t="e">
        <f t="shared" si="4"/>
        <v>#DIV/0!</v>
      </c>
      <c r="AD51" s="68"/>
      <c r="AE51" s="68"/>
      <c r="AF51" s="68" t="s">
        <v>117</v>
      </c>
      <c r="AG51" s="68"/>
      <c r="AH51" s="69" t="e">
        <f t="shared" si="5"/>
        <v>#DIV/0!</v>
      </c>
      <c r="AI51" s="69" t="e">
        <f t="shared" si="6"/>
        <v>#DIV/0!</v>
      </c>
      <c r="AJ51" s="68"/>
      <c r="AK51" s="68"/>
      <c r="AL51" s="68" t="s">
        <v>118</v>
      </c>
      <c r="AM51" s="68"/>
      <c r="AN51" s="69" t="e">
        <f t="shared" si="7"/>
        <v>#DIV/0!</v>
      </c>
      <c r="AO51" s="69" t="e">
        <f t="shared" si="8"/>
        <v>#DIV/0!</v>
      </c>
      <c r="AP51" s="68"/>
      <c r="AQ51" s="68"/>
      <c r="AR51" s="68" t="s">
        <v>119</v>
      </c>
      <c r="AS51" s="68"/>
      <c r="AT51" s="69" t="e">
        <f t="shared" si="9"/>
        <v>#DIV/0!</v>
      </c>
      <c r="AU51" s="69" t="e">
        <f t="shared" si="10"/>
        <v>#DIV/0!</v>
      </c>
      <c r="AV51" s="68"/>
      <c r="AW51" s="68"/>
      <c r="AX51" s="68" t="s">
        <v>120</v>
      </c>
      <c r="AY51" s="68"/>
      <c r="AZ51" s="69" t="e">
        <f t="shared" si="11"/>
        <v>#DIV/0!</v>
      </c>
      <c r="BA51" s="69" t="e">
        <f t="shared" si="12"/>
        <v>#DIV/0!</v>
      </c>
      <c r="BB51" s="68"/>
      <c r="BC51" s="68"/>
      <c r="BD51" s="68" t="s">
        <v>121</v>
      </c>
      <c r="BE51" s="68"/>
      <c r="BF51" s="69" t="e">
        <f t="shared" si="13"/>
        <v>#DIV/0!</v>
      </c>
      <c r="BG51" s="69" t="e">
        <f t="shared" si="14"/>
        <v>#DIV/0!</v>
      </c>
      <c r="BH51" s="68"/>
      <c r="BI51" s="68"/>
      <c r="BJ51" s="68" t="s">
        <v>122</v>
      </c>
      <c r="BK51" s="68"/>
      <c r="BL51" s="69" t="e">
        <f t="shared" si="15"/>
        <v>#DIV/0!</v>
      </c>
      <c r="BM51" s="69" t="e">
        <f t="shared" si="16"/>
        <v>#DIV/0!</v>
      </c>
      <c r="BN51" s="68"/>
      <c r="BO51" s="68"/>
      <c r="BP51" s="68" t="s">
        <v>123</v>
      </c>
      <c r="BQ51" s="68"/>
      <c r="BR51" s="69" t="e">
        <f t="shared" si="17"/>
        <v>#DIV/0!</v>
      </c>
      <c r="BS51" s="69" t="e">
        <f t="shared" si="18"/>
        <v>#DIV/0!</v>
      </c>
      <c r="BT51" s="68"/>
      <c r="BU51" s="68"/>
      <c r="BV51" s="68" t="s">
        <v>124</v>
      </c>
      <c r="BW51" s="68"/>
      <c r="BX51" s="69" t="e">
        <f t="shared" si="19"/>
        <v>#DIV/0!</v>
      </c>
      <c r="BY51" s="69" t="e">
        <f t="shared" si="20"/>
        <v>#DIV/0!</v>
      </c>
      <c r="BZ51" s="68"/>
      <c r="CA51" s="68"/>
      <c r="CB51" s="68" t="s">
        <v>125</v>
      </c>
      <c r="CC51" s="68"/>
      <c r="CD51" s="69" t="e">
        <f t="shared" si="21"/>
        <v>#DIV/0!</v>
      </c>
      <c r="CE51" s="69" t="e">
        <f t="shared" si="22"/>
        <v>#DIV/0!</v>
      </c>
      <c r="CF51" s="68"/>
      <c r="CG51" s="68"/>
      <c r="CH51" s="68" t="s">
        <v>126</v>
      </c>
      <c r="CI51" s="68"/>
      <c r="CJ51" s="69" t="e">
        <f t="shared" si="23"/>
        <v>#DIV/0!</v>
      </c>
      <c r="CK51" s="69" t="e">
        <f t="shared" si="24"/>
        <v>#DIV/0!</v>
      </c>
      <c r="CL51" s="68"/>
      <c r="CM51" s="68"/>
      <c r="CN51" s="59">
        <f t="shared" si="25"/>
        <v>0</v>
      </c>
      <c r="CO51" s="59">
        <f t="shared" si="26"/>
        <v>0</v>
      </c>
      <c r="CP51" s="59">
        <f t="shared" si="27"/>
        <v>0</v>
      </c>
      <c r="CQ51" s="59">
        <f t="shared" si="28"/>
        <v>0</v>
      </c>
      <c r="CR51" s="59">
        <f t="shared" si="29"/>
        <v>0</v>
      </c>
      <c r="CS51" s="59">
        <f t="shared" si="30"/>
        <v>0</v>
      </c>
      <c r="CT51" s="59">
        <f t="shared" si="31"/>
        <v>0</v>
      </c>
      <c r="CU51" s="59">
        <f t="shared" si="32"/>
        <v>0</v>
      </c>
      <c r="CV51" s="59">
        <f t="shared" si="33"/>
        <v>0</v>
      </c>
      <c r="CW51" s="59">
        <f t="shared" si="34"/>
        <v>0</v>
      </c>
      <c r="CX51" s="59">
        <f t="shared" si="35"/>
        <v>0</v>
      </c>
      <c r="CY51" s="59">
        <f t="shared" si="36"/>
        <v>0</v>
      </c>
      <c r="CZ51" s="59">
        <f t="shared" si="37"/>
        <v>0</v>
      </c>
    </row>
    <row r="52" spans="1:104" ht="25.75" x14ac:dyDescent="0.4">
      <c r="A52" s="150" t="s">
        <v>965</v>
      </c>
      <c r="B52" s="229" t="s">
        <v>140</v>
      </c>
      <c r="C52" s="21" t="s">
        <v>1496</v>
      </c>
      <c r="D52" s="23" t="s">
        <v>975</v>
      </c>
      <c r="E52" s="23" t="s">
        <v>976</v>
      </c>
      <c r="F52" s="23" t="s">
        <v>977</v>
      </c>
      <c r="G52" s="21">
        <f t="shared" si="0"/>
        <v>2</v>
      </c>
      <c r="H52" s="21"/>
      <c r="I52" s="21"/>
      <c r="J52" s="21"/>
      <c r="K52" s="21"/>
      <c r="L52" s="21"/>
      <c r="M52" s="21"/>
      <c r="N52" s="21">
        <v>1</v>
      </c>
      <c r="O52" s="21"/>
      <c r="P52" s="21"/>
      <c r="Q52" s="21">
        <v>1</v>
      </c>
      <c r="R52" s="21"/>
      <c r="S52" s="21"/>
      <c r="T52" s="68" t="s">
        <v>115</v>
      </c>
      <c r="U52" s="68"/>
      <c r="V52" s="69" t="e">
        <f t="shared" si="1"/>
        <v>#DIV/0!</v>
      </c>
      <c r="W52" s="69">
        <f t="shared" si="2"/>
        <v>0</v>
      </c>
      <c r="X52" s="68"/>
      <c r="Y52" s="68"/>
      <c r="Z52" s="68" t="s">
        <v>116</v>
      </c>
      <c r="AA52" s="68"/>
      <c r="AB52" s="69" t="e">
        <f t="shared" si="3"/>
        <v>#DIV/0!</v>
      </c>
      <c r="AC52" s="69">
        <f t="shared" si="4"/>
        <v>0</v>
      </c>
      <c r="AD52" s="68"/>
      <c r="AE52" s="68"/>
      <c r="AF52" s="68" t="s">
        <v>117</v>
      </c>
      <c r="AG52" s="68"/>
      <c r="AH52" s="69" t="e">
        <f t="shared" si="5"/>
        <v>#DIV/0!</v>
      </c>
      <c r="AI52" s="69">
        <f t="shared" si="6"/>
        <v>0</v>
      </c>
      <c r="AJ52" s="68"/>
      <c r="AK52" s="68"/>
      <c r="AL52" s="68" t="s">
        <v>118</v>
      </c>
      <c r="AM52" s="68"/>
      <c r="AN52" s="69" t="e">
        <f t="shared" si="7"/>
        <v>#DIV/0!</v>
      </c>
      <c r="AO52" s="69">
        <f t="shared" si="8"/>
        <v>0</v>
      </c>
      <c r="AP52" s="68"/>
      <c r="AQ52" s="68"/>
      <c r="AR52" s="68" t="s">
        <v>119</v>
      </c>
      <c r="AS52" s="68"/>
      <c r="AT52" s="69" t="e">
        <f t="shared" si="9"/>
        <v>#DIV/0!</v>
      </c>
      <c r="AU52" s="69">
        <f t="shared" si="10"/>
        <v>0</v>
      </c>
      <c r="AV52" s="68"/>
      <c r="AW52" s="68"/>
      <c r="AX52" s="68" t="s">
        <v>120</v>
      </c>
      <c r="AY52" s="68"/>
      <c r="AZ52" s="69" t="e">
        <f t="shared" si="11"/>
        <v>#DIV/0!</v>
      </c>
      <c r="BA52" s="69">
        <f t="shared" si="12"/>
        <v>0</v>
      </c>
      <c r="BB52" s="68"/>
      <c r="BC52" s="68"/>
      <c r="BD52" s="68" t="s">
        <v>121</v>
      </c>
      <c r="BE52" s="68"/>
      <c r="BF52" s="69">
        <f t="shared" si="13"/>
        <v>0</v>
      </c>
      <c r="BG52" s="69">
        <f t="shared" si="14"/>
        <v>0</v>
      </c>
      <c r="BH52" s="68"/>
      <c r="BI52" s="68"/>
      <c r="BJ52" s="68" t="s">
        <v>122</v>
      </c>
      <c r="BK52" s="68"/>
      <c r="BL52" s="69" t="e">
        <f t="shared" si="15"/>
        <v>#DIV/0!</v>
      </c>
      <c r="BM52" s="69">
        <f t="shared" si="16"/>
        <v>0</v>
      </c>
      <c r="BN52" s="68"/>
      <c r="BO52" s="68"/>
      <c r="BP52" s="68" t="s">
        <v>123</v>
      </c>
      <c r="BQ52" s="68"/>
      <c r="BR52" s="69" t="e">
        <f t="shared" si="17"/>
        <v>#DIV/0!</v>
      </c>
      <c r="BS52" s="69">
        <f t="shared" si="18"/>
        <v>0</v>
      </c>
      <c r="BT52" s="68"/>
      <c r="BU52" s="68"/>
      <c r="BV52" s="68" t="s">
        <v>124</v>
      </c>
      <c r="BW52" s="68"/>
      <c r="BX52" s="69">
        <f t="shared" si="19"/>
        <v>0</v>
      </c>
      <c r="BY52" s="69">
        <f t="shared" si="20"/>
        <v>0</v>
      </c>
      <c r="BZ52" s="68"/>
      <c r="CA52" s="68"/>
      <c r="CB52" s="68" t="s">
        <v>125</v>
      </c>
      <c r="CC52" s="68"/>
      <c r="CD52" s="69" t="e">
        <f t="shared" si="21"/>
        <v>#DIV/0!</v>
      </c>
      <c r="CE52" s="69">
        <f t="shared" si="22"/>
        <v>0</v>
      </c>
      <c r="CF52" s="68"/>
      <c r="CG52" s="68"/>
      <c r="CH52" s="68" t="s">
        <v>126</v>
      </c>
      <c r="CI52" s="68"/>
      <c r="CJ52" s="69" t="e">
        <f t="shared" si="23"/>
        <v>#DIV/0!</v>
      </c>
      <c r="CK52" s="69">
        <f t="shared" si="24"/>
        <v>0</v>
      </c>
      <c r="CL52" s="68"/>
      <c r="CM52" s="68"/>
      <c r="CN52" s="59">
        <f t="shared" si="25"/>
        <v>0</v>
      </c>
      <c r="CO52" s="59">
        <f t="shared" si="26"/>
        <v>0</v>
      </c>
      <c r="CP52" s="59">
        <f t="shared" si="27"/>
        <v>0</v>
      </c>
      <c r="CQ52" s="59">
        <f t="shared" si="28"/>
        <v>0</v>
      </c>
      <c r="CR52" s="59">
        <f t="shared" si="29"/>
        <v>0</v>
      </c>
      <c r="CS52" s="59">
        <f t="shared" si="30"/>
        <v>0</v>
      </c>
      <c r="CT52" s="59">
        <f t="shared" si="31"/>
        <v>0</v>
      </c>
      <c r="CU52" s="59">
        <f t="shared" si="32"/>
        <v>0</v>
      </c>
      <c r="CV52" s="59">
        <f t="shared" si="33"/>
        <v>0</v>
      </c>
      <c r="CW52" s="59">
        <f t="shared" si="34"/>
        <v>0</v>
      </c>
      <c r="CX52" s="59">
        <f t="shared" si="35"/>
        <v>0</v>
      </c>
      <c r="CY52" s="59">
        <f t="shared" si="36"/>
        <v>0</v>
      </c>
      <c r="CZ52" s="59">
        <f t="shared" si="37"/>
        <v>0</v>
      </c>
    </row>
    <row r="53" spans="1:104" ht="14.15" x14ac:dyDescent="0.4">
      <c r="A53" s="150" t="s">
        <v>965</v>
      </c>
      <c r="B53" s="230"/>
      <c r="C53" s="21" t="s">
        <v>1497</v>
      </c>
      <c r="D53" s="23"/>
      <c r="E53" s="23"/>
      <c r="F53" s="23"/>
      <c r="G53" s="21">
        <f t="shared" si="0"/>
        <v>0</v>
      </c>
      <c r="H53" s="21"/>
      <c r="I53" s="21"/>
      <c r="J53" s="21"/>
      <c r="K53" s="21"/>
      <c r="L53" s="21"/>
      <c r="M53" s="21"/>
      <c r="N53" s="21"/>
      <c r="O53" s="21"/>
      <c r="P53" s="21"/>
      <c r="Q53" s="21"/>
      <c r="R53" s="21"/>
      <c r="S53" s="21"/>
      <c r="T53" s="68" t="s">
        <v>115</v>
      </c>
      <c r="U53" s="68"/>
      <c r="V53" s="69" t="e">
        <f t="shared" si="1"/>
        <v>#DIV/0!</v>
      </c>
      <c r="W53" s="69" t="e">
        <f t="shared" si="2"/>
        <v>#DIV/0!</v>
      </c>
      <c r="X53" s="68"/>
      <c r="Y53" s="68"/>
      <c r="Z53" s="68" t="s">
        <v>116</v>
      </c>
      <c r="AA53" s="68"/>
      <c r="AB53" s="69" t="e">
        <f t="shared" si="3"/>
        <v>#DIV/0!</v>
      </c>
      <c r="AC53" s="69" t="e">
        <f t="shared" si="4"/>
        <v>#DIV/0!</v>
      </c>
      <c r="AD53" s="68"/>
      <c r="AE53" s="68"/>
      <c r="AF53" s="68" t="s">
        <v>117</v>
      </c>
      <c r="AG53" s="68"/>
      <c r="AH53" s="69" t="e">
        <f t="shared" si="5"/>
        <v>#DIV/0!</v>
      </c>
      <c r="AI53" s="69" t="e">
        <f t="shared" si="6"/>
        <v>#DIV/0!</v>
      </c>
      <c r="AJ53" s="68"/>
      <c r="AK53" s="68"/>
      <c r="AL53" s="68" t="s">
        <v>118</v>
      </c>
      <c r="AM53" s="68"/>
      <c r="AN53" s="69" t="e">
        <f t="shared" si="7"/>
        <v>#DIV/0!</v>
      </c>
      <c r="AO53" s="69" t="e">
        <f t="shared" si="8"/>
        <v>#DIV/0!</v>
      </c>
      <c r="AP53" s="68"/>
      <c r="AQ53" s="68"/>
      <c r="AR53" s="68" t="s">
        <v>119</v>
      </c>
      <c r="AS53" s="68"/>
      <c r="AT53" s="69" t="e">
        <f t="shared" si="9"/>
        <v>#DIV/0!</v>
      </c>
      <c r="AU53" s="69" t="e">
        <f t="shared" si="10"/>
        <v>#DIV/0!</v>
      </c>
      <c r="AV53" s="68"/>
      <c r="AW53" s="68"/>
      <c r="AX53" s="68" t="s">
        <v>120</v>
      </c>
      <c r="AY53" s="68"/>
      <c r="AZ53" s="69" t="e">
        <f t="shared" si="11"/>
        <v>#DIV/0!</v>
      </c>
      <c r="BA53" s="69" t="e">
        <f t="shared" si="12"/>
        <v>#DIV/0!</v>
      </c>
      <c r="BB53" s="68"/>
      <c r="BC53" s="68"/>
      <c r="BD53" s="68" t="s">
        <v>121</v>
      </c>
      <c r="BE53" s="68"/>
      <c r="BF53" s="69" t="e">
        <f t="shared" si="13"/>
        <v>#DIV/0!</v>
      </c>
      <c r="BG53" s="69" t="e">
        <f t="shared" si="14"/>
        <v>#DIV/0!</v>
      </c>
      <c r="BH53" s="68"/>
      <c r="BI53" s="68"/>
      <c r="BJ53" s="68" t="s">
        <v>122</v>
      </c>
      <c r="BK53" s="68"/>
      <c r="BL53" s="69" t="e">
        <f t="shared" si="15"/>
        <v>#DIV/0!</v>
      </c>
      <c r="BM53" s="69" t="e">
        <f t="shared" si="16"/>
        <v>#DIV/0!</v>
      </c>
      <c r="BN53" s="68"/>
      <c r="BO53" s="68"/>
      <c r="BP53" s="68" t="s">
        <v>123</v>
      </c>
      <c r="BQ53" s="68"/>
      <c r="BR53" s="69" t="e">
        <f t="shared" si="17"/>
        <v>#DIV/0!</v>
      </c>
      <c r="BS53" s="69" t="e">
        <f t="shared" si="18"/>
        <v>#DIV/0!</v>
      </c>
      <c r="BT53" s="68"/>
      <c r="BU53" s="68"/>
      <c r="BV53" s="68" t="s">
        <v>124</v>
      </c>
      <c r="BW53" s="68"/>
      <c r="BX53" s="69" t="e">
        <f t="shared" si="19"/>
        <v>#DIV/0!</v>
      </c>
      <c r="BY53" s="69" t="e">
        <f t="shared" si="20"/>
        <v>#DIV/0!</v>
      </c>
      <c r="BZ53" s="68"/>
      <c r="CA53" s="68"/>
      <c r="CB53" s="68" t="s">
        <v>125</v>
      </c>
      <c r="CC53" s="68"/>
      <c r="CD53" s="69" t="e">
        <f t="shared" si="21"/>
        <v>#DIV/0!</v>
      </c>
      <c r="CE53" s="69" t="e">
        <f t="shared" si="22"/>
        <v>#DIV/0!</v>
      </c>
      <c r="CF53" s="68"/>
      <c r="CG53" s="68"/>
      <c r="CH53" s="68" t="s">
        <v>126</v>
      </c>
      <c r="CI53" s="68"/>
      <c r="CJ53" s="69" t="e">
        <f t="shared" si="23"/>
        <v>#DIV/0!</v>
      </c>
      <c r="CK53" s="69" t="e">
        <f t="shared" si="24"/>
        <v>#DIV/0!</v>
      </c>
      <c r="CL53" s="68"/>
      <c r="CM53" s="68"/>
      <c r="CN53" s="59">
        <f t="shared" si="25"/>
        <v>0</v>
      </c>
      <c r="CO53" s="59">
        <f t="shared" si="26"/>
        <v>0</v>
      </c>
      <c r="CP53" s="59">
        <f t="shared" si="27"/>
        <v>0</v>
      </c>
      <c r="CQ53" s="59">
        <f t="shared" si="28"/>
        <v>0</v>
      </c>
      <c r="CR53" s="59">
        <f t="shared" si="29"/>
        <v>0</v>
      </c>
      <c r="CS53" s="59">
        <f t="shared" si="30"/>
        <v>0</v>
      </c>
      <c r="CT53" s="59">
        <f t="shared" si="31"/>
        <v>0</v>
      </c>
      <c r="CU53" s="59">
        <f t="shared" si="32"/>
        <v>0</v>
      </c>
      <c r="CV53" s="59">
        <f t="shared" si="33"/>
        <v>0</v>
      </c>
      <c r="CW53" s="59">
        <f t="shared" si="34"/>
        <v>0</v>
      </c>
      <c r="CX53" s="59">
        <f t="shared" si="35"/>
        <v>0</v>
      </c>
      <c r="CY53" s="59">
        <f t="shared" si="36"/>
        <v>0</v>
      </c>
      <c r="CZ53" s="59">
        <f t="shared" si="37"/>
        <v>0</v>
      </c>
    </row>
    <row r="54" spans="1:104" ht="14.15" x14ac:dyDescent="0.4">
      <c r="A54" s="150" t="s">
        <v>965</v>
      </c>
      <c r="B54" s="230"/>
      <c r="C54" s="21" t="s">
        <v>1498</v>
      </c>
      <c r="D54" s="23"/>
      <c r="E54" s="23"/>
      <c r="F54" s="23"/>
      <c r="G54" s="21">
        <f t="shared" si="0"/>
        <v>0</v>
      </c>
      <c r="H54" s="21"/>
      <c r="I54" s="21"/>
      <c r="J54" s="21"/>
      <c r="K54" s="21"/>
      <c r="L54" s="21"/>
      <c r="M54" s="21"/>
      <c r="N54" s="21"/>
      <c r="O54" s="21"/>
      <c r="P54" s="21"/>
      <c r="Q54" s="21"/>
      <c r="R54" s="21"/>
      <c r="S54" s="21"/>
      <c r="T54" s="68" t="s">
        <v>115</v>
      </c>
      <c r="U54" s="68"/>
      <c r="V54" s="69" t="e">
        <f t="shared" si="1"/>
        <v>#DIV/0!</v>
      </c>
      <c r="W54" s="69" t="e">
        <f t="shared" si="2"/>
        <v>#DIV/0!</v>
      </c>
      <c r="X54" s="68"/>
      <c r="Y54" s="68"/>
      <c r="Z54" s="68" t="s">
        <v>116</v>
      </c>
      <c r="AA54" s="68"/>
      <c r="AB54" s="69" t="e">
        <f t="shared" si="3"/>
        <v>#DIV/0!</v>
      </c>
      <c r="AC54" s="69" t="e">
        <f t="shared" si="4"/>
        <v>#DIV/0!</v>
      </c>
      <c r="AD54" s="68"/>
      <c r="AE54" s="68"/>
      <c r="AF54" s="68" t="s">
        <v>117</v>
      </c>
      <c r="AG54" s="68"/>
      <c r="AH54" s="69" t="e">
        <f t="shared" si="5"/>
        <v>#DIV/0!</v>
      </c>
      <c r="AI54" s="69" t="e">
        <f t="shared" si="6"/>
        <v>#DIV/0!</v>
      </c>
      <c r="AJ54" s="68"/>
      <c r="AK54" s="68"/>
      <c r="AL54" s="68" t="s">
        <v>118</v>
      </c>
      <c r="AM54" s="68"/>
      <c r="AN54" s="69" t="e">
        <f t="shared" si="7"/>
        <v>#DIV/0!</v>
      </c>
      <c r="AO54" s="69" t="e">
        <f t="shared" si="8"/>
        <v>#DIV/0!</v>
      </c>
      <c r="AP54" s="68"/>
      <c r="AQ54" s="68"/>
      <c r="AR54" s="68" t="s">
        <v>119</v>
      </c>
      <c r="AS54" s="68"/>
      <c r="AT54" s="69" t="e">
        <f t="shared" si="9"/>
        <v>#DIV/0!</v>
      </c>
      <c r="AU54" s="69" t="e">
        <f t="shared" si="10"/>
        <v>#DIV/0!</v>
      </c>
      <c r="AV54" s="68"/>
      <c r="AW54" s="68"/>
      <c r="AX54" s="68" t="s">
        <v>120</v>
      </c>
      <c r="AY54" s="68"/>
      <c r="AZ54" s="69" t="e">
        <f t="shared" si="11"/>
        <v>#DIV/0!</v>
      </c>
      <c r="BA54" s="69" t="e">
        <f t="shared" si="12"/>
        <v>#DIV/0!</v>
      </c>
      <c r="BB54" s="68"/>
      <c r="BC54" s="68"/>
      <c r="BD54" s="68" t="s">
        <v>121</v>
      </c>
      <c r="BE54" s="68"/>
      <c r="BF54" s="69" t="e">
        <f t="shared" si="13"/>
        <v>#DIV/0!</v>
      </c>
      <c r="BG54" s="69" t="e">
        <f t="shared" si="14"/>
        <v>#DIV/0!</v>
      </c>
      <c r="BH54" s="68"/>
      <c r="BI54" s="68"/>
      <c r="BJ54" s="68" t="s">
        <v>122</v>
      </c>
      <c r="BK54" s="68"/>
      <c r="BL54" s="69" t="e">
        <f t="shared" si="15"/>
        <v>#DIV/0!</v>
      </c>
      <c r="BM54" s="69" t="e">
        <f t="shared" si="16"/>
        <v>#DIV/0!</v>
      </c>
      <c r="BN54" s="68"/>
      <c r="BO54" s="68"/>
      <c r="BP54" s="68" t="s">
        <v>123</v>
      </c>
      <c r="BQ54" s="68"/>
      <c r="BR54" s="69" t="e">
        <f t="shared" si="17"/>
        <v>#DIV/0!</v>
      </c>
      <c r="BS54" s="69" t="e">
        <f t="shared" si="18"/>
        <v>#DIV/0!</v>
      </c>
      <c r="BT54" s="68"/>
      <c r="BU54" s="68"/>
      <c r="BV54" s="68" t="s">
        <v>124</v>
      </c>
      <c r="BW54" s="68"/>
      <c r="BX54" s="69" t="e">
        <f t="shared" si="19"/>
        <v>#DIV/0!</v>
      </c>
      <c r="BY54" s="69" t="e">
        <f t="shared" si="20"/>
        <v>#DIV/0!</v>
      </c>
      <c r="BZ54" s="68"/>
      <c r="CA54" s="68"/>
      <c r="CB54" s="68" t="s">
        <v>125</v>
      </c>
      <c r="CC54" s="68"/>
      <c r="CD54" s="69" t="e">
        <f t="shared" si="21"/>
        <v>#DIV/0!</v>
      </c>
      <c r="CE54" s="69" t="e">
        <f t="shared" si="22"/>
        <v>#DIV/0!</v>
      </c>
      <c r="CF54" s="68"/>
      <c r="CG54" s="68"/>
      <c r="CH54" s="68" t="s">
        <v>126</v>
      </c>
      <c r="CI54" s="68"/>
      <c r="CJ54" s="69" t="e">
        <f t="shared" si="23"/>
        <v>#DIV/0!</v>
      </c>
      <c r="CK54" s="69" t="e">
        <f t="shared" si="24"/>
        <v>#DIV/0!</v>
      </c>
      <c r="CL54" s="68"/>
      <c r="CM54" s="68"/>
      <c r="CN54" s="59">
        <f t="shared" si="25"/>
        <v>0</v>
      </c>
      <c r="CO54" s="59">
        <f t="shared" si="26"/>
        <v>0</v>
      </c>
      <c r="CP54" s="59">
        <f t="shared" si="27"/>
        <v>0</v>
      </c>
      <c r="CQ54" s="59">
        <f t="shared" si="28"/>
        <v>0</v>
      </c>
      <c r="CR54" s="59">
        <f t="shared" si="29"/>
        <v>0</v>
      </c>
      <c r="CS54" s="59">
        <f t="shared" si="30"/>
        <v>0</v>
      </c>
      <c r="CT54" s="59">
        <f t="shared" si="31"/>
        <v>0</v>
      </c>
      <c r="CU54" s="59">
        <f t="shared" si="32"/>
        <v>0</v>
      </c>
      <c r="CV54" s="59">
        <f t="shared" si="33"/>
        <v>0</v>
      </c>
      <c r="CW54" s="59">
        <f t="shared" si="34"/>
        <v>0</v>
      </c>
      <c r="CX54" s="59">
        <f t="shared" si="35"/>
        <v>0</v>
      </c>
      <c r="CY54" s="59">
        <f t="shared" si="36"/>
        <v>0</v>
      </c>
      <c r="CZ54" s="59">
        <f t="shared" si="37"/>
        <v>0</v>
      </c>
    </row>
    <row r="55" spans="1:104" ht="14.15" x14ac:dyDescent="0.4">
      <c r="A55" s="150" t="s">
        <v>965</v>
      </c>
      <c r="B55" s="231"/>
      <c r="C55" s="21" t="s">
        <v>1499</v>
      </c>
      <c r="D55" s="23"/>
      <c r="E55" s="23"/>
      <c r="F55" s="23"/>
      <c r="G55" s="21">
        <f t="shared" si="0"/>
        <v>0</v>
      </c>
      <c r="H55" s="21"/>
      <c r="I55" s="21"/>
      <c r="J55" s="21"/>
      <c r="K55" s="21"/>
      <c r="L55" s="21"/>
      <c r="M55" s="21"/>
      <c r="N55" s="21"/>
      <c r="O55" s="21"/>
      <c r="P55" s="21"/>
      <c r="Q55" s="21"/>
      <c r="R55" s="21"/>
      <c r="S55" s="21"/>
      <c r="T55" s="68" t="s">
        <v>115</v>
      </c>
      <c r="U55" s="68"/>
      <c r="V55" s="69" t="e">
        <f t="shared" si="1"/>
        <v>#DIV/0!</v>
      </c>
      <c r="W55" s="69" t="e">
        <f t="shared" si="2"/>
        <v>#DIV/0!</v>
      </c>
      <c r="X55" s="68"/>
      <c r="Y55" s="68"/>
      <c r="Z55" s="68" t="s">
        <v>116</v>
      </c>
      <c r="AA55" s="68"/>
      <c r="AB55" s="69" t="e">
        <f t="shared" si="3"/>
        <v>#DIV/0!</v>
      </c>
      <c r="AC55" s="69" t="e">
        <f t="shared" si="4"/>
        <v>#DIV/0!</v>
      </c>
      <c r="AD55" s="68"/>
      <c r="AE55" s="68"/>
      <c r="AF55" s="68" t="s">
        <v>117</v>
      </c>
      <c r="AG55" s="68"/>
      <c r="AH55" s="69" t="e">
        <f t="shared" si="5"/>
        <v>#DIV/0!</v>
      </c>
      <c r="AI55" s="69" t="e">
        <f t="shared" si="6"/>
        <v>#DIV/0!</v>
      </c>
      <c r="AJ55" s="68"/>
      <c r="AK55" s="68"/>
      <c r="AL55" s="68" t="s">
        <v>118</v>
      </c>
      <c r="AM55" s="68"/>
      <c r="AN55" s="69" t="e">
        <f t="shared" si="7"/>
        <v>#DIV/0!</v>
      </c>
      <c r="AO55" s="69" t="e">
        <f t="shared" si="8"/>
        <v>#DIV/0!</v>
      </c>
      <c r="AP55" s="68"/>
      <c r="AQ55" s="68"/>
      <c r="AR55" s="68" t="s">
        <v>119</v>
      </c>
      <c r="AS55" s="68"/>
      <c r="AT55" s="69" t="e">
        <f t="shared" si="9"/>
        <v>#DIV/0!</v>
      </c>
      <c r="AU55" s="69" t="e">
        <f t="shared" si="10"/>
        <v>#DIV/0!</v>
      </c>
      <c r="AV55" s="68"/>
      <c r="AW55" s="68"/>
      <c r="AX55" s="68" t="s">
        <v>120</v>
      </c>
      <c r="AY55" s="68"/>
      <c r="AZ55" s="69" t="e">
        <f t="shared" si="11"/>
        <v>#DIV/0!</v>
      </c>
      <c r="BA55" s="69" t="e">
        <f t="shared" si="12"/>
        <v>#DIV/0!</v>
      </c>
      <c r="BB55" s="68"/>
      <c r="BC55" s="68"/>
      <c r="BD55" s="68" t="s">
        <v>121</v>
      </c>
      <c r="BE55" s="68"/>
      <c r="BF55" s="69" t="e">
        <f t="shared" si="13"/>
        <v>#DIV/0!</v>
      </c>
      <c r="BG55" s="69" t="e">
        <f t="shared" si="14"/>
        <v>#DIV/0!</v>
      </c>
      <c r="BH55" s="68"/>
      <c r="BI55" s="68"/>
      <c r="BJ55" s="68" t="s">
        <v>122</v>
      </c>
      <c r="BK55" s="68"/>
      <c r="BL55" s="69" t="e">
        <f t="shared" si="15"/>
        <v>#DIV/0!</v>
      </c>
      <c r="BM55" s="69" t="e">
        <f t="shared" si="16"/>
        <v>#DIV/0!</v>
      </c>
      <c r="BN55" s="68"/>
      <c r="BO55" s="68"/>
      <c r="BP55" s="68" t="s">
        <v>123</v>
      </c>
      <c r="BQ55" s="68"/>
      <c r="BR55" s="69" t="e">
        <f t="shared" si="17"/>
        <v>#DIV/0!</v>
      </c>
      <c r="BS55" s="69" t="e">
        <f t="shared" si="18"/>
        <v>#DIV/0!</v>
      </c>
      <c r="BT55" s="68"/>
      <c r="BU55" s="68"/>
      <c r="BV55" s="68" t="s">
        <v>124</v>
      </c>
      <c r="BW55" s="68"/>
      <c r="BX55" s="69" t="e">
        <f t="shared" si="19"/>
        <v>#DIV/0!</v>
      </c>
      <c r="BY55" s="69" t="e">
        <f t="shared" si="20"/>
        <v>#DIV/0!</v>
      </c>
      <c r="BZ55" s="68"/>
      <c r="CA55" s="68"/>
      <c r="CB55" s="68" t="s">
        <v>125</v>
      </c>
      <c r="CC55" s="68"/>
      <c r="CD55" s="69" t="e">
        <f t="shared" si="21"/>
        <v>#DIV/0!</v>
      </c>
      <c r="CE55" s="69" t="e">
        <f t="shared" si="22"/>
        <v>#DIV/0!</v>
      </c>
      <c r="CF55" s="68"/>
      <c r="CG55" s="68"/>
      <c r="CH55" s="68" t="s">
        <v>126</v>
      </c>
      <c r="CI55" s="68"/>
      <c r="CJ55" s="69" t="e">
        <f t="shared" si="23"/>
        <v>#DIV/0!</v>
      </c>
      <c r="CK55" s="69" t="e">
        <f t="shared" si="24"/>
        <v>#DIV/0!</v>
      </c>
      <c r="CL55" s="68"/>
      <c r="CM55" s="68"/>
      <c r="CN55" s="59">
        <f t="shared" si="25"/>
        <v>0</v>
      </c>
      <c r="CO55" s="59">
        <f t="shared" si="26"/>
        <v>0</v>
      </c>
      <c r="CP55" s="59">
        <f t="shared" si="27"/>
        <v>0</v>
      </c>
      <c r="CQ55" s="59">
        <f t="shared" si="28"/>
        <v>0</v>
      </c>
      <c r="CR55" s="59">
        <f t="shared" si="29"/>
        <v>0</v>
      </c>
      <c r="CS55" s="59">
        <f t="shared" si="30"/>
        <v>0</v>
      </c>
      <c r="CT55" s="59">
        <f t="shared" si="31"/>
        <v>0</v>
      </c>
      <c r="CU55" s="59">
        <f t="shared" si="32"/>
        <v>0</v>
      </c>
      <c r="CV55" s="59">
        <f t="shared" si="33"/>
        <v>0</v>
      </c>
      <c r="CW55" s="59">
        <f t="shared" si="34"/>
        <v>0</v>
      </c>
      <c r="CX55" s="59">
        <f t="shared" si="35"/>
        <v>0</v>
      </c>
      <c r="CY55" s="59">
        <f t="shared" si="36"/>
        <v>0</v>
      </c>
      <c r="CZ55" s="59">
        <f t="shared" si="37"/>
        <v>0</v>
      </c>
    </row>
    <row r="56" spans="1:104" ht="25.75" x14ac:dyDescent="0.4">
      <c r="A56" s="150" t="s">
        <v>965</v>
      </c>
      <c r="B56" s="229" t="s">
        <v>140</v>
      </c>
      <c r="C56" s="21" t="s">
        <v>1500</v>
      </c>
      <c r="D56" s="23" t="s">
        <v>975</v>
      </c>
      <c r="E56" s="23" t="s">
        <v>986</v>
      </c>
      <c r="F56" s="23" t="s">
        <v>987</v>
      </c>
      <c r="G56" s="21">
        <f t="shared" si="0"/>
        <v>1</v>
      </c>
      <c r="H56" s="21"/>
      <c r="I56" s="21"/>
      <c r="J56" s="21"/>
      <c r="K56" s="21"/>
      <c r="L56" s="21"/>
      <c r="M56" s="21"/>
      <c r="N56" s="21"/>
      <c r="O56" s="21"/>
      <c r="P56" s="21"/>
      <c r="Q56" s="21"/>
      <c r="R56" s="21">
        <v>1</v>
      </c>
      <c r="S56" s="21"/>
      <c r="T56" s="68" t="s">
        <v>115</v>
      </c>
      <c r="U56" s="68"/>
      <c r="V56" s="69" t="e">
        <f t="shared" si="1"/>
        <v>#DIV/0!</v>
      </c>
      <c r="W56" s="69">
        <f t="shared" si="2"/>
        <v>0</v>
      </c>
      <c r="X56" s="68"/>
      <c r="Y56" s="68"/>
      <c r="Z56" s="68" t="s">
        <v>116</v>
      </c>
      <c r="AA56" s="68"/>
      <c r="AB56" s="69" t="e">
        <f t="shared" si="3"/>
        <v>#DIV/0!</v>
      </c>
      <c r="AC56" s="69">
        <f t="shared" si="4"/>
        <v>0</v>
      </c>
      <c r="AD56" s="68"/>
      <c r="AE56" s="68"/>
      <c r="AF56" s="68" t="s">
        <v>117</v>
      </c>
      <c r="AG56" s="68"/>
      <c r="AH56" s="69" t="e">
        <f t="shared" si="5"/>
        <v>#DIV/0!</v>
      </c>
      <c r="AI56" s="69">
        <f t="shared" si="6"/>
        <v>0</v>
      </c>
      <c r="AJ56" s="68"/>
      <c r="AK56" s="68"/>
      <c r="AL56" s="68" t="s">
        <v>118</v>
      </c>
      <c r="AM56" s="68"/>
      <c r="AN56" s="69" t="e">
        <f t="shared" si="7"/>
        <v>#DIV/0!</v>
      </c>
      <c r="AO56" s="69">
        <f t="shared" si="8"/>
        <v>0</v>
      </c>
      <c r="AP56" s="68"/>
      <c r="AQ56" s="68"/>
      <c r="AR56" s="68" t="s">
        <v>119</v>
      </c>
      <c r="AS56" s="68"/>
      <c r="AT56" s="69" t="e">
        <f t="shared" si="9"/>
        <v>#DIV/0!</v>
      </c>
      <c r="AU56" s="69">
        <f t="shared" si="10"/>
        <v>0</v>
      </c>
      <c r="AV56" s="68"/>
      <c r="AW56" s="68"/>
      <c r="AX56" s="68" t="s">
        <v>120</v>
      </c>
      <c r="AY56" s="68"/>
      <c r="AZ56" s="69" t="e">
        <f t="shared" si="11"/>
        <v>#DIV/0!</v>
      </c>
      <c r="BA56" s="69">
        <f t="shared" si="12"/>
        <v>0</v>
      </c>
      <c r="BB56" s="68"/>
      <c r="BC56" s="68"/>
      <c r="BD56" s="68" t="s">
        <v>121</v>
      </c>
      <c r="BE56" s="68"/>
      <c r="BF56" s="69" t="e">
        <f t="shared" si="13"/>
        <v>#DIV/0!</v>
      </c>
      <c r="BG56" s="69">
        <f t="shared" si="14"/>
        <v>0</v>
      </c>
      <c r="BH56" s="68"/>
      <c r="BI56" s="68"/>
      <c r="BJ56" s="68" t="s">
        <v>122</v>
      </c>
      <c r="BK56" s="68"/>
      <c r="BL56" s="69" t="e">
        <f t="shared" si="15"/>
        <v>#DIV/0!</v>
      </c>
      <c r="BM56" s="69">
        <f t="shared" si="16"/>
        <v>0</v>
      </c>
      <c r="BN56" s="68"/>
      <c r="BO56" s="68"/>
      <c r="BP56" s="68" t="s">
        <v>123</v>
      </c>
      <c r="BQ56" s="68"/>
      <c r="BR56" s="69" t="e">
        <f t="shared" si="17"/>
        <v>#DIV/0!</v>
      </c>
      <c r="BS56" s="69">
        <f t="shared" si="18"/>
        <v>0</v>
      </c>
      <c r="BT56" s="68"/>
      <c r="BU56" s="68"/>
      <c r="BV56" s="68" t="s">
        <v>124</v>
      </c>
      <c r="BW56" s="68"/>
      <c r="BX56" s="69" t="e">
        <f t="shared" si="19"/>
        <v>#DIV/0!</v>
      </c>
      <c r="BY56" s="69">
        <f t="shared" si="20"/>
        <v>0</v>
      </c>
      <c r="BZ56" s="68"/>
      <c r="CA56" s="68"/>
      <c r="CB56" s="68" t="s">
        <v>125</v>
      </c>
      <c r="CC56" s="68"/>
      <c r="CD56" s="69">
        <f t="shared" si="21"/>
        <v>0</v>
      </c>
      <c r="CE56" s="69">
        <f t="shared" si="22"/>
        <v>0</v>
      </c>
      <c r="CF56" s="68"/>
      <c r="CG56" s="68"/>
      <c r="CH56" s="68" t="s">
        <v>126</v>
      </c>
      <c r="CI56" s="68"/>
      <c r="CJ56" s="69" t="e">
        <f t="shared" si="23"/>
        <v>#DIV/0!</v>
      </c>
      <c r="CK56" s="69">
        <f t="shared" si="24"/>
        <v>0</v>
      </c>
      <c r="CL56" s="68"/>
      <c r="CM56" s="68"/>
      <c r="CN56" s="59">
        <f t="shared" si="25"/>
        <v>0</v>
      </c>
      <c r="CO56" s="59">
        <f t="shared" si="26"/>
        <v>0</v>
      </c>
      <c r="CP56" s="59">
        <f t="shared" si="27"/>
        <v>0</v>
      </c>
      <c r="CQ56" s="59">
        <f t="shared" si="28"/>
        <v>0</v>
      </c>
      <c r="CR56" s="59">
        <f t="shared" si="29"/>
        <v>0</v>
      </c>
      <c r="CS56" s="59">
        <f t="shared" si="30"/>
        <v>0</v>
      </c>
      <c r="CT56" s="59">
        <f t="shared" si="31"/>
        <v>0</v>
      </c>
      <c r="CU56" s="59">
        <f t="shared" si="32"/>
        <v>0</v>
      </c>
      <c r="CV56" s="59">
        <f t="shared" si="33"/>
        <v>0</v>
      </c>
      <c r="CW56" s="59">
        <f t="shared" si="34"/>
        <v>0</v>
      </c>
      <c r="CX56" s="59">
        <f t="shared" si="35"/>
        <v>0</v>
      </c>
      <c r="CY56" s="59">
        <f t="shared" si="36"/>
        <v>0</v>
      </c>
      <c r="CZ56" s="59">
        <f t="shared" si="37"/>
        <v>0</v>
      </c>
    </row>
    <row r="57" spans="1:104" ht="14.15" x14ac:dyDescent="0.4">
      <c r="A57" s="150" t="s">
        <v>965</v>
      </c>
      <c r="B57" s="230"/>
      <c r="C57" s="21" t="s">
        <v>1501</v>
      </c>
      <c r="D57" s="23"/>
      <c r="E57" s="23"/>
      <c r="F57" s="23"/>
      <c r="G57" s="21">
        <f t="shared" si="0"/>
        <v>0</v>
      </c>
      <c r="H57" s="21"/>
      <c r="I57" s="21"/>
      <c r="J57" s="21"/>
      <c r="K57" s="21"/>
      <c r="L57" s="21"/>
      <c r="M57" s="21"/>
      <c r="N57" s="21"/>
      <c r="O57" s="21"/>
      <c r="P57" s="21"/>
      <c r="Q57" s="21"/>
      <c r="R57" s="21"/>
      <c r="S57" s="21"/>
      <c r="T57" s="68" t="s">
        <v>115</v>
      </c>
      <c r="U57" s="68"/>
      <c r="V57" s="69" t="e">
        <f t="shared" si="1"/>
        <v>#DIV/0!</v>
      </c>
      <c r="W57" s="69" t="e">
        <f t="shared" si="2"/>
        <v>#DIV/0!</v>
      </c>
      <c r="X57" s="68"/>
      <c r="Y57" s="68"/>
      <c r="Z57" s="68" t="s">
        <v>116</v>
      </c>
      <c r="AA57" s="68"/>
      <c r="AB57" s="69" t="e">
        <f t="shared" si="3"/>
        <v>#DIV/0!</v>
      </c>
      <c r="AC57" s="69" t="e">
        <f t="shared" si="4"/>
        <v>#DIV/0!</v>
      </c>
      <c r="AD57" s="68"/>
      <c r="AE57" s="68"/>
      <c r="AF57" s="68" t="s">
        <v>117</v>
      </c>
      <c r="AG57" s="68"/>
      <c r="AH57" s="69" t="e">
        <f t="shared" si="5"/>
        <v>#DIV/0!</v>
      </c>
      <c r="AI57" s="69" t="e">
        <f t="shared" si="6"/>
        <v>#DIV/0!</v>
      </c>
      <c r="AJ57" s="68"/>
      <c r="AK57" s="68"/>
      <c r="AL57" s="68" t="s">
        <v>118</v>
      </c>
      <c r="AM57" s="68"/>
      <c r="AN57" s="69" t="e">
        <f t="shared" si="7"/>
        <v>#DIV/0!</v>
      </c>
      <c r="AO57" s="69" t="e">
        <f t="shared" si="8"/>
        <v>#DIV/0!</v>
      </c>
      <c r="AP57" s="68"/>
      <c r="AQ57" s="68"/>
      <c r="AR57" s="68" t="s">
        <v>119</v>
      </c>
      <c r="AS57" s="68"/>
      <c r="AT57" s="69" t="e">
        <f t="shared" si="9"/>
        <v>#DIV/0!</v>
      </c>
      <c r="AU57" s="69" t="e">
        <f t="shared" si="10"/>
        <v>#DIV/0!</v>
      </c>
      <c r="AV57" s="68"/>
      <c r="AW57" s="68"/>
      <c r="AX57" s="68" t="s">
        <v>120</v>
      </c>
      <c r="AY57" s="68"/>
      <c r="AZ57" s="69" t="e">
        <f t="shared" si="11"/>
        <v>#DIV/0!</v>
      </c>
      <c r="BA57" s="69" t="e">
        <f t="shared" si="12"/>
        <v>#DIV/0!</v>
      </c>
      <c r="BB57" s="68"/>
      <c r="BC57" s="68"/>
      <c r="BD57" s="68" t="s">
        <v>121</v>
      </c>
      <c r="BE57" s="68"/>
      <c r="BF57" s="69" t="e">
        <f t="shared" si="13"/>
        <v>#DIV/0!</v>
      </c>
      <c r="BG57" s="69" t="e">
        <f t="shared" si="14"/>
        <v>#DIV/0!</v>
      </c>
      <c r="BH57" s="68"/>
      <c r="BI57" s="68"/>
      <c r="BJ57" s="68" t="s">
        <v>122</v>
      </c>
      <c r="BK57" s="68"/>
      <c r="BL57" s="69" t="e">
        <f t="shared" si="15"/>
        <v>#DIV/0!</v>
      </c>
      <c r="BM57" s="69" t="e">
        <f t="shared" si="16"/>
        <v>#DIV/0!</v>
      </c>
      <c r="BN57" s="68"/>
      <c r="BO57" s="68"/>
      <c r="BP57" s="68" t="s">
        <v>123</v>
      </c>
      <c r="BQ57" s="68"/>
      <c r="BR57" s="69" t="e">
        <f t="shared" si="17"/>
        <v>#DIV/0!</v>
      </c>
      <c r="BS57" s="69" t="e">
        <f t="shared" si="18"/>
        <v>#DIV/0!</v>
      </c>
      <c r="BT57" s="68"/>
      <c r="BU57" s="68"/>
      <c r="BV57" s="68" t="s">
        <v>124</v>
      </c>
      <c r="BW57" s="68"/>
      <c r="BX57" s="69" t="e">
        <f t="shared" si="19"/>
        <v>#DIV/0!</v>
      </c>
      <c r="BY57" s="69" t="e">
        <f t="shared" si="20"/>
        <v>#DIV/0!</v>
      </c>
      <c r="BZ57" s="68"/>
      <c r="CA57" s="68"/>
      <c r="CB57" s="68" t="s">
        <v>125</v>
      </c>
      <c r="CC57" s="68"/>
      <c r="CD57" s="69" t="e">
        <f t="shared" si="21"/>
        <v>#DIV/0!</v>
      </c>
      <c r="CE57" s="69" t="e">
        <f t="shared" si="22"/>
        <v>#DIV/0!</v>
      </c>
      <c r="CF57" s="68"/>
      <c r="CG57" s="68"/>
      <c r="CH57" s="68" t="s">
        <v>126</v>
      </c>
      <c r="CI57" s="68"/>
      <c r="CJ57" s="69" t="e">
        <f t="shared" si="23"/>
        <v>#DIV/0!</v>
      </c>
      <c r="CK57" s="69" t="e">
        <f t="shared" si="24"/>
        <v>#DIV/0!</v>
      </c>
      <c r="CL57" s="68"/>
      <c r="CM57" s="68"/>
      <c r="CN57" s="59">
        <f t="shared" si="25"/>
        <v>0</v>
      </c>
      <c r="CO57" s="59">
        <f t="shared" si="26"/>
        <v>0</v>
      </c>
      <c r="CP57" s="59">
        <f t="shared" si="27"/>
        <v>0</v>
      </c>
      <c r="CQ57" s="59">
        <f t="shared" si="28"/>
        <v>0</v>
      </c>
      <c r="CR57" s="59">
        <f t="shared" si="29"/>
        <v>0</v>
      </c>
      <c r="CS57" s="59">
        <f t="shared" si="30"/>
        <v>0</v>
      </c>
      <c r="CT57" s="59">
        <f t="shared" si="31"/>
        <v>0</v>
      </c>
      <c r="CU57" s="59">
        <f t="shared" si="32"/>
        <v>0</v>
      </c>
      <c r="CV57" s="59">
        <f t="shared" si="33"/>
        <v>0</v>
      </c>
      <c r="CW57" s="59">
        <f t="shared" si="34"/>
        <v>0</v>
      </c>
      <c r="CX57" s="59">
        <f t="shared" si="35"/>
        <v>0</v>
      </c>
      <c r="CY57" s="59">
        <f t="shared" si="36"/>
        <v>0</v>
      </c>
      <c r="CZ57" s="59">
        <f t="shared" si="37"/>
        <v>0</v>
      </c>
    </row>
    <row r="58" spans="1:104" ht="14.15" x14ac:dyDescent="0.4">
      <c r="A58" s="150" t="s">
        <v>965</v>
      </c>
      <c r="B58" s="230"/>
      <c r="C58" s="21" t="s">
        <v>1502</v>
      </c>
      <c r="D58" s="23"/>
      <c r="E58" s="23"/>
      <c r="F58" s="23"/>
      <c r="G58" s="21">
        <f t="shared" si="0"/>
        <v>0</v>
      </c>
      <c r="H58" s="21"/>
      <c r="I58" s="21"/>
      <c r="J58" s="21"/>
      <c r="K58" s="21"/>
      <c r="L58" s="21"/>
      <c r="M58" s="21"/>
      <c r="N58" s="21"/>
      <c r="O58" s="21"/>
      <c r="P58" s="21"/>
      <c r="Q58" s="21"/>
      <c r="R58" s="21"/>
      <c r="S58" s="21"/>
      <c r="T58" s="68" t="s">
        <v>115</v>
      </c>
      <c r="U58" s="68"/>
      <c r="V58" s="69" t="e">
        <f t="shared" si="1"/>
        <v>#DIV/0!</v>
      </c>
      <c r="W58" s="69" t="e">
        <f t="shared" si="2"/>
        <v>#DIV/0!</v>
      </c>
      <c r="X58" s="68"/>
      <c r="Y58" s="68"/>
      <c r="Z58" s="68" t="s">
        <v>116</v>
      </c>
      <c r="AA58" s="68"/>
      <c r="AB58" s="69" t="e">
        <f t="shared" si="3"/>
        <v>#DIV/0!</v>
      </c>
      <c r="AC58" s="69" t="e">
        <f t="shared" si="4"/>
        <v>#DIV/0!</v>
      </c>
      <c r="AD58" s="68"/>
      <c r="AE58" s="68"/>
      <c r="AF58" s="68" t="s">
        <v>117</v>
      </c>
      <c r="AG58" s="68"/>
      <c r="AH58" s="69" t="e">
        <f t="shared" si="5"/>
        <v>#DIV/0!</v>
      </c>
      <c r="AI58" s="69" t="e">
        <f t="shared" si="6"/>
        <v>#DIV/0!</v>
      </c>
      <c r="AJ58" s="68"/>
      <c r="AK58" s="68"/>
      <c r="AL58" s="68" t="s">
        <v>118</v>
      </c>
      <c r="AM58" s="68"/>
      <c r="AN58" s="69" t="e">
        <f t="shared" si="7"/>
        <v>#DIV/0!</v>
      </c>
      <c r="AO58" s="69" t="e">
        <f t="shared" si="8"/>
        <v>#DIV/0!</v>
      </c>
      <c r="AP58" s="68"/>
      <c r="AQ58" s="68"/>
      <c r="AR58" s="68" t="s">
        <v>119</v>
      </c>
      <c r="AS58" s="68"/>
      <c r="AT58" s="69" t="e">
        <f t="shared" si="9"/>
        <v>#DIV/0!</v>
      </c>
      <c r="AU58" s="69" t="e">
        <f t="shared" si="10"/>
        <v>#DIV/0!</v>
      </c>
      <c r="AV58" s="68"/>
      <c r="AW58" s="68"/>
      <c r="AX58" s="68" t="s">
        <v>120</v>
      </c>
      <c r="AY58" s="68"/>
      <c r="AZ58" s="69" t="e">
        <f t="shared" si="11"/>
        <v>#DIV/0!</v>
      </c>
      <c r="BA58" s="69" t="e">
        <f t="shared" si="12"/>
        <v>#DIV/0!</v>
      </c>
      <c r="BB58" s="68"/>
      <c r="BC58" s="68"/>
      <c r="BD58" s="68" t="s">
        <v>121</v>
      </c>
      <c r="BE58" s="68"/>
      <c r="BF58" s="69" t="e">
        <f t="shared" si="13"/>
        <v>#DIV/0!</v>
      </c>
      <c r="BG58" s="69" t="e">
        <f t="shared" si="14"/>
        <v>#DIV/0!</v>
      </c>
      <c r="BH58" s="68"/>
      <c r="BI58" s="68"/>
      <c r="BJ58" s="68" t="s">
        <v>122</v>
      </c>
      <c r="BK58" s="68"/>
      <c r="BL58" s="69" t="e">
        <f t="shared" si="15"/>
        <v>#DIV/0!</v>
      </c>
      <c r="BM58" s="69" t="e">
        <f t="shared" si="16"/>
        <v>#DIV/0!</v>
      </c>
      <c r="BN58" s="68"/>
      <c r="BO58" s="68"/>
      <c r="BP58" s="68" t="s">
        <v>123</v>
      </c>
      <c r="BQ58" s="68"/>
      <c r="BR58" s="69" t="e">
        <f t="shared" si="17"/>
        <v>#DIV/0!</v>
      </c>
      <c r="BS58" s="69" t="e">
        <f t="shared" si="18"/>
        <v>#DIV/0!</v>
      </c>
      <c r="BT58" s="68"/>
      <c r="BU58" s="68"/>
      <c r="BV58" s="68" t="s">
        <v>124</v>
      </c>
      <c r="BW58" s="68"/>
      <c r="BX58" s="69" t="e">
        <f t="shared" si="19"/>
        <v>#DIV/0!</v>
      </c>
      <c r="BY58" s="69" t="e">
        <f t="shared" si="20"/>
        <v>#DIV/0!</v>
      </c>
      <c r="BZ58" s="68"/>
      <c r="CA58" s="68"/>
      <c r="CB58" s="68" t="s">
        <v>125</v>
      </c>
      <c r="CC58" s="68"/>
      <c r="CD58" s="69" t="e">
        <f t="shared" si="21"/>
        <v>#DIV/0!</v>
      </c>
      <c r="CE58" s="69" t="e">
        <f t="shared" si="22"/>
        <v>#DIV/0!</v>
      </c>
      <c r="CF58" s="68"/>
      <c r="CG58" s="68"/>
      <c r="CH58" s="68" t="s">
        <v>126</v>
      </c>
      <c r="CI58" s="68"/>
      <c r="CJ58" s="69" t="e">
        <f t="shared" si="23"/>
        <v>#DIV/0!</v>
      </c>
      <c r="CK58" s="69" t="e">
        <f t="shared" si="24"/>
        <v>#DIV/0!</v>
      </c>
      <c r="CL58" s="68"/>
      <c r="CM58" s="68"/>
      <c r="CN58" s="59">
        <f t="shared" si="25"/>
        <v>0</v>
      </c>
      <c r="CO58" s="59">
        <f t="shared" si="26"/>
        <v>0</v>
      </c>
      <c r="CP58" s="59">
        <f t="shared" si="27"/>
        <v>0</v>
      </c>
      <c r="CQ58" s="59">
        <f t="shared" si="28"/>
        <v>0</v>
      </c>
      <c r="CR58" s="59">
        <f t="shared" si="29"/>
        <v>0</v>
      </c>
      <c r="CS58" s="59">
        <f t="shared" si="30"/>
        <v>0</v>
      </c>
      <c r="CT58" s="59">
        <f t="shared" si="31"/>
        <v>0</v>
      </c>
      <c r="CU58" s="59">
        <f t="shared" si="32"/>
        <v>0</v>
      </c>
      <c r="CV58" s="59">
        <f t="shared" si="33"/>
        <v>0</v>
      </c>
      <c r="CW58" s="59">
        <f t="shared" si="34"/>
        <v>0</v>
      </c>
      <c r="CX58" s="59">
        <f t="shared" si="35"/>
        <v>0</v>
      </c>
      <c r="CY58" s="59">
        <f t="shared" si="36"/>
        <v>0</v>
      </c>
      <c r="CZ58" s="59">
        <f t="shared" si="37"/>
        <v>0</v>
      </c>
    </row>
    <row r="59" spans="1:104" ht="14.15" x14ac:dyDescent="0.4">
      <c r="A59" s="150" t="s">
        <v>965</v>
      </c>
      <c r="B59" s="231"/>
      <c r="C59" s="21" t="s">
        <v>1503</v>
      </c>
      <c r="D59" s="23"/>
      <c r="E59" s="23"/>
      <c r="F59" s="23"/>
      <c r="G59" s="21">
        <f t="shared" si="0"/>
        <v>0</v>
      </c>
      <c r="H59" s="21"/>
      <c r="I59" s="21"/>
      <c r="J59" s="21"/>
      <c r="K59" s="21"/>
      <c r="L59" s="21"/>
      <c r="M59" s="21"/>
      <c r="N59" s="21"/>
      <c r="O59" s="21"/>
      <c r="P59" s="21"/>
      <c r="Q59" s="21"/>
      <c r="R59" s="21"/>
      <c r="S59" s="21"/>
      <c r="T59" s="68" t="s">
        <v>115</v>
      </c>
      <c r="U59" s="68"/>
      <c r="V59" s="69" t="e">
        <f t="shared" si="1"/>
        <v>#DIV/0!</v>
      </c>
      <c r="W59" s="69" t="e">
        <f t="shared" si="2"/>
        <v>#DIV/0!</v>
      </c>
      <c r="X59" s="68"/>
      <c r="Y59" s="68"/>
      <c r="Z59" s="68" t="s">
        <v>116</v>
      </c>
      <c r="AA59" s="68"/>
      <c r="AB59" s="69" t="e">
        <f t="shared" si="3"/>
        <v>#DIV/0!</v>
      </c>
      <c r="AC59" s="69" t="e">
        <f t="shared" si="4"/>
        <v>#DIV/0!</v>
      </c>
      <c r="AD59" s="68"/>
      <c r="AE59" s="68"/>
      <c r="AF59" s="68" t="s">
        <v>117</v>
      </c>
      <c r="AG59" s="68"/>
      <c r="AH59" s="69" t="e">
        <f t="shared" si="5"/>
        <v>#DIV/0!</v>
      </c>
      <c r="AI59" s="69" t="e">
        <f t="shared" si="6"/>
        <v>#DIV/0!</v>
      </c>
      <c r="AJ59" s="68"/>
      <c r="AK59" s="68"/>
      <c r="AL59" s="68" t="s">
        <v>118</v>
      </c>
      <c r="AM59" s="68"/>
      <c r="AN59" s="69" t="e">
        <f t="shared" si="7"/>
        <v>#DIV/0!</v>
      </c>
      <c r="AO59" s="69" t="e">
        <f t="shared" si="8"/>
        <v>#DIV/0!</v>
      </c>
      <c r="AP59" s="68"/>
      <c r="AQ59" s="68"/>
      <c r="AR59" s="68" t="s">
        <v>119</v>
      </c>
      <c r="AS59" s="68"/>
      <c r="AT59" s="69" t="e">
        <f t="shared" si="9"/>
        <v>#DIV/0!</v>
      </c>
      <c r="AU59" s="69" t="e">
        <f t="shared" si="10"/>
        <v>#DIV/0!</v>
      </c>
      <c r="AV59" s="68"/>
      <c r="AW59" s="68"/>
      <c r="AX59" s="68" t="s">
        <v>120</v>
      </c>
      <c r="AY59" s="68"/>
      <c r="AZ59" s="69" t="e">
        <f t="shared" si="11"/>
        <v>#DIV/0!</v>
      </c>
      <c r="BA59" s="69" t="e">
        <f t="shared" si="12"/>
        <v>#DIV/0!</v>
      </c>
      <c r="BB59" s="68"/>
      <c r="BC59" s="68"/>
      <c r="BD59" s="68" t="s">
        <v>121</v>
      </c>
      <c r="BE59" s="68"/>
      <c r="BF59" s="69" t="e">
        <f t="shared" si="13"/>
        <v>#DIV/0!</v>
      </c>
      <c r="BG59" s="69" t="e">
        <f t="shared" si="14"/>
        <v>#DIV/0!</v>
      </c>
      <c r="BH59" s="68"/>
      <c r="BI59" s="68"/>
      <c r="BJ59" s="68" t="s">
        <v>122</v>
      </c>
      <c r="BK59" s="68"/>
      <c r="BL59" s="69" t="e">
        <f t="shared" si="15"/>
        <v>#DIV/0!</v>
      </c>
      <c r="BM59" s="69" t="e">
        <f t="shared" si="16"/>
        <v>#DIV/0!</v>
      </c>
      <c r="BN59" s="68"/>
      <c r="BO59" s="68"/>
      <c r="BP59" s="68" t="s">
        <v>123</v>
      </c>
      <c r="BQ59" s="68"/>
      <c r="BR59" s="69" t="e">
        <f t="shared" si="17"/>
        <v>#DIV/0!</v>
      </c>
      <c r="BS59" s="69" t="e">
        <f t="shared" si="18"/>
        <v>#DIV/0!</v>
      </c>
      <c r="BT59" s="68"/>
      <c r="BU59" s="68"/>
      <c r="BV59" s="68" t="s">
        <v>124</v>
      </c>
      <c r="BW59" s="68"/>
      <c r="BX59" s="69" t="e">
        <f t="shared" si="19"/>
        <v>#DIV/0!</v>
      </c>
      <c r="BY59" s="69" t="e">
        <f t="shared" si="20"/>
        <v>#DIV/0!</v>
      </c>
      <c r="BZ59" s="68"/>
      <c r="CA59" s="68"/>
      <c r="CB59" s="68" t="s">
        <v>125</v>
      </c>
      <c r="CC59" s="68"/>
      <c r="CD59" s="69" t="e">
        <f t="shared" si="21"/>
        <v>#DIV/0!</v>
      </c>
      <c r="CE59" s="69" t="e">
        <f t="shared" si="22"/>
        <v>#DIV/0!</v>
      </c>
      <c r="CF59" s="68"/>
      <c r="CG59" s="68"/>
      <c r="CH59" s="68" t="s">
        <v>126</v>
      </c>
      <c r="CI59" s="68"/>
      <c r="CJ59" s="69" t="e">
        <f t="shared" si="23"/>
        <v>#DIV/0!</v>
      </c>
      <c r="CK59" s="69" t="e">
        <f t="shared" si="24"/>
        <v>#DIV/0!</v>
      </c>
      <c r="CL59" s="68"/>
      <c r="CM59" s="68"/>
      <c r="CN59" s="59">
        <f t="shared" si="25"/>
        <v>0</v>
      </c>
      <c r="CO59" s="59">
        <f t="shared" si="26"/>
        <v>0</v>
      </c>
      <c r="CP59" s="59">
        <f t="shared" si="27"/>
        <v>0</v>
      </c>
      <c r="CQ59" s="59">
        <f t="shared" si="28"/>
        <v>0</v>
      </c>
      <c r="CR59" s="59">
        <f t="shared" si="29"/>
        <v>0</v>
      </c>
      <c r="CS59" s="59">
        <f t="shared" si="30"/>
        <v>0</v>
      </c>
      <c r="CT59" s="59">
        <f t="shared" si="31"/>
        <v>0</v>
      </c>
      <c r="CU59" s="59">
        <f t="shared" si="32"/>
        <v>0</v>
      </c>
      <c r="CV59" s="59">
        <f t="shared" si="33"/>
        <v>0</v>
      </c>
      <c r="CW59" s="59">
        <f t="shared" si="34"/>
        <v>0</v>
      </c>
      <c r="CX59" s="59">
        <f t="shared" si="35"/>
        <v>0</v>
      </c>
      <c r="CY59" s="59">
        <f t="shared" si="36"/>
        <v>0</v>
      </c>
      <c r="CZ59" s="59">
        <f t="shared" si="37"/>
        <v>0</v>
      </c>
    </row>
    <row r="60" spans="1:104" ht="25.75" x14ac:dyDescent="0.4">
      <c r="A60" s="150" t="s">
        <v>965</v>
      </c>
      <c r="B60" s="229" t="s">
        <v>140</v>
      </c>
      <c r="C60" s="21" t="s">
        <v>1504</v>
      </c>
      <c r="D60" s="23" t="s">
        <v>975</v>
      </c>
      <c r="E60" s="23" t="s">
        <v>998</v>
      </c>
      <c r="F60" s="23" t="s">
        <v>999</v>
      </c>
      <c r="G60" s="21">
        <f t="shared" si="0"/>
        <v>1</v>
      </c>
      <c r="H60" s="21"/>
      <c r="I60" s="21"/>
      <c r="J60" s="21"/>
      <c r="K60" s="21"/>
      <c r="L60" s="21"/>
      <c r="M60" s="21"/>
      <c r="N60" s="21"/>
      <c r="O60" s="21"/>
      <c r="P60" s="21"/>
      <c r="Q60" s="21"/>
      <c r="R60" s="21">
        <v>1</v>
      </c>
      <c r="S60" s="21"/>
      <c r="T60" s="68" t="s">
        <v>115</v>
      </c>
      <c r="U60" s="68"/>
      <c r="V60" s="69" t="e">
        <f t="shared" si="1"/>
        <v>#DIV/0!</v>
      </c>
      <c r="W60" s="69">
        <f t="shared" si="2"/>
        <v>0</v>
      </c>
      <c r="X60" s="68"/>
      <c r="Y60" s="68"/>
      <c r="Z60" s="68" t="s">
        <v>116</v>
      </c>
      <c r="AA60" s="68"/>
      <c r="AB60" s="69" t="e">
        <f t="shared" si="3"/>
        <v>#DIV/0!</v>
      </c>
      <c r="AC60" s="69">
        <f t="shared" si="4"/>
        <v>0</v>
      </c>
      <c r="AD60" s="68"/>
      <c r="AE60" s="68"/>
      <c r="AF60" s="68" t="s">
        <v>117</v>
      </c>
      <c r="AG60" s="68"/>
      <c r="AH60" s="69" t="e">
        <f t="shared" si="5"/>
        <v>#DIV/0!</v>
      </c>
      <c r="AI60" s="69">
        <f t="shared" si="6"/>
        <v>0</v>
      </c>
      <c r="AJ60" s="68"/>
      <c r="AK60" s="68"/>
      <c r="AL60" s="68" t="s">
        <v>118</v>
      </c>
      <c r="AM60" s="68"/>
      <c r="AN60" s="69" t="e">
        <f t="shared" si="7"/>
        <v>#DIV/0!</v>
      </c>
      <c r="AO60" s="69">
        <f t="shared" si="8"/>
        <v>0</v>
      </c>
      <c r="AP60" s="68"/>
      <c r="AQ60" s="68"/>
      <c r="AR60" s="68" t="s">
        <v>119</v>
      </c>
      <c r="AS60" s="68"/>
      <c r="AT60" s="69" t="e">
        <f t="shared" si="9"/>
        <v>#DIV/0!</v>
      </c>
      <c r="AU60" s="69">
        <f t="shared" si="10"/>
        <v>0</v>
      </c>
      <c r="AV60" s="68"/>
      <c r="AW60" s="68"/>
      <c r="AX60" s="68" t="s">
        <v>120</v>
      </c>
      <c r="AY60" s="68"/>
      <c r="AZ60" s="69" t="e">
        <f t="shared" si="11"/>
        <v>#DIV/0!</v>
      </c>
      <c r="BA60" s="69">
        <f t="shared" si="12"/>
        <v>0</v>
      </c>
      <c r="BB60" s="68"/>
      <c r="BC60" s="68"/>
      <c r="BD60" s="68" t="s">
        <v>121</v>
      </c>
      <c r="BE60" s="68"/>
      <c r="BF60" s="69" t="e">
        <f t="shared" si="13"/>
        <v>#DIV/0!</v>
      </c>
      <c r="BG60" s="69">
        <f t="shared" si="14"/>
        <v>0</v>
      </c>
      <c r="BH60" s="68"/>
      <c r="BI60" s="68"/>
      <c r="BJ60" s="68" t="s">
        <v>122</v>
      </c>
      <c r="BK60" s="68"/>
      <c r="BL60" s="69" t="e">
        <f t="shared" si="15"/>
        <v>#DIV/0!</v>
      </c>
      <c r="BM60" s="69">
        <f t="shared" si="16"/>
        <v>0</v>
      </c>
      <c r="BN60" s="68"/>
      <c r="BO60" s="68"/>
      <c r="BP60" s="68" t="s">
        <v>123</v>
      </c>
      <c r="BQ60" s="68"/>
      <c r="BR60" s="69" t="e">
        <f t="shared" si="17"/>
        <v>#DIV/0!</v>
      </c>
      <c r="BS60" s="69">
        <f t="shared" si="18"/>
        <v>0</v>
      </c>
      <c r="BT60" s="68"/>
      <c r="BU60" s="68"/>
      <c r="BV60" s="68" t="s">
        <v>124</v>
      </c>
      <c r="BW60" s="68"/>
      <c r="BX60" s="69" t="e">
        <f t="shared" si="19"/>
        <v>#DIV/0!</v>
      </c>
      <c r="BY60" s="69">
        <f t="shared" si="20"/>
        <v>0</v>
      </c>
      <c r="BZ60" s="68"/>
      <c r="CA60" s="68"/>
      <c r="CB60" s="68" t="s">
        <v>125</v>
      </c>
      <c r="CC60" s="68"/>
      <c r="CD60" s="69">
        <f t="shared" si="21"/>
        <v>0</v>
      </c>
      <c r="CE60" s="69">
        <f t="shared" si="22"/>
        <v>0</v>
      </c>
      <c r="CF60" s="68"/>
      <c r="CG60" s="68"/>
      <c r="CH60" s="68" t="s">
        <v>126</v>
      </c>
      <c r="CI60" s="68"/>
      <c r="CJ60" s="69" t="e">
        <f t="shared" si="23"/>
        <v>#DIV/0!</v>
      </c>
      <c r="CK60" s="69">
        <f t="shared" si="24"/>
        <v>0</v>
      </c>
      <c r="CL60" s="68"/>
      <c r="CM60" s="68"/>
      <c r="CN60" s="59">
        <f t="shared" si="25"/>
        <v>0</v>
      </c>
      <c r="CO60" s="59">
        <f t="shared" si="26"/>
        <v>0</v>
      </c>
      <c r="CP60" s="59">
        <f t="shared" si="27"/>
        <v>0</v>
      </c>
      <c r="CQ60" s="59">
        <f t="shared" si="28"/>
        <v>0</v>
      </c>
      <c r="CR60" s="59">
        <f t="shared" si="29"/>
        <v>0</v>
      </c>
      <c r="CS60" s="59">
        <f t="shared" si="30"/>
        <v>0</v>
      </c>
      <c r="CT60" s="59">
        <f t="shared" si="31"/>
        <v>0</v>
      </c>
      <c r="CU60" s="59">
        <f t="shared" si="32"/>
        <v>0</v>
      </c>
      <c r="CV60" s="59">
        <f t="shared" si="33"/>
        <v>0</v>
      </c>
      <c r="CW60" s="59">
        <f t="shared" si="34"/>
        <v>0</v>
      </c>
      <c r="CX60" s="59">
        <f t="shared" si="35"/>
        <v>0</v>
      </c>
      <c r="CY60" s="59">
        <f t="shared" si="36"/>
        <v>0</v>
      </c>
      <c r="CZ60" s="59">
        <f t="shared" si="37"/>
        <v>0</v>
      </c>
    </row>
    <row r="61" spans="1:104" ht="25.75" x14ac:dyDescent="0.4">
      <c r="A61" s="150" t="s">
        <v>965</v>
      </c>
      <c r="B61" s="230"/>
      <c r="C61" s="21" t="s">
        <v>1505</v>
      </c>
      <c r="D61" s="23" t="s">
        <v>975</v>
      </c>
      <c r="E61" s="23" t="s">
        <v>1002</v>
      </c>
      <c r="F61" s="23" t="s">
        <v>1003</v>
      </c>
      <c r="G61" s="21">
        <f t="shared" si="0"/>
        <v>1</v>
      </c>
      <c r="H61" s="21"/>
      <c r="I61" s="21"/>
      <c r="J61" s="21"/>
      <c r="K61" s="21"/>
      <c r="L61" s="21"/>
      <c r="M61" s="21"/>
      <c r="N61" s="21"/>
      <c r="O61" s="21"/>
      <c r="P61" s="21"/>
      <c r="Q61" s="21"/>
      <c r="R61" s="21">
        <v>1</v>
      </c>
      <c r="S61" s="21"/>
      <c r="T61" s="68" t="s">
        <v>115</v>
      </c>
      <c r="U61" s="68"/>
      <c r="V61" s="69" t="e">
        <f t="shared" si="1"/>
        <v>#DIV/0!</v>
      </c>
      <c r="W61" s="69">
        <f t="shared" si="2"/>
        <v>0</v>
      </c>
      <c r="X61" s="68"/>
      <c r="Y61" s="68"/>
      <c r="Z61" s="68" t="s">
        <v>116</v>
      </c>
      <c r="AA61" s="68"/>
      <c r="AB61" s="69" t="e">
        <f t="shared" si="3"/>
        <v>#DIV/0!</v>
      </c>
      <c r="AC61" s="69">
        <f t="shared" si="4"/>
        <v>0</v>
      </c>
      <c r="AD61" s="68"/>
      <c r="AE61" s="68"/>
      <c r="AF61" s="68" t="s">
        <v>117</v>
      </c>
      <c r="AG61" s="68"/>
      <c r="AH61" s="69" t="e">
        <f t="shared" si="5"/>
        <v>#DIV/0!</v>
      </c>
      <c r="AI61" s="69">
        <f t="shared" si="6"/>
        <v>0</v>
      </c>
      <c r="AJ61" s="68"/>
      <c r="AK61" s="68"/>
      <c r="AL61" s="68" t="s">
        <v>118</v>
      </c>
      <c r="AM61" s="68"/>
      <c r="AN61" s="69" t="e">
        <f t="shared" si="7"/>
        <v>#DIV/0!</v>
      </c>
      <c r="AO61" s="69">
        <f t="shared" si="8"/>
        <v>0</v>
      </c>
      <c r="AP61" s="68"/>
      <c r="AQ61" s="68"/>
      <c r="AR61" s="68" t="s">
        <v>119</v>
      </c>
      <c r="AS61" s="68"/>
      <c r="AT61" s="69" t="e">
        <f t="shared" si="9"/>
        <v>#DIV/0!</v>
      </c>
      <c r="AU61" s="69">
        <f t="shared" si="10"/>
        <v>0</v>
      </c>
      <c r="AV61" s="68"/>
      <c r="AW61" s="68"/>
      <c r="AX61" s="68" t="s">
        <v>120</v>
      </c>
      <c r="AY61" s="68"/>
      <c r="AZ61" s="69" t="e">
        <f t="shared" si="11"/>
        <v>#DIV/0!</v>
      </c>
      <c r="BA61" s="69">
        <f t="shared" si="12"/>
        <v>0</v>
      </c>
      <c r="BB61" s="68"/>
      <c r="BC61" s="68"/>
      <c r="BD61" s="68" t="s">
        <v>121</v>
      </c>
      <c r="BE61" s="68"/>
      <c r="BF61" s="69" t="e">
        <f t="shared" si="13"/>
        <v>#DIV/0!</v>
      </c>
      <c r="BG61" s="69">
        <f t="shared" si="14"/>
        <v>0</v>
      </c>
      <c r="BH61" s="68"/>
      <c r="BI61" s="68"/>
      <c r="BJ61" s="68" t="s">
        <v>122</v>
      </c>
      <c r="BK61" s="68"/>
      <c r="BL61" s="69" t="e">
        <f t="shared" si="15"/>
        <v>#DIV/0!</v>
      </c>
      <c r="BM61" s="69">
        <f t="shared" si="16"/>
        <v>0</v>
      </c>
      <c r="BN61" s="68"/>
      <c r="BO61" s="68"/>
      <c r="BP61" s="68" t="s">
        <v>123</v>
      </c>
      <c r="BQ61" s="68"/>
      <c r="BR61" s="69" t="e">
        <f t="shared" si="17"/>
        <v>#DIV/0!</v>
      </c>
      <c r="BS61" s="69">
        <f t="shared" si="18"/>
        <v>0</v>
      </c>
      <c r="BT61" s="68"/>
      <c r="BU61" s="68"/>
      <c r="BV61" s="68" t="s">
        <v>124</v>
      </c>
      <c r="BW61" s="68"/>
      <c r="BX61" s="69" t="e">
        <f t="shared" si="19"/>
        <v>#DIV/0!</v>
      </c>
      <c r="BY61" s="69">
        <f t="shared" si="20"/>
        <v>0</v>
      </c>
      <c r="BZ61" s="68"/>
      <c r="CA61" s="68"/>
      <c r="CB61" s="68" t="s">
        <v>125</v>
      </c>
      <c r="CC61" s="68"/>
      <c r="CD61" s="69">
        <f t="shared" si="21"/>
        <v>0</v>
      </c>
      <c r="CE61" s="69">
        <f t="shared" si="22"/>
        <v>0</v>
      </c>
      <c r="CF61" s="68"/>
      <c r="CG61" s="68"/>
      <c r="CH61" s="68" t="s">
        <v>126</v>
      </c>
      <c r="CI61" s="68"/>
      <c r="CJ61" s="69" t="e">
        <f t="shared" si="23"/>
        <v>#DIV/0!</v>
      </c>
      <c r="CK61" s="69">
        <f t="shared" si="24"/>
        <v>0</v>
      </c>
      <c r="CL61" s="68"/>
      <c r="CM61" s="68"/>
      <c r="CN61" s="59">
        <f t="shared" si="25"/>
        <v>0</v>
      </c>
      <c r="CO61" s="59">
        <f t="shared" si="26"/>
        <v>0</v>
      </c>
      <c r="CP61" s="59">
        <f t="shared" si="27"/>
        <v>0</v>
      </c>
      <c r="CQ61" s="59">
        <f t="shared" si="28"/>
        <v>0</v>
      </c>
      <c r="CR61" s="59">
        <f t="shared" si="29"/>
        <v>0</v>
      </c>
      <c r="CS61" s="59">
        <f t="shared" si="30"/>
        <v>0</v>
      </c>
      <c r="CT61" s="59">
        <f t="shared" si="31"/>
        <v>0</v>
      </c>
      <c r="CU61" s="59">
        <f t="shared" si="32"/>
        <v>0</v>
      </c>
      <c r="CV61" s="59">
        <f t="shared" si="33"/>
        <v>0</v>
      </c>
      <c r="CW61" s="59">
        <f t="shared" si="34"/>
        <v>0</v>
      </c>
      <c r="CX61" s="59">
        <f t="shared" si="35"/>
        <v>0</v>
      </c>
      <c r="CY61" s="59">
        <f t="shared" si="36"/>
        <v>0</v>
      </c>
      <c r="CZ61" s="59">
        <f t="shared" si="37"/>
        <v>0</v>
      </c>
    </row>
    <row r="62" spans="1:104" ht="14.15" x14ac:dyDescent="0.4">
      <c r="A62" s="150" t="s">
        <v>965</v>
      </c>
      <c r="B62" s="230"/>
      <c r="C62" s="21" t="s">
        <v>1506</v>
      </c>
      <c r="D62" s="23"/>
      <c r="E62" s="23"/>
      <c r="F62" s="23"/>
      <c r="G62" s="21">
        <f t="shared" si="0"/>
        <v>0</v>
      </c>
      <c r="H62" s="21"/>
      <c r="I62" s="21"/>
      <c r="J62" s="21"/>
      <c r="K62" s="21"/>
      <c r="L62" s="21"/>
      <c r="M62" s="21"/>
      <c r="N62" s="21"/>
      <c r="O62" s="21"/>
      <c r="P62" s="21"/>
      <c r="Q62" s="21"/>
      <c r="R62" s="21"/>
      <c r="S62" s="21"/>
      <c r="T62" s="68" t="s">
        <v>115</v>
      </c>
      <c r="U62" s="68"/>
      <c r="V62" s="69" t="e">
        <f t="shared" si="1"/>
        <v>#DIV/0!</v>
      </c>
      <c r="W62" s="69" t="e">
        <f t="shared" si="2"/>
        <v>#DIV/0!</v>
      </c>
      <c r="X62" s="68"/>
      <c r="Y62" s="68"/>
      <c r="Z62" s="68" t="s">
        <v>116</v>
      </c>
      <c r="AA62" s="68"/>
      <c r="AB62" s="69" t="e">
        <f t="shared" si="3"/>
        <v>#DIV/0!</v>
      </c>
      <c r="AC62" s="69" t="e">
        <f t="shared" si="4"/>
        <v>#DIV/0!</v>
      </c>
      <c r="AD62" s="68"/>
      <c r="AE62" s="68"/>
      <c r="AF62" s="68" t="s">
        <v>117</v>
      </c>
      <c r="AG62" s="68"/>
      <c r="AH62" s="69" t="e">
        <f t="shared" si="5"/>
        <v>#DIV/0!</v>
      </c>
      <c r="AI62" s="69" t="e">
        <f t="shared" si="6"/>
        <v>#DIV/0!</v>
      </c>
      <c r="AJ62" s="68"/>
      <c r="AK62" s="68"/>
      <c r="AL62" s="68" t="s">
        <v>118</v>
      </c>
      <c r="AM62" s="68"/>
      <c r="AN62" s="69" t="e">
        <f t="shared" si="7"/>
        <v>#DIV/0!</v>
      </c>
      <c r="AO62" s="69" t="e">
        <f t="shared" si="8"/>
        <v>#DIV/0!</v>
      </c>
      <c r="AP62" s="68"/>
      <c r="AQ62" s="68"/>
      <c r="AR62" s="68" t="s">
        <v>119</v>
      </c>
      <c r="AS62" s="68"/>
      <c r="AT62" s="69" t="e">
        <f t="shared" si="9"/>
        <v>#DIV/0!</v>
      </c>
      <c r="AU62" s="69" t="e">
        <f t="shared" si="10"/>
        <v>#DIV/0!</v>
      </c>
      <c r="AV62" s="68"/>
      <c r="AW62" s="68"/>
      <c r="AX62" s="68" t="s">
        <v>120</v>
      </c>
      <c r="AY62" s="68"/>
      <c r="AZ62" s="69" t="e">
        <f t="shared" si="11"/>
        <v>#DIV/0!</v>
      </c>
      <c r="BA62" s="69" t="e">
        <f t="shared" si="12"/>
        <v>#DIV/0!</v>
      </c>
      <c r="BB62" s="68"/>
      <c r="BC62" s="68"/>
      <c r="BD62" s="68" t="s">
        <v>121</v>
      </c>
      <c r="BE62" s="68"/>
      <c r="BF62" s="69" t="e">
        <f t="shared" si="13"/>
        <v>#DIV/0!</v>
      </c>
      <c r="BG62" s="69" t="e">
        <f t="shared" si="14"/>
        <v>#DIV/0!</v>
      </c>
      <c r="BH62" s="68"/>
      <c r="BI62" s="68"/>
      <c r="BJ62" s="68" t="s">
        <v>122</v>
      </c>
      <c r="BK62" s="68"/>
      <c r="BL62" s="69" t="e">
        <f t="shared" si="15"/>
        <v>#DIV/0!</v>
      </c>
      <c r="BM62" s="69" t="e">
        <f t="shared" si="16"/>
        <v>#DIV/0!</v>
      </c>
      <c r="BN62" s="68"/>
      <c r="BO62" s="68"/>
      <c r="BP62" s="68" t="s">
        <v>123</v>
      </c>
      <c r="BQ62" s="68"/>
      <c r="BR62" s="69" t="e">
        <f t="shared" si="17"/>
        <v>#DIV/0!</v>
      </c>
      <c r="BS62" s="69" t="e">
        <f t="shared" si="18"/>
        <v>#DIV/0!</v>
      </c>
      <c r="BT62" s="68"/>
      <c r="BU62" s="68"/>
      <c r="BV62" s="68" t="s">
        <v>124</v>
      </c>
      <c r="BW62" s="68"/>
      <c r="BX62" s="69" t="e">
        <f t="shared" si="19"/>
        <v>#DIV/0!</v>
      </c>
      <c r="BY62" s="69" t="e">
        <f t="shared" si="20"/>
        <v>#DIV/0!</v>
      </c>
      <c r="BZ62" s="68"/>
      <c r="CA62" s="68"/>
      <c r="CB62" s="68" t="s">
        <v>125</v>
      </c>
      <c r="CC62" s="68"/>
      <c r="CD62" s="69" t="e">
        <f t="shared" si="21"/>
        <v>#DIV/0!</v>
      </c>
      <c r="CE62" s="69" t="e">
        <f t="shared" si="22"/>
        <v>#DIV/0!</v>
      </c>
      <c r="CF62" s="68"/>
      <c r="CG62" s="68"/>
      <c r="CH62" s="68" t="s">
        <v>126</v>
      </c>
      <c r="CI62" s="68"/>
      <c r="CJ62" s="69" t="e">
        <f t="shared" si="23"/>
        <v>#DIV/0!</v>
      </c>
      <c r="CK62" s="69" t="e">
        <f t="shared" si="24"/>
        <v>#DIV/0!</v>
      </c>
      <c r="CL62" s="68"/>
      <c r="CM62" s="68"/>
      <c r="CN62" s="59">
        <f t="shared" si="25"/>
        <v>0</v>
      </c>
      <c r="CO62" s="59">
        <f t="shared" si="26"/>
        <v>0</v>
      </c>
      <c r="CP62" s="59">
        <f t="shared" si="27"/>
        <v>0</v>
      </c>
      <c r="CQ62" s="59">
        <f t="shared" si="28"/>
        <v>0</v>
      </c>
      <c r="CR62" s="59">
        <f t="shared" si="29"/>
        <v>0</v>
      </c>
      <c r="CS62" s="59">
        <f t="shared" si="30"/>
        <v>0</v>
      </c>
      <c r="CT62" s="59">
        <f t="shared" si="31"/>
        <v>0</v>
      </c>
      <c r="CU62" s="59">
        <f t="shared" si="32"/>
        <v>0</v>
      </c>
      <c r="CV62" s="59">
        <f t="shared" si="33"/>
        <v>0</v>
      </c>
      <c r="CW62" s="59">
        <f t="shared" si="34"/>
        <v>0</v>
      </c>
      <c r="CX62" s="59">
        <f t="shared" si="35"/>
        <v>0</v>
      </c>
      <c r="CY62" s="59">
        <f t="shared" si="36"/>
        <v>0</v>
      </c>
      <c r="CZ62" s="59">
        <f t="shared" si="37"/>
        <v>0</v>
      </c>
    </row>
    <row r="63" spans="1:104" ht="14.15" x14ac:dyDescent="0.4">
      <c r="A63" s="150" t="s">
        <v>965</v>
      </c>
      <c r="B63" s="231"/>
      <c r="C63" s="21" t="s">
        <v>1507</v>
      </c>
      <c r="D63" s="23"/>
      <c r="E63" s="23"/>
      <c r="F63" s="23"/>
      <c r="G63" s="21">
        <f t="shared" si="0"/>
        <v>0</v>
      </c>
      <c r="H63" s="21"/>
      <c r="I63" s="21"/>
      <c r="J63" s="21"/>
      <c r="K63" s="21"/>
      <c r="L63" s="21"/>
      <c r="M63" s="21"/>
      <c r="N63" s="21"/>
      <c r="O63" s="21"/>
      <c r="P63" s="21"/>
      <c r="Q63" s="21"/>
      <c r="R63" s="21"/>
      <c r="S63" s="21"/>
      <c r="T63" s="68" t="s">
        <v>115</v>
      </c>
      <c r="U63" s="68"/>
      <c r="V63" s="69" t="e">
        <f t="shared" si="1"/>
        <v>#DIV/0!</v>
      </c>
      <c r="W63" s="69" t="e">
        <f t="shared" si="2"/>
        <v>#DIV/0!</v>
      </c>
      <c r="X63" s="68"/>
      <c r="Y63" s="68"/>
      <c r="Z63" s="68" t="s">
        <v>116</v>
      </c>
      <c r="AA63" s="68"/>
      <c r="AB63" s="69" t="e">
        <f t="shared" si="3"/>
        <v>#DIV/0!</v>
      </c>
      <c r="AC63" s="69" t="e">
        <f t="shared" si="4"/>
        <v>#DIV/0!</v>
      </c>
      <c r="AD63" s="68"/>
      <c r="AE63" s="68"/>
      <c r="AF63" s="68" t="s">
        <v>117</v>
      </c>
      <c r="AG63" s="68"/>
      <c r="AH63" s="69" t="e">
        <f t="shared" si="5"/>
        <v>#DIV/0!</v>
      </c>
      <c r="AI63" s="69" t="e">
        <f t="shared" si="6"/>
        <v>#DIV/0!</v>
      </c>
      <c r="AJ63" s="68"/>
      <c r="AK63" s="68"/>
      <c r="AL63" s="68" t="s">
        <v>118</v>
      </c>
      <c r="AM63" s="68"/>
      <c r="AN63" s="69" t="e">
        <f t="shared" si="7"/>
        <v>#DIV/0!</v>
      </c>
      <c r="AO63" s="69" t="e">
        <f t="shared" si="8"/>
        <v>#DIV/0!</v>
      </c>
      <c r="AP63" s="68"/>
      <c r="AQ63" s="68"/>
      <c r="AR63" s="68" t="s">
        <v>119</v>
      </c>
      <c r="AS63" s="68"/>
      <c r="AT63" s="69" t="e">
        <f t="shared" si="9"/>
        <v>#DIV/0!</v>
      </c>
      <c r="AU63" s="69" t="e">
        <f t="shared" si="10"/>
        <v>#DIV/0!</v>
      </c>
      <c r="AV63" s="68"/>
      <c r="AW63" s="68"/>
      <c r="AX63" s="68" t="s">
        <v>120</v>
      </c>
      <c r="AY63" s="68"/>
      <c r="AZ63" s="69" t="e">
        <f t="shared" si="11"/>
        <v>#DIV/0!</v>
      </c>
      <c r="BA63" s="69" t="e">
        <f t="shared" si="12"/>
        <v>#DIV/0!</v>
      </c>
      <c r="BB63" s="68"/>
      <c r="BC63" s="68"/>
      <c r="BD63" s="68" t="s">
        <v>121</v>
      </c>
      <c r="BE63" s="68"/>
      <c r="BF63" s="69" t="e">
        <f t="shared" si="13"/>
        <v>#DIV/0!</v>
      </c>
      <c r="BG63" s="69" t="e">
        <f t="shared" si="14"/>
        <v>#DIV/0!</v>
      </c>
      <c r="BH63" s="68"/>
      <c r="BI63" s="68"/>
      <c r="BJ63" s="68" t="s">
        <v>122</v>
      </c>
      <c r="BK63" s="68"/>
      <c r="BL63" s="69" t="e">
        <f t="shared" si="15"/>
        <v>#DIV/0!</v>
      </c>
      <c r="BM63" s="69" t="e">
        <f t="shared" si="16"/>
        <v>#DIV/0!</v>
      </c>
      <c r="BN63" s="68"/>
      <c r="BO63" s="68"/>
      <c r="BP63" s="68" t="s">
        <v>123</v>
      </c>
      <c r="BQ63" s="68"/>
      <c r="BR63" s="69" t="e">
        <f t="shared" si="17"/>
        <v>#DIV/0!</v>
      </c>
      <c r="BS63" s="69" t="e">
        <f t="shared" si="18"/>
        <v>#DIV/0!</v>
      </c>
      <c r="BT63" s="68"/>
      <c r="BU63" s="68"/>
      <c r="BV63" s="68" t="s">
        <v>124</v>
      </c>
      <c r="BW63" s="68"/>
      <c r="BX63" s="69" t="e">
        <f t="shared" si="19"/>
        <v>#DIV/0!</v>
      </c>
      <c r="BY63" s="69" t="e">
        <f t="shared" si="20"/>
        <v>#DIV/0!</v>
      </c>
      <c r="BZ63" s="68"/>
      <c r="CA63" s="68"/>
      <c r="CB63" s="68" t="s">
        <v>125</v>
      </c>
      <c r="CC63" s="68"/>
      <c r="CD63" s="69" t="e">
        <f t="shared" si="21"/>
        <v>#DIV/0!</v>
      </c>
      <c r="CE63" s="69" t="e">
        <f t="shared" si="22"/>
        <v>#DIV/0!</v>
      </c>
      <c r="CF63" s="68"/>
      <c r="CG63" s="68"/>
      <c r="CH63" s="68" t="s">
        <v>126</v>
      </c>
      <c r="CI63" s="68"/>
      <c r="CJ63" s="69" t="e">
        <f t="shared" si="23"/>
        <v>#DIV/0!</v>
      </c>
      <c r="CK63" s="69" t="e">
        <f t="shared" si="24"/>
        <v>#DIV/0!</v>
      </c>
      <c r="CL63" s="68"/>
      <c r="CM63" s="68"/>
      <c r="CN63" s="59">
        <f t="shared" si="25"/>
        <v>0</v>
      </c>
      <c r="CO63" s="59">
        <f t="shared" si="26"/>
        <v>0</v>
      </c>
      <c r="CP63" s="59">
        <f t="shared" si="27"/>
        <v>0</v>
      </c>
      <c r="CQ63" s="59">
        <f t="shared" si="28"/>
        <v>0</v>
      </c>
      <c r="CR63" s="59">
        <f t="shared" si="29"/>
        <v>0</v>
      </c>
      <c r="CS63" s="59">
        <f t="shared" si="30"/>
        <v>0</v>
      </c>
      <c r="CT63" s="59">
        <f t="shared" si="31"/>
        <v>0</v>
      </c>
      <c r="CU63" s="59">
        <f t="shared" si="32"/>
        <v>0</v>
      </c>
      <c r="CV63" s="59">
        <f t="shared" si="33"/>
        <v>0</v>
      </c>
      <c r="CW63" s="59">
        <f t="shared" si="34"/>
        <v>0</v>
      </c>
      <c r="CX63" s="59">
        <f t="shared" si="35"/>
        <v>0</v>
      </c>
      <c r="CY63" s="59">
        <f t="shared" si="36"/>
        <v>0</v>
      </c>
      <c r="CZ63" s="59">
        <f t="shared" si="37"/>
        <v>0</v>
      </c>
    </row>
    <row r="64" spans="1:104" ht="25.75" x14ac:dyDescent="0.4">
      <c r="A64" s="150" t="s">
        <v>457</v>
      </c>
      <c r="B64" s="226" t="s">
        <v>142</v>
      </c>
      <c r="C64" s="21" t="s">
        <v>1508</v>
      </c>
      <c r="D64" s="23" t="s">
        <v>462</v>
      </c>
      <c r="E64" s="23" t="s">
        <v>471</v>
      </c>
      <c r="F64" s="23" t="s">
        <v>472</v>
      </c>
      <c r="G64" s="21">
        <f t="shared" si="0"/>
        <v>6</v>
      </c>
      <c r="H64" s="21"/>
      <c r="I64" s="21"/>
      <c r="J64" s="21"/>
      <c r="K64" s="21"/>
      <c r="L64" s="21"/>
      <c r="M64" s="21">
        <v>1</v>
      </c>
      <c r="N64" s="21">
        <v>1</v>
      </c>
      <c r="O64" s="21">
        <v>1</v>
      </c>
      <c r="P64" s="21">
        <v>1</v>
      </c>
      <c r="Q64" s="21">
        <v>1</v>
      </c>
      <c r="R64" s="21">
        <v>1</v>
      </c>
      <c r="S64" s="21"/>
      <c r="T64" s="68" t="s">
        <v>115</v>
      </c>
      <c r="U64" s="68"/>
      <c r="V64" s="69" t="e">
        <f t="shared" si="1"/>
        <v>#DIV/0!</v>
      </c>
      <c r="W64" s="69">
        <f t="shared" si="2"/>
        <v>0</v>
      </c>
      <c r="X64" s="68"/>
      <c r="Y64" s="68"/>
      <c r="Z64" s="68" t="s">
        <v>116</v>
      </c>
      <c r="AA64" s="68"/>
      <c r="AB64" s="69" t="e">
        <f t="shared" si="3"/>
        <v>#DIV/0!</v>
      </c>
      <c r="AC64" s="69">
        <f t="shared" si="4"/>
        <v>0</v>
      </c>
      <c r="AD64" s="68"/>
      <c r="AE64" s="68"/>
      <c r="AF64" s="68" t="s">
        <v>117</v>
      </c>
      <c r="AG64" s="68"/>
      <c r="AH64" s="69" t="e">
        <f t="shared" si="5"/>
        <v>#DIV/0!</v>
      </c>
      <c r="AI64" s="69">
        <f t="shared" si="6"/>
        <v>0</v>
      </c>
      <c r="AJ64" s="68"/>
      <c r="AK64" s="68"/>
      <c r="AL64" s="68" t="s">
        <v>118</v>
      </c>
      <c r="AM64" s="68"/>
      <c r="AN64" s="69" t="e">
        <f t="shared" si="7"/>
        <v>#DIV/0!</v>
      </c>
      <c r="AO64" s="69">
        <f t="shared" si="8"/>
        <v>0</v>
      </c>
      <c r="AP64" s="68"/>
      <c r="AQ64" s="68"/>
      <c r="AR64" s="68" t="s">
        <v>119</v>
      </c>
      <c r="AS64" s="68"/>
      <c r="AT64" s="69" t="e">
        <f t="shared" si="9"/>
        <v>#DIV/0!</v>
      </c>
      <c r="AU64" s="69">
        <f t="shared" si="10"/>
        <v>0</v>
      </c>
      <c r="AV64" s="68"/>
      <c r="AW64" s="68"/>
      <c r="AX64" s="68" t="s">
        <v>120</v>
      </c>
      <c r="AY64" s="68"/>
      <c r="AZ64" s="69">
        <f t="shared" si="11"/>
        <v>0</v>
      </c>
      <c r="BA64" s="69">
        <f t="shared" si="12"/>
        <v>0</v>
      </c>
      <c r="BB64" s="68"/>
      <c r="BC64" s="68"/>
      <c r="BD64" s="68" t="s">
        <v>121</v>
      </c>
      <c r="BE64" s="68"/>
      <c r="BF64" s="69">
        <f t="shared" si="13"/>
        <v>0</v>
      </c>
      <c r="BG64" s="69">
        <f t="shared" si="14"/>
        <v>0</v>
      </c>
      <c r="BH64" s="68"/>
      <c r="BI64" s="68"/>
      <c r="BJ64" s="68" t="s">
        <v>122</v>
      </c>
      <c r="BK64" s="68"/>
      <c r="BL64" s="69">
        <f t="shared" si="15"/>
        <v>0</v>
      </c>
      <c r="BM64" s="69">
        <f t="shared" si="16"/>
        <v>0</v>
      </c>
      <c r="BN64" s="68"/>
      <c r="BO64" s="68"/>
      <c r="BP64" s="68" t="s">
        <v>123</v>
      </c>
      <c r="BQ64" s="68"/>
      <c r="BR64" s="69">
        <f t="shared" si="17"/>
        <v>0</v>
      </c>
      <c r="BS64" s="69">
        <f t="shared" si="18"/>
        <v>0</v>
      </c>
      <c r="BT64" s="68"/>
      <c r="BU64" s="68"/>
      <c r="BV64" s="68" t="s">
        <v>124</v>
      </c>
      <c r="BW64" s="68"/>
      <c r="BX64" s="69">
        <f t="shared" si="19"/>
        <v>0</v>
      </c>
      <c r="BY64" s="69">
        <f t="shared" si="20"/>
        <v>0</v>
      </c>
      <c r="BZ64" s="68"/>
      <c r="CA64" s="68"/>
      <c r="CB64" s="68" t="s">
        <v>125</v>
      </c>
      <c r="CC64" s="68"/>
      <c r="CD64" s="69">
        <f t="shared" si="21"/>
        <v>0</v>
      </c>
      <c r="CE64" s="69">
        <f t="shared" si="22"/>
        <v>0</v>
      </c>
      <c r="CF64" s="68"/>
      <c r="CG64" s="68"/>
      <c r="CH64" s="68" t="s">
        <v>126</v>
      </c>
      <c r="CI64" s="68"/>
      <c r="CJ64" s="69" t="e">
        <f t="shared" si="23"/>
        <v>#DIV/0!</v>
      </c>
      <c r="CK64" s="69">
        <f t="shared" si="24"/>
        <v>0</v>
      </c>
      <c r="CL64" s="68"/>
      <c r="CM64" s="68"/>
      <c r="CN64" s="59">
        <f t="shared" si="25"/>
        <v>0</v>
      </c>
      <c r="CO64" s="59">
        <f t="shared" si="26"/>
        <v>0</v>
      </c>
      <c r="CP64" s="59">
        <f t="shared" si="27"/>
        <v>0</v>
      </c>
      <c r="CQ64" s="59">
        <f t="shared" si="28"/>
        <v>0</v>
      </c>
      <c r="CR64" s="59">
        <f t="shared" si="29"/>
        <v>0</v>
      </c>
      <c r="CS64" s="59">
        <f t="shared" si="30"/>
        <v>0</v>
      </c>
      <c r="CT64" s="59">
        <f t="shared" si="31"/>
        <v>0</v>
      </c>
      <c r="CU64" s="59">
        <f t="shared" si="32"/>
        <v>0</v>
      </c>
      <c r="CV64" s="59">
        <f t="shared" si="33"/>
        <v>0</v>
      </c>
      <c r="CW64" s="59">
        <f t="shared" si="34"/>
        <v>0</v>
      </c>
      <c r="CX64" s="59">
        <f t="shared" si="35"/>
        <v>0</v>
      </c>
      <c r="CY64" s="59">
        <f t="shared" si="36"/>
        <v>0</v>
      </c>
      <c r="CZ64" s="59">
        <f t="shared" si="37"/>
        <v>0</v>
      </c>
    </row>
    <row r="65" spans="1:104" ht="38.6" x14ac:dyDescent="0.4">
      <c r="A65" s="150" t="s">
        <v>457</v>
      </c>
      <c r="B65" s="227"/>
      <c r="C65" s="21" t="s">
        <v>1509</v>
      </c>
      <c r="D65" s="23" t="s">
        <v>462</v>
      </c>
      <c r="E65" s="23" t="s">
        <v>473</v>
      </c>
      <c r="F65" s="23" t="s">
        <v>594</v>
      </c>
      <c r="G65" s="21">
        <f t="shared" si="0"/>
        <v>6</v>
      </c>
      <c r="H65" s="21"/>
      <c r="I65" s="21"/>
      <c r="J65" s="21"/>
      <c r="K65" s="21"/>
      <c r="L65" s="21"/>
      <c r="M65" s="21">
        <v>1</v>
      </c>
      <c r="N65" s="21">
        <v>1</v>
      </c>
      <c r="O65" s="21">
        <v>1</v>
      </c>
      <c r="P65" s="21">
        <v>1</v>
      </c>
      <c r="Q65" s="21">
        <v>1</v>
      </c>
      <c r="R65" s="21">
        <v>1</v>
      </c>
      <c r="S65" s="21"/>
      <c r="T65" s="68" t="s">
        <v>115</v>
      </c>
      <c r="U65" s="68"/>
      <c r="V65" s="69" t="e">
        <f t="shared" si="1"/>
        <v>#DIV/0!</v>
      </c>
      <c r="W65" s="69">
        <f t="shared" si="2"/>
        <v>0</v>
      </c>
      <c r="X65" s="68"/>
      <c r="Y65" s="68"/>
      <c r="Z65" s="68" t="s">
        <v>116</v>
      </c>
      <c r="AA65" s="68"/>
      <c r="AB65" s="69" t="e">
        <f t="shared" si="3"/>
        <v>#DIV/0!</v>
      </c>
      <c r="AC65" s="69">
        <f t="shared" si="4"/>
        <v>0</v>
      </c>
      <c r="AD65" s="68"/>
      <c r="AE65" s="68"/>
      <c r="AF65" s="68" t="s">
        <v>117</v>
      </c>
      <c r="AG65" s="68"/>
      <c r="AH65" s="69" t="e">
        <f t="shared" si="5"/>
        <v>#DIV/0!</v>
      </c>
      <c r="AI65" s="69">
        <f t="shared" si="6"/>
        <v>0</v>
      </c>
      <c r="AJ65" s="68"/>
      <c r="AK65" s="68"/>
      <c r="AL65" s="68" t="s">
        <v>118</v>
      </c>
      <c r="AM65" s="68"/>
      <c r="AN65" s="69" t="e">
        <f t="shared" si="7"/>
        <v>#DIV/0!</v>
      </c>
      <c r="AO65" s="69">
        <f t="shared" si="8"/>
        <v>0</v>
      </c>
      <c r="AP65" s="68"/>
      <c r="AQ65" s="68"/>
      <c r="AR65" s="68" t="s">
        <v>119</v>
      </c>
      <c r="AS65" s="68"/>
      <c r="AT65" s="69" t="e">
        <f t="shared" si="9"/>
        <v>#DIV/0!</v>
      </c>
      <c r="AU65" s="69">
        <f t="shared" si="10"/>
        <v>0</v>
      </c>
      <c r="AV65" s="68"/>
      <c r="AW65" s="68"/>
      <c r="AX65" s="68" t="s">
        <v>120</v>
      </c>
      <c r="AY65" s="68"/>
      <c r="AZ65" s="69">
        <f t="shared" si="11"/>
        <v>0</v>
      </c>
      <c r="BA65" s="69">
        <f t="shared" si="12"/>
        <v>0</v>
      </c>
      <c r="BB65" s="68"/>
      <c r="BC65" s="68"/>
      <c r="BD65" s="68" t="s">
        <v>121</v>
      </c>
      <c r="BE65" s="68"/>
      <c r="BF65" s="69">
        <f t="shared" si="13"/>
        <v>0</v>
      </c>
      <c r="BG65" s="69">
        <f t="shared" si="14"/>
        <v>0</v>
      </c>
      <c r="BH65" s="68"/>
      <c r="BI65" s="68"/>
      <c r="BJ65" s="68" t="s">
        <v>122</v>
      </c>
      <c r="BK65" s="68"/>
      <c r="BL65" s="69">
        <f t="shared" si="15"/>
        <v>0</v>
      </c>
      <c r="BM65" s="69">
        <f t="shared" si="16"/>
        <v>0</v>
      </c>
      <c r="BN65" s="68"/>
      <c r="BO65" s="68"/>
      <c r="BP65" s="68" t="s">
        <v>123</v>
      </c>
      <c r="BQ65" s="68"/>
      <c r="BR65" s="69">
        <f t="shared" si="17"/>
        <v>0</v>
      </c>
      <c r="BS65" s="69">
        <f t="shared" si="18"/>
        <v>0</v>
      </c>
      <c r="BT65" s="68"/>
      <c r="BU65" s="68"/>
      <c r="BV65" s="68" t="s">
        <v>124</v>
      </c>
      <c r="BW65" s="68"/>
      <c r="BX65" s="69">
        <f t="shared" si="19"/>
        <v>0</v>
      </c>
      <c r="BY65" s="69">
        <f t="shared" si="20"/>
        <v>0</v>
      </c>
      <c r="BZ65" s="68"/>
      <c r="CA65" s="68"/>
      <c r="CB65" s="68" t="s">
        <v>125</v>
      </c>
      <c r="CC65" s="68"/>
      <c r="CD65" s="69">
        <f t="shared" si="21"/>
        <v>0</v>
      </c>
      <c r="CE65" s="69">
        <f t="shared" si="22"/>
        <v>0</v>
      </c>
      <c r="CF65" s="68"/>
      <c r="CG65" s="68"/>
      <c r="CH65" s="68" t="s">
        <v>126</v>
      </c>
      <c r="CI65" s="68"/>
      <c r="CJ65" s="69" t="e">
        <f t="shared" si="23"/>
        <v>#DIV/0!</v>
      </c>
      <c r="CK65" s="69">
        <f t="shared" si="24"/>
        <v>0</v>
      </c>
      <c r="CL65" s="68"/>
      <c r="CM65" s="68"/>
      <c r="CN65" s="59">
        <f t="shared" si="25"/>
        <v>0</v>
      </c>
      <c r="CO65" s="59">
        <f t="shared" si="26"/>
        <v>0</v>
      </c>
      <c r="CP65" s="59">
        <f t="shared" si="27"/>
        <v>0</v>
      </c>
      <c r="CQ65" s="59">
        <f t="shared" si="28"/>
        <v>0</v>
      </c>
      <c r="CR65" s="59">
        <f t="shared" si="29"/>
        <v>0</v>
      </c>
      <c r="CS65" s="59">
        <f t="shared" si="30"/>
        <v>0</v>
      </c>
      <c r="CT65" s="59">
        <f t="shared" si="31"/>
        <v>0</v>
      </c>
      <c r="CU65" s="59">
        <f t="shared" si="32"/>
        <v>0</v>
      </c>
      <c r="CV65" s="59">
        <f t="shared" si="33"/>
        <v>0</v>
      </c>
      <c r="CW65" s="59">
        <f t="shared" si="34"/>
        <v>0</v>
      </c>
      <c r="CX65" s="59">
        <f t="shared" si="35"/>
        <v>0</v>
      </c>
      <c r="CY65" s="59">
        <f t="shared" si="36"/>
        <v>0</v>
      </c>
      <c r="CZ65" s="59">
        <f t="shared" si="37"/>
        <v>0</v>
      </c>
    </row>
    <row r="66" spans="1:104" ht="14.15" x14ac:dyDescent="0.4">
      <c r="A66" s="150" t="s">
        <v>457</v>
      </c>
      <c r="B66" s="227"/>
      <c r="C66" s="21" t="s">
        <v>1510</v>
      </c>
      <c r="D66" s="23"/>
      <c r="E66" s="23"/>
      <c r="F66" s="23"/>
      <c r="G66" s="21">
        <f t="shared" si="0"/>
        <v>0</v>
      </c>
      <c r="H66" s="21"/>
      <c r="I66" s="21"/>
      <c r="J66" s="21"/>
      <c r="K66" s="21"/>
      <c r="L66" s="21"/>
      <c r="M66" s="21"/>
      <c r="N66" s="21"/>
      <c r="O66" s="21"/>
      <c r="P66" s="21"/>
      <c r="Q66" s="21"/>
      <c r="R66" s="21"/>
      <c r="S66" s="21"/>
      <c r="T66" s="68" t="s">
        <v>115</v>
      </c>
      <c r="U66" s="68"/>
      <c r="V66" s="69" t="e">
        <f t="shared" si="1"/>
        <v>#DIV/0!</v>
      </c>
      <c r="W66" s="69" t="e">
        <f t="shared" si="2"/>
        <v>#DIV/0!</v>
      </c>
      <c r="X66" s="68"/>
      <c r="Y66" s="68"/>
      <c r="Z66" s="68" t="s">
        <v>116</v>
      </c>
      <c r="AA66" s="68"/>
      <c r="AB66" s="69" t="e">
        <f t="shared" si="3"/>
        <v>#DIV/0!</v>
      </c>
      <c r="AC66" s="69" t="e">
        <f t="shared" si="4"/>
        <v>#DIV/0!</v>
      </c>
      <c r="AD66" s="68"/>
      <c r="AE66" s="68"/>
      <c r="AF66" s="68" t="s">
        <v>117</v>
      </c>
      <c r="AG66" s="68"/>
      <c r="AH66" s="69" t="e">
        <f t="shared" si="5"/>
        <v>#DIV/0!</v>
      </c>
      <c r="AI66" s="69" t="e">
        <f t="shared" si="6"/>
        <v>#DIV/0!</v>
      </c>
      <c r="AJ66" s="68"/>
      <c r="AK66" s="68"/>
      <c r="AL66" s="68" t="s">
        <v>118</v>
      </c>
      <c r="AM66" s="68"/>
      <c r="AN66" s="69" t="e">
        <f t="shared" si="7"/>
        <v>#DIV/0!</v>
      </c>
      <c r="AO66" s="69" t="e">
        <f t="shared" si="8"/>
        <v>#DIV/0!</v>
      </c>
      <c r="AP66" s="68"/>
      <c r="AQ66" s="68"/>
      <c r="AR66" s="68" t="s">
        <v>119</v>
      </c>
      <c r="AS66" s="68"/>
      <c r="AT66" s="69" t="e">
        <f t="shared" si="9"/>
        <v>#DIV/0!</v>
      </c>
      <c r="AU66" s="69" t="e">
        <f t="shared" si="10"/>
        <v>#DIV/0!</v>
      </c>
      <c r="AV66" s="68"/>
      <c r="AW66" s="68"/>
      <c r="AX66" s="68" t="s">
        <v>120</v>
      </c>
      <c r="AY66" s="68"/>
      <c r="AZ66" s="69" t="e">
        <f t="shared" si="11"/>
        <v>#DIV/0!</v>
      </c>
      <c r="BA66" s="69" t="e">
        <f t="shared" si="12"/>
        <v>#DIV/0!</v>
      </c>
      <c r="BB66" s="68"/>
      <c r="BC66" s="68"/>
      <c r="BD66" s="68" t="s">
        <v>121</v>
      </c>
      <c r="BE66" s="68"/>
      <c r="BF66" s="69" t="e">
        <f t="shared" si="13"/>
        <v>#DIV/0!</v>
      </c>
      <c r="BG66" s="69" t="e">
        <f t="shared" si="14"/>
        <v>#DIV/0!</v>
      </c>
      <c r="BH66" s="68"/>
      <c r="BI66" s="68"/>
      <c r="BJ66" s="68" t="s">
        <v>122</v>
      </c>
      <c r="BK66" s="68"/>
      <c r="BL66" s="69" t="e">
        <f t="shared" si="15"/>
        <v>#DIV/0!</v>
      </c>
      <c r="BM66" s="69" t="e">
        <f t="shared" si="16"/>
        <v>#DIV/0!</v>
      </c>
      <c r="BN66" s="68"/>
      <c r="BO66" s="68"/>
      <c r="BP66" s="68" t="s">
        <v>123</v>
      </c>
      <c r="BQ66" s="68"/>
      <c r="BR66" s="69" t="e">
        <f t="shared" si="17"/>
        <v>#DIV/0!</v>
      </c>
      <c r="BS66" s="69" t="e">
        <f t="shared" si="18"/>
        <v>#DIV/0!</v>
      </c>
      <c r="BT66" s="68"/>
      <c r="BU66" s="68"/>
      <c r="BV66" s="68" t="s">
        <v>124</v>
      </c>
      <c r="BW66" s="68"/>
      <c r="BX66" s="69" t="e">
        <f t="shared" si="19"/>
        <v>#DIV/0!</v>
      </c>
      <c r="BY66" s="69" t="e">
        <f t="shared" si="20"/>
        <v>#DIV/0!</v>
      </c>
      <c r="BZ66" s="68"/>
      <c r="CA66" s="68"/>
      <c r="CB66" s="68" t="s">
        <v>125</v>
      </c>
      <c r="CC66" s="68"/>
      <c r="CD66" s="69" t="e">
        <f t="shared" si="21"/>
        <v>#DIV/0!</v>
      </c>
      <c r="CE66" s="69" t="e">
        <f t="shared" si="22"/>
        <v>#DIV/0!</v>
      </c>
      <c r="CF66" s="68"/>
      <c r="CG66" s="68"/>
      <c r="CH66" s="68" t="s">
        <v>126</v>
      </c>
      <c r="CI66" s="68"/>
      <c r="CJ66" s="69" t="e">
        <f t="shared" si="23"/>
        <v>#DIV/0!</v>
      </c>
      <c r="CK66" s="69" t="e">
        <f t="shared" si="24"/>
        <v>#DIV/0!</v>
      </c>
      <c r="CL66" s="68"/>
      <c r="CM66" s="68"/>
      <c r="CN66" s="59">
        <f t="shared" si="25"/>
        <v>0</v>
      </c>
      <c r="CO66" s="59">
        <f t="shared" si="26"/>
        <v>0</v>
      </c>
      <c r="CP66" s="59">
        <f t="shared" si="27"/>
        <v>0</v>
      </c>
      <c r="CQ66" s="59">
        <f t="shared" si="28"/>
        <v>0</v>
      </c>
      <c r="CR66" s="59">
        <f t="shared" si="29"/>
        <v>0</v>
      </c>
      <c r="CS66" s="59">
        <f t="shared" si="30"/>
        <v>0</v>
      </c>
      <c r="CT66" s="59">
        <f t="shared" si="31"/>
        <v>0</v>
      </c>
      <c r="CU66" s="59">
        <f t="shared" si="32"/>
        <v>0</v>
      </c>
      <c r="CV66" s="59">
        <f t="shared" si="33"/>
        <v>0</v>
      </c>
      <c r="CW66" s="59">
        <f t="shared" si="34"/>
        <v>0</v>
      </c>
      <c r="CX66" s="59">
        <f t="shared" si="35"/>
        <v>0</v>
      </c>
      <c r="CY66" s="59">
        <f t="shared" si="36"/>
        <v>0</v>
      </c>
      <c r="CZ66" s="59">
        <f t="shared" si="37"/>
        <v>0</v>
      </c>
    </row>
    <row r="67" spans="1:104" ht="14.15" x14ac:dyDescent="0.4">
      <c r="A67" s="150" t="s">
        <v>457</v>
      </c>
      <c r="B67" s="228"/>
      <c r="C67" s="21" t="s">
        <v>1511</v>
      </c>
      <c r="D67" s="23"/>
      <c r="E67" s="23"/>
      <c r="F67" s="23"/>
      <c r="G67" s="21">
        <f t="shared" si="0"/>
        <v>0</v>
      </c>
      <c r="H67" s="21"/>
      <c r="I67" s="21"/>
      <c r="J67" s="21"/>
      <c r="K67" s="21"/>
      <c r="L67" s="21"/>
      <c r="M67" s="21"/>
      <c r="N67" s="21"/>
      <c r="O67" s="21"/>
      <c r="P67" s="21"/>
      <c r="Q67" s="21"/>
      <c r="R67" s="21"/>
      <c r="S67" s="21"/>
      <c r="T67" s="68" t="s">
        <v>115</v>
      </c>
      <c r="U67" s="68"/>
      <c r="V67" s="69" t="e">
        <f t="shared" si="1"/>
        <v>#DIV/0!</v>
      </c>
      <c r="W67" s="69" t="e">
        <f t="shared" si="2"/>
        <v>#DIV/0!</v>
      </c>
      <c r="X67" s="68"/>
      <c r="Y67" s="68"/>
      <c r="Z67" s="68" t="s">
        <v>116</v>
      </c>
      <c r="AA67" s="68"/>
      <c r="AB67" s="69" t="e">
        <f t="shared" si="3"/>
        <v>#DIV/0!</v>
      </c>
      <c r="AC67" s="69" t="e">
        <f t="shared" si="4"/>
        <v>#DIV/0!</v>
      </c>
      <c r="AD67" s="68"/>
      <c r="AE67" s="68"/>
      <c r="AF67" s="68" t="s">
        <v>117</v>
      </c>
      <c r="AG67" s="68"/>
      <c r="AH67" s="69" t="e">
        <f t="shared" si="5"/>
        <v>#DIV/0!</v>
      </c>
      <c r="AI67" s="69" t="e">
        <f t="shared" si="6"/>
        <v>#DIV/0!</v>
      </c>
      <c r="AJ67" s="68"/>
      <c r="AK67" s="68"/>
      <c r="AL67" s="68" t="s">
        <v>118</v>
      </c>
      <c r="AM67" s="68"/>
      <c r="AN67" s="69" t="e">
        <f t="shared" si="7"/>
        <v>#DIV/0!</v>
      </c>
      <c r="AO67" s="69" t="e">
        <f t="shared" si="8"/>
        <v>#DIV/0!</v>
      </c>
      <c r="AP67" s="68"/>
      <c r="AQ67" s="68"/>
      <c r="AR67" s="68" t="s">
        <v>119</v>
      </c>
      <c r="AS67" s="68"/>
      <c r="AT67" s="69" t="e">
        <f t="shared" si="9"/>
        <v>#DIV/0!</v>
      </c>
      <c r="AU67" s="69" t="e">
        <f t="shared" si="10"/>
        <v>#DIV/0!</v>
      </c>
      <c r="AV67" s="68"/>
      <c r="AW67" s="68"/>
      <c r="AX67" s="68" t="s">
        <v>120</v>
      </c>
      <c r="AY67" s="68"/>
      <c r="AZ67" s="69" t="e">
        <f t="shared" si="11"/>
        <v>#DIV/0!</v>
      </c>
      <c r="BA67" s="69" t="e">
        <f t="shared" si="12"/>
        <v>#DIV/0!</v>
      </c>
      <c r="BB67" s="68"/>
      <c r="BC67" s="68"/>
      <c r="BD67" s="68" t="s">
        <v>121</v>
      </c>
      <c r="BE67" s="68"/>
      <c r="BF67" s="69" t="e">
        <f t="shared" si="13"/>
        <v>#DIV/0!</v>
      </c>
      <c r="BG67" s="69" t="e">
        <f t="shared" si="14"/>
        <v>#DIV/0!</v>
      </c>
      <c r="BH67" s="68"/>
      <c r="BI67" s="68"/>
      <c r="BJ67" s="68" t="s">
        <v>122</v>
      </c>
      <c r="BK67" s="68"/>
      <c r="BL67" s="69" t="e">
        <f t="shared" si="15"/>
        <v>#DIV/0!</v>
      </c>
      <c r="BM67" s="69" t="e">
        <f t="shared" si="16"/>
        <v>#DIV/0!</v>
      </c>
      <c r="BN67" s="68"/>
      <c r="BO67" s="68"/>
      <c r="BP67" s="68" t="s">
        <v>123</v>
      </c>
      <c r="BQ67" s="68"/>
      <c r="BR67" s="69" t="e">
        <f t="shared" si="17"/>
        <v>#DIV/0!</v>
      </c>
      <c r="BS67" s="69" t="e">
        <f t="shared" si="18"/>
        <v>#DIV/0!</v>
      </c>
      <c r="BT67" s="68"/>
      <c r="BU67" s="68"/>
      <c r="BV67" s="68" t="s">
        <v>124</v>
      </c>
      <c r="BW67" s="68"/>
      <c r="BX67" s="69" t="e">
        <f t="shared" si="19"/>
        <v>#DIV/0!</v>
      </c>
      <c r="BY67" s="69" t="e">
        <f t="shared" si="20"/>
        <v>#DIV/0!</v>
      </c>
      <c r="BZ67" s="68"/>
      <c r="CA67" s="68"/>
      <c r="CB67" s="68" t="s">
        <v>125</v>
      </c>
      <c r="CC67" s="68"/>
      <c r="CD67" s="69" t="e">
        <f t="shared" si="21"/>
        <v>#DIV/0!</v>
      </c>
      <c r="CE67" s="69" t="e">
        <f t="shared" si="22"/>
        <v>#DIV/0!</v>
      </c>
      <c r="CF67" s="68"/>
      <c r="CG67" s="68"/>
      <c r="CH67" s="68" t="s">
        <v>126</v>
      </c>
      <c r="CI67" s="68"/>
      <c r="CJ67" s="69" t="e">
        <f t="shared" si="23"/>
        <v>#DIV/0!</v>
      </c>
      <c r="CK67" s="69" t="e">
        <f t="shared" si="24"/>
        <v>#DIV/0!</v>
      </c>
      <c r="CL67" s="68"/>
      <c r="CM67" s="68"/>
      <c r="CN67" s="59">
        <f t="shared" si="25"/>
        <v>0</v>
      </c>
      <c r="CO67" s="59">
        <f t="shared" si="26"/>
        <v>0</v>
      </c>
      <c r="CP67" s="59">
        <f t="shared" si="27"/>
        <v>0</v>
      </c>
      <c r="CQ67" s="59">
        <f t="shared" si="28"/>
        <v>0</v>
      </c>
      <c r="CR67" s="59">
        <f t="shared" si="29"/>
        <v>0</v>
      </c>
      <c r="CS67" s="59">
        <f t="shared" si="30"/>
        <v>0</v>
      </c>
      <c r="CT67" s="59">
        <f t="shared" si="31"/>
        <v>0</v>
      </c>
      <c r="CU67" s="59">
        <f t="shared" si="32"/>
        <v>0</v>
      </c>
      <c r="CV67" s="59">
        <f t="shared" si="33"/>
        <v>0</v>
      </c>
      <c r="CW67" s="59">
        <f t="shared" si="34"/>
        <v>0</v>
      </c>
      <c r="CX67" s="59">
        <f t="shared" si="35"/>
        <v>0</v>
      </c>
      <c r="CY67" s="59">
        <f t="shared" si="36"/>
        <v>0</v>
      </c>
      <c r="CZ67" s="59">
        <f t="shared" si="37"/>
        <v>0</v>
      </c>
    </row>
    <row r="68" spans="1:104" ht="38.6" x14ac:dyDescent="0.4">
      <c r="A68" s="150" t="s">
        <v>821</v>
      </c>
      <c r="B68" s="226" t="s">
        <v>142</v>
      </c>
      <c r="C68" s="21" t="s">
        <v>1512</v>
      </c>
      <c r="D68" s="23" t="s">
        <v>831</v>
      </c>
      <c r="E68" s="23" t="s">
        <v>832</v>
      </c>
      <c r="F68" s="23" t="s">
        <v>833</v>
      </c>
      <c r="G68" s="21">
        <f t="shared" si="0"/>
        <v>6</v>
      </c>
      <c r="H68" s="21"/>
      <c r="I68" s="21"/>
      <c r="J68" s="21"/>
      <c r="K68" s="21"/>
      <c r="L68" s="21"/>
      <c r="M68" s="21">
        <v>1</v>
      </c>
      <c r="N68" s="21">
        <v>1</v>
      </c>
      <c r="O68" s="21">
        <v>1</v>
      </c>
      <c r="P68" s="21">
        <v>1</v>
      </c>
      <c r="Q68" s="21">
        <v>1</v>
      </c>
      <c r="R68" s="21">
        <v>1</v>
      </c>
      <c r="S68" s="21"/>
      <c r="T68" s="68" t="s">
        <v>115</v>
      </c>
      <c r="U68" s="68"/>
      <c r="V68" s="69" t="e">
        <f t="shared" si="1"/>
        <v>#DIV/0!</v>
      </c>
      <c r="W68" s="69">
        <f t="shared" si="2"/>
        <v>0</v>
      </c>
      <c r="X68" s="68"/>
      <c r="Y68" s="68"/>
      <c r="Z68" s="68" t="s">
        <v>116</v>
      </c>
      <c r="AA68" s="68"/>
      <c r="AB68" s="69" t="e">
        <f t="shared" si="3"/>
        <v>#DIV/0!</v>
      </c>
      <c r="AC68" s="69">
        <f t="shared" si="4"/>
        <v>0</v>
      </c>
      <c r="AD68" s="68"/>
      <c r="AE68" s="68"/>
      <c r="AF68" s="68" t="s">
        <v>117</v>
      </c>
      <c r="AG68" s="68"/>
      <c r="AH68" s="69" t="e">
        <f t="shared" si="5"/>
        <v>#DIV/0!</v>
      </c>
      <c r="AI68" s="69">
        <f t="shared" si="6"/>
        <v>0</v>
      </c>
      <c r="AJ68" s="68"/>
      <c r="AK68" s="68"/>
      <c r="AL68" s="68" t="s">
        <v>118</v>
      </c>
      <c r="AM68" s="68"/>
      <c r="AN68" s="69" t="e">
        <f t="shared" si="7"/>
        <v>#DIV/0!</v>
      </c>
      <c r="AO68" s="69">
        <f t="shared" si="8"/>
        <v>0</v>
      </c>
      <c r="AP68" s="68"/>
      <c r="AQ68" s="68"/>
      <c r="AR68" s="68" t="s">
        <v>119</v>
      </c>
      <c r="AS68" s="68"/>
      <c r="AT68" s="69" t="e">
        <f t="shared" si="9"/>
        <v>#DIV/0!</v>
      </c>
      <c r="AU68" s="69">
        <f t="shared" si="10"/>
        <v>0</v>
      </c>
      <c r="AV68" s="68"/>
      <c r="AW68" s="68"/>
      <c r="AX68" s="68" t="s">
        <v>120</v>
      </c>
      <c r="AY68" s="68"/>
      <c r="AZ68" s="69">
        <f t="shared" si="11"/>
        <v>0</v>
      </c>
      <c r="BA68" s="69">
        <f t="shared" si="12"/>
        <v>0</v>
      </c>
      <c r="BB68" s="68"/>
      <c r="BC68" s="68"/>
      <c r="BD68" s="68" t="s">
        <v>121</v>
      </c>
      <c r="BE68" s="68"/>
      <c r="BF68" s="69">
        <f t="shared" si="13"/>
        <v>0</v>
      </c>
      <c r="BG68" s="69">
        <f t="shared" si="14"/>
        <v>0</v>
      </c>
      <c r="BH68" s="68"/>
      <c r="BI68" s="68"/>
      <c r="BJ68" s="68" t="s">
        <v>122</v>
      </c>
      <c r="BK68" s="68"/>
      <c r="BL68" s="69">
        <f t="shared" si="15"/>
        <v>0</v>
      </c>
      <c r="BM68" s="69">
        <f t="shared" si="16"/>
        <v>0</v>
      </c>
      <c r="BN68" s="68"/>
      <c r="BO68" s="68"/>
      <c r="BP68" s="68" t="s">
        <v>123</v>
      </c>
      <c r="BQ68" s="68"/>
      <c r="BR68" s="69">
        <f t="shared" si="17"/>
        <v>0</v>
      </c>
      <c r="BS68" s="69">
        <f t="shared" si="18"/>
        <v>0</v>
      </c>
      <c r="BT68" s="68"/>
      <c r="BU68" s="68"/>
      <c r="BV68" s="68" t="s">
        <v>124</v>
      </c>
      <c r="BW68" s="68"/>
      <c r="BX68" s="69">
        <f t="shared" si="19"/>
        <v>0</v>
      </c>
      <c r="BY68" s="69">
        <f t="shared" si="20"/>
        <v>0</v>
      </c>
      <c r="BZ68" s="68"/>
      <c r="CA68" s="68"/>
      <c r="CB68" s="68" t="s">
        <v>125</v>
      </c>
      <c r="CC68" s="68"/>
      <c r="CD68" s="69">
        <f t="shared" si="21"/>
        <v>0</v>
      </c>
      <c r="CE68" s="69">
        <f t="shared" si="22"/>
        <v>0</v>
      </c>
      <c r="CF68" s="68"/>
      <c r="CG68" s="68"/>
      <c r="CH68" s="68" t="s">
        <v>126</v>
      </c>
      <c r="CI68" s="68"/>
      <c r="CJ68" s="69" t="e">
        <f t="shared" si="23"/>
        <v>#DIV/0!</v>
      </c>
      <c r="CK68" s="69">
        <f t="shared" si="24"/>
        <v>0</v>
      </c>
      <c r="CL68" s="68"/>
      <c r="CM68" s="68"/>
      <c r="CN68" s="59">
        <f t="shared" si="25"/>
        <v>0</v>
      </c>
      <c r="CO68" s="59">
        <f t="shared" si="26"/>
        <v>0</v>
      </c>
      <c r="CP68" s="59">
        <f t="shared" si="27"/>
        <v>0</v>
      </c>
      <c r="CQ68" s="59">
        <f t="shared" si="28"/>
        <v>0</v>
      </c>
      <c r="CR68" s="59">
        <f t="shared" si="29"/>
        <v>0</v>
      </c>
      <c r="CS68" s="59">
        <f t="shared" si="30"/>
        <v>0</v>
      </c>
      <c r="CT68" s="59">
        <f t="shared" si="31"/>
        <v>0</v>
      </c>
      <c r="CU68" s="59">
        <f t="shared" si="32"/>
        <v>0</v>
      </c>
      <c r="CV68" s="59">
        <f t="shared" si="33"/>
        <v>0</v>
      </c>
      <c r="CW68" s="59">
        <f t="shared" si="34"/>
        <v>0</v>
      </c>
      <c r="CX68" s="59">
        <f t="shared" si="35"/>
        <v>0</v>
      </c>
      <c r="CY68" s="59">
        <f t="shared" si="36"/>
        <v>0</v>
      </c>
      <c r="CZ68" s="59">
        <f t="shared" si="37"/>
        <v>0</v>
      </c>
    </row>
    <row r="69" spans="1:104" ht="38.6" x14ac:dyDescent="0.4">
      <c r="A69" s="150" t="s">
        <v>821</v>
      </c>
      <c r="B69" s="227"/>
      <c r="C69" s="21" t="s">
        <v>1513</v>
      </c>
      <c r="D69" s="23" t="s">
        <v>835</v>
      </c>
      <c r="E69" s="23" t="s">
        <v>832</v>
      </c>
      <c r="F69" s="23" t="s">
        <v>833</v>
      </c>
      <c r="G69" s="21">
        <f t="shared" si="0"/>
        <v>6</v>
      </c>
      <c r="H69" s="21"/>
      <c r="I69" s="21"/>
      <c r="J69" s="21"/>
      <c r="K69" s="21"/>
      <c r="L69" s="21"/>
      <c r="M69" s="21">
        <v>1</v>
      </c>
      <c r="N69" s="21">
        <v>1</v>
      </c>
      <c r="O69" s="21">
        <v>1</v>
      </c>
      <c r="P69" s="21">
        <v>1</v>
      </c>
      <c r="Q69" s="21">
        <v>1</v>
      </c>
      <c r="R69" s="21">
        <v>1</v>
      </c>
      <c r="S69" s="21"/>
      <c r="T69" s="68" t="s">
        <v>115</v>
      </c>
      <c r="U69" s="68"/>
      <c r="V69" s="69" t="e">
        <f t="shared" si="1"/>
        <v>#DIV/0!</v>
      </c>
      <c r="W69" s="69">
        <f t="shared" si="2"/>
        <v>0</v>
      </c>
      <c r="X69" s="68"/>
      <c r="Y69" s="68"/>
      <c r="Z69" s="68" t="s">
        <v>116</v>
      </c>
      <c r="AA69" s="68"/>
      <c r="AB69" s="69" t="e">
        <f t="shared" si="3"/>
        <v>#DIV/0!</v>
      </c>
      <c r="AC69" s="69">
        <f t="shared" si="4"/>
        <v>0</v>
      </c>
      <c r="AD69" s="68"/>
      <c r="AE69" s="68"/>
      <c r="AF69" s="68" t="s">
        <v>117</v>
      </c>
      <c r="AG69" s="68"/>
      <c r="AH69" s="69" t="e">
        <f t="shared" si="5"/>
        <v>#DIV/0!</v>
      </c>
      <c r="AI69" s="69">
        <f t="shared" si="6"/>
        <v>0</v>
      </c>
      <c r="AJ69" s="68"/>
      <c r="AK69" s="68"/>
      <c r="AL69" s="68" t="s">
        <v>118</v>
      </c>
      <c r="AM69" s="68"/>
      <c r="AN69" s="69" t="e">
        <f t="shared" si="7"/>
        <v>#DIV/0!</v>
      </c>
      <c r="AO69" s="69">
        <f t="shared" si="8"/>
        <v>0</v>
      </c>
      <c r="AP69" s="68"/>
      <c r="AQ69" s="68"/>
      <c r="AR69" s="68" t="s">
        <v>119</v>
      </c>
      <c r="AS69" s="68"/>
      <c r="AT69" s="69" t="e">
        <f t="shared" si="9"/>
        <v>#DIV/0!</v>
      </c>
      <c r="AU69" s="69">
        <f t="shared" si="10"/>
        <v>0</v>
      </c>
      <c r="AV69" s="68"/>
      <c r="AW69" s="68"/>
      <c r="AX69" s="68" t="s">
        <v>120</v>
      </c>
      <c r="AY69" s="68"/>
      <c r="AZ69" s="69">
        <f t="shared" si="11"/>
        <v>0</v>
      </c>
      <c r="BA69" s="69">
        <f t="shared" si="12"/>
        <v>0</v>
      </c>
      <c r="BB69" s="68"/>
      <c r="BC69" s="68"/>
      <c r="BD69" s="68" t="s">
        <v>121</v>
      </c>
      <c r="BE69" s="68"/>
      <c r="BF69" s="69">
        <f t="shared" si="13"/>
        <v>0</v>
      </c>
      <c r="BG69" s="69">
        <f t="shared" si="14"/>
        <v>0</v>
      </c>
      <c r="BH69" s="68"/>
      <c r="BI69" s="68"/>
      <c r="BJ69" s="68" t="s">
        <v>122</v>
      </c>
      <c r="BK69" s="68"/>
      <c r="BL69" s="69">
        <f t="shared" si="15"/>
        <v>0</v>
      </c>
      <c r="BM69" s="69">
        <f t="shared" si="16"/>
        <v>0</v>
      </c>
      <c r="BN69" s="68"/>
      <c r="BO69" s="68"/>
      <c r="BP69" s="68" t="s">
        <v>123</v>
      </c>
      <c r="BQ69" s="68"/>
      <c r="BR69" s="69">
        <f t="shared" si="17"/>
        <v>0</v>
      </c>
      <c r="BS69" s="69">
        <f t="shared" si="18"/>
        <v>0</v>
      </c>
      <c r="BT69" s="68"/>
      <c r="BU69" s="68"/>
      <c r="BV69" s="68" t="s">
        <v>124</v>
      </c>
      <c r="BW69" s="68"/>
      <c r="BX69" s="69">
        <f t="shared" si="19"/>
        <v>0</v>
      </c>
      <c r="BY69" s="69">
        <f t="shared" si="20"/>
        <v>0</v>
      </c>
      <c r="BZ69" s="68"/>
      <c r="CA69" s="68"/>
      <c r="CB69" s="68" t="s">
        <v>125</v>
      </c>
      <c r="CC69" s="68"/>
      <c r="CD69" s="69">
        <f t="shared" si="21"/>
        <v>0</v>
      </c>
      <c r="CE69" s="69">
        <f t="shared" si="22"/>
        <v>0</v>
      </c>
      <c r="CF69" s="68"/>
      <c r="CG69" s="68"/>
      <c r="CH69" s="68" t="s">
        <v>126</v>
      </c>
      <c r="CI69" s="68"/>
      <c r="CJ69" s="69" t="e">
        <f t="shared" si="23"/>
        <v>#DIV/0!</v>
      </c>
      <c r="CK69" s="69">
        <f t="shared" si="24"/>
        <v>0</v>
      </c>
      <c r="CL69" s="68"/>
      <c r="CM69" s="68"/>
      <c r="CN69" s="59">
        <f t="shared" si="25"/>
        <v>0</v>
      </c>
      <c r="CO69" s="59">
        <f t="shared" si="26"/>
        <v>0</v>
      </c>
      <c r="CP69" s="59">
        <f t="shared" si="27"/>
        <v>0</v>
      </c>
      <c r="CQ69" s="59">
        <f t="shared" si="28"/>
        <v>0</v>
      </c>
      <c r="CR69" s="59">
        <f t="shared" si="29"/>
        <v>0</v>
      </c>
      <c r="CS69" s="59">
        <f t="shared" si="30"/>
        <v>0</v>
      </c>
      <c r="CT69" s="59">
        <f t="shared" si="31"/>
        <v>0</v>
      </c>
      <c r="CU69" s="59">
        <f t="shared" si="32"/>
        <v>0</v>
      </c>
      <c r="CV69" s="59">
        <f t="shared" si="33"/>
        <v>0</v>
      </c>
      <c r="CW69" s="59">
        <f t="shared" si="34"/>
        <v>0</v>
      </c>
      <c r="CX69" s="59">
        <f t="shared" si="35"/>
        <v>0</v>
      </c>
      <c r="CY69" s="59">
        <f t="shared" si="36"/>
        <v>0</v>
      </c>
      <c r="CZ69" s="59">
        <f t="shared" si="37"/>
        <v>0</v>
      </c>
    </row>
    <row r="70" spans="1:104" ht="14.15" x14ac:dyDescent="0.4">
      <c r="A70" s="150" t="s">
        <v>821</v>
      </c>
      <c r="B70" s="227"/>
      <c r="C70" s="21" t="s">
        <v>1514</v>
      </c>
      <c r="D70" s="23"/>
      <c r="E70" s="23"/>
      <c r="F70" s="23"/>
      <c r="G70" s="21">
        <f t="shared" si="0"/>
        <v>0</v>
      </c>
      <c r="H70" s="21"/>
      <c r="I70" s="21"/>
      <c r="J70" s="21"/>
      <c r="K70" s="21"/>
      <c r="L70" s="21"/>
      <c r="M70" s="21"/>
      <c r="N70" s="21"/>
      <c r="O70" s="21"/>
      <c r="P70" s="21"/>
      <c r="Q70" s="21"/>
      <c r="R70" s="21"/>
      <c r="S70" s="21"/>
      <c r="T70" s="68" t="s">
        <v>115</v>
      </c>
      <c r="U70" s="68"/>
      <c r="V70" s="69" t="e">
        <f t="shared" si="1"/>
        <v>#DIV/0!</v>
      </c>
      <c r="W70" s="69" t="e">
        <f t="shared" si="2"/>
        <v>#DIV/0!</v>
      </c>
      <c r="X70" s="68"/>
      <c r="Y70" s="68"/>
      <c r="Z70" s="68" t="s">
        <v>116</v>
      </c>
      <c r="AA70" s="68"/>
      <c r="AB70" s="69" t="e">
        <f t="shared" si="3"/>
        <v>#DIV/0!</v>
      </c>
      <c r="AC70" s="69" t="e">
        <f t="shared" si="4"/>
        <v>#DIV/0!</v>
      </c>
      <c r="AD70" s="68"/>
      <c r="AE70" s="68"/>
      <c r="AF70" s="68" t="s">
        <v>117</v>
      </c>
      <c r="AG70" s="68"/>
      <c r="AH70" s="69" t="e">
        <f t="shared" si="5"/>
        <v>#DIV/0!</v>
      </c>
      <c r="AI70" s="69" t="e">
        <f t="shared" si="6"/>
        <v>#DIV/0!</v>
      </c>
      <c r="AJ70" s="68"/>
      <c r="AK70" s="68"/>
      <c r="AL70" s="68" t="s">
        <v>118</v>
      </c>
      <c r="AM70" s="68"/>
      <c r="AN70" s="69" t="e">
        <f t="shared" si="7"/>
        <v>#DIV/0!</v>
      </c>
      <c r="AO70" s="69" t="e">
        <f t="shared" si="8"/>
        <v>#DIV/0!</v>
      </c>
      <c r="AP70" s="68"/>
      <c r="AQ70" s="68"/>
      <c r="AR70" s="68" t="s">
        <v>119</v>
      </c>
      <c r="AS70" s="68"/>
      <c r="AT70" s="69" t="e">
        <f t="shared" si="9"/>
        <v>#DIV/0!</v>
      </c>
      <c r="AU70" s="69" t="e">
        <f t="shared" si="10"/>
        <v>#DIV/0!</v>
      </c>
      <c r="AV70" s="68"/>
      <c r="AW70" s="68"/>
      <c r="AX70" s="68" t="s">
        <v>120</v>
      </c>
      <c r="AY70" s="68"/>
      <c r="AZ70" s="69" t="e">
        <f t="shared" si="11"/>
        <v>#DIV/0!</v>
      </c>
      <c r="BA70" s="69" t="e">
        <f t="shared" si="12"/>
        <v>#DIV/0!</v>
      </c>
      <c r="BB70" s="68"/>
      <c r="BC70" s="68"/>
      <c r="BD70" s="68" t="s">
        <v>121</v>
      </c>
      <c r="BE70" s="68"/>
      <c r="BF70" s="69" t="e">
        <f t="shared" si="13"/>
        <v>#DIV/0!</v>
      </c>
      <c r="BG70" s="69" t="e">
        <f t="shared" si="14"/>
        <v>#DIV/0!</v>
      </c>
      <c r="BH70" s="68"/>
      <c r="BI70" s="68"/>
      <c r="BJ70" s="68" t="s">
        <v>122</v>
      </c>
      <c r="BK70" s="68"/>
      <c r="BL70" s="69" t="e">
        <f t="shared" si="15"/>
        <v>#DIV/0!</v>
      </c>
      <c r="BM70" s="69" t="e">
        <f t="shared" si="16"/>
        <v>#DIV/0!</v>
      </c>
      <c r="BN70" s="68"/>
      <c r="BO70" s="68"/>
      <c r="BP70" s="68" t="s">
        <v>123</v>
      </c>
      <c r="BQ70" s="68"/>
      <c r="BR70" s="69" t="e">
        <f t="shared" si="17"/>
        <v>#DIV/0!</v>
      </c>
      <c r="BS70" s="69" t="e">
        <f t="shared" si="18"/>
        <v>#DIV/0!</v>
      </c>
      <c r="BT70" s="68"/>
      <c r="BU70" s="68"/>
      <c r="BV70" s="68" t="s">
        <v>124</v>
      </c>
      <c r="BW70" s="68"/>
      <c r="BX70" s="69" t="e">
        <f t="shared" si="19"/>
        <v>#DIV/0!</v>
      </c>
      <c r="BY70" s="69" t="e">
        <f t="shared" si="20"/>
        <v>#DIV/0!</v>
      </c>
      <c r="BZ70" s="68"/>
      <c r="CA70" s="68"/>
      <c r="CB70" s="68" t="s">
        <v>125</v>
      </c>
      <c r="CC70" s="68"/>
      <c r="CD70" s="69" t="e">
        <f t="shared" si="21"/>
        <v>#DIV/0!</v>
      </c>
      <c r="CE70" s="69" t="e">
        <f t="shared" si="22"/>
        <v>#DIV/0!</v>
      </c>
      <c r="CF70" s="68"/>
      <c r="CG70" s="68"/>
      <c r="CH70" s="68" t="s">
        <v>126</v>
      </c>
      <c r="CI70" s="68"/>
      <c r="CJ70" s="69" t="e">
        <f t="shared" si="23"/>
        <v>#DIV/0!</v>
      </c>
      <c r="CK70" s="69" t="e">
        <f t="shared" si="24"/>
        <v>#DIV/0!</v>
      </c>
      <c r="CL70" s="68"/>
      <c r="CM70" s="68"/>
      <c r="CN70" s="59">
        <f t="shared" si="25"/>
        <v>0</v>
      </c>
      <c r="CO70" s="59">
        <f t="shared" si="26"/>
        <v>0</v>
      </c>
      <c r="CP70" s="59">
        <f t="shared" si="27"/>
        <v>0</v>
      </c>
      <c r="CQ70" s="59">
        <f t="shared" si="28"/>
        <v>0</v>
      </c>
      <c r="CR70" s="59">
        <f t="shared" si="29"/>
        <v>0</v>
      </c>
      <c r="CS70" s="59">
        <f t="shared" si="30"/>
        <v>0</v>
      </c>
      <c r="CT70" s="59">
        <f t="shared" si="31"/>
        <v>0</v>
      </c>
      <c r="CU70" s="59">
        <f t="shared" si="32"/>
        <v>0</v>
      </c>
      <c r="CV70" s="59">
        <f t="shared" si="33"/>
        <v>0</v>
      </c>
      <c r="CW70" s="59">
        <f t="shared" si="34"/>
        <v>0</v>
      </c>
      <c r="CX70" s="59">
        <f t="shared" si="35"/>
        <v>0</v>
      </c>
      <c r="CY70" s="59">
        <f t="shared" si="36"/>
        <v>0</v>
      </c>
      <c r="CZ70" s="59">
        <f t="shared" si="37"/>
        <v>0</v>
      </c>
    </row>
    <row r="71" spans="1:104" ht="14.15" x14ac:dyDescent="0.4">
      <c r="A71" s="150" t="s">
        <v>821</v>
      </c>
      <c r="B71" s="228"/>
      <c r="C71" s="21" t="s">
        <v>1515</v>
      </c>
      <c r="D71" s="23"/>
      <c r="E71" s="23"/>
      <c r="F71" s="23"/>
      <c r="G71" s="21">
        <f t="shared" si="0"/>
        <v>0</v>
      </c>
      <c r="H71" s="21"/>
      <c r="I71" s="21"/>
      <c r="J71" s="21"/>
      <c r="K71" s="21"/>
      <c r="L71" s="21"/>
      <c r="M71" s="21"/>
      <c r="N71" s="21"/>
      <c r="O71" s="21"/>
      <c r="P71" s="21"/>
      <c r="Q71" s="21"/>
      <c r="R71" s="21"/>
      <c r="S71" s="21"/>
      <c r="T71" s="68" t="s">
        <v>115</v>
      </c>
      <c r="U71" s="68"/>
      <c r="V71" s="69" t="e">
        <f t="shared" si="1"/>
        <v>#DIV/0!</v>
      </c>
      <c r="W71" s="69" t="e">
        <f t="shared" si="2"/>
        <v>#DIV/0!</v>
      </c>
      <c r="X71" s="68"/>
      <c r="Y71" s="68"/>
      <c r="Z71" s="68" t="s">
        <v>116</v>
      </c>
      <c r="AA71" s="68"/>
      <c r="AB71" s="69" t="e">
        <f t="shared" si="3"/>
        <v>#DIV/0!</v>
      </c>
      <c r="AC71" s="69" t="e">
        <f t="shared" si="4"/>
        <v>#DIV/0!</v>
      </c>
      <c r="AD71" s="68"/>
      <c r="AE71" s="68"/>
      <c r="AF71" s="68" t="s">
        <v>117</v>
      </c>
      <c r="AG71" s="68"/>
      <c r="AH71" s="69" t="e">
        <f t="shared" si="5"/>
        <v>#DIV/0!</v>
      </c>
      <c r="AI71" s="69" t="e">
        <f t="shared" si="6"/>
        <v>#DIV/0!</v>
      </c>
      <c r="AJ71" s="68"/>
      <c r="AK71" s="68"/>
      <c r="AL71" s="68" t="s">
        <v>118</v>
      </c>
      <c r="AM71" s="68"/>
      <c r="AN71" s="69" t="e">
        <f t="shared" si="7"/>
        <v>#DIV/0!</v>
      </c>
      <c r="AO71" s="69" t="e">
        <f t="shared" si="8"/>
        <v>#DIV/0!</v>
      </c>
      <c r="AP71" s="68"/>
      <c r="AQ71" s="68"/>
      <c r="AR71" s="68" t="s">
        <v>119</v>
      </c>
      <c r="AS71" s="68"/>
      <c r="AT71" s="69" t="e">
        <f t="shared" si="9"/>
        <v>#DIV/0!</v>
      </c>
      <c r="AU71" s="69" t="e">
        <f t="shared" si="10"/>
        <v>#DIV/0!</v>
      </c>
      <c r="AV71" s="68"/>
      <c r="AW71" s="68"/>
      <c r="AX71" s="68" t="s">
        <v>120</v>
      </c>
      <c r="AY71" s="68"/>
      <c r="AZ71" s="69" t="e">
        <f t="shared" si="11"/>
        <v>#DIV/0!</v>
      </c>
      <c r="BA71" s="69" t="e">
        <f t="shared" si="12"/>
        <v>#DIV/0!</v>
      </c>
      <c r="BB71" s="68"/>
      <c r="BC71" s="68"/>
      <c r="BD71" s="68" t="s">
        <v>121</v>
      </c>
      <c r="BE71" s="68"/>
      <c r="BF71" s="69" t="e">
        <f t="shared" si="13"/>
        <v>#DIV/0!</v>
      </c>
      <c r="BG71" s="69" t="e">
        <f t="shared" si="14"/>
        <v>#DIV/0!</v>
      </c>
      <c r="BH71" s="68"/>
      <c r="BI71" s="68"/>
      <c r="BJ71" s="68" t="s">
        <v>122</v>
      </c>
      <c r="BK71" s="68"/>
      <c r="BL71" s="69" t="e">
        <f t="shared" si="15"/>
        <v>#DIV/0!</v>
      </c>
      <c r="BM71" s="69" t="e">
        <f t="shared" si="16"/>
        <v>#DIV/0!</v>
      </c>
      <c r="BN71" s="68"/>
      <c r="BO71" s="68"/>
      <c r="BP71" s="68" t="s">
        <v>123</v>
      </c>
      <c r="BQ71" s="68"/>
      <c r="BR71" s="69" t="e">
        <f t="shared" si="17"/>
        <v>#DIV/0!</v>
      </c>
      <c r="BS71" s="69" t="e">
        <f t="shared" si="18"/>
        <v>#DIV/0!</v>
      </c>
      <c r="BT71" s="68"/>
      <c r="BU71" s="68"/>
      <c r="BV71" s="68" t="s">
        <v>124</v>
      </c>
      <c r="BW71" s="68"/>
      <c r="BX71" s="69" t="e">
        <f t="shared" si="19"/>
        <v>#DIV/0!</v>
      </c>
      <c r="BY71" s="69" t="e">
        <f t="shared" si="20"/>
        <v>#DIV/0!</v>
      </c>
      <c r="BZ71" s="68"/>
      <c r="CA71" s="68"/>
      <c r="CB71" s="68" t="s">
        <v>125</v>
      </c>
      <c r="CC71" s="68"/>
      <c r="CD71" s="69" t="e">
        <f t="shared" si="21"/>
        <v>#DIV/0!</v>
      </c>
      <c r="CE71" s="69" t="e">
        <f t="shared" si="22"/>
        <v>#DIV/0!</v>
      </c>
      <c r="CF71" s="68"/>
      <c r="CG71" s="68"/>
      <c r="CH71" s="68" t="s">
        <v>126</v>
      </c>
      <c r="CI71" s="68"/>
      <c r="CJ71" s="69" t="e">
        <f t="shared" si="23"/>
        <v>#DIV/0!</v>
      </c>
      <c r="CK71" s="69" t="e">
        <f t="shared" si="24"/>
        <v>#DIV/0!</v>
      </c>
      <c r="CL71" s="68"/>
      <c r="CM71" s="68"/>
      <c r="CN71" s="59">
        <f t="shared" si="25"/>
        <v>0</v>
      </c>
      <c r="CO71" s="59">
        <f t="shared" si="26"/>
        <v>0</v>
      </c>
      <c r="CP71" s="59">
        <f t="shared" si="27"/>
        <v>0</v>
      </c>
      <c r="CQ71" s="59">
        <f t="shared" si="28"/>
        <v>0</v>
      </c>
      <c r="CR71" s="59">
        <f t="shared" si="29"/>
        <v>0</v>
      </c>
      <c r="CS71" s="59">
        <f t="shared" si="30"/>
        <v>0</v>
      </c>
      <c r="CT71" s="59">
        <f t="shared" si="31"/>
        <v>0</v>
      </c>
      <c r="CU71" s="59">
        <f t="shared" si="32"/>
        <v>0</v>
      </c>
      <c r="CV71" s="59">
        <f t="shared" si="33"/>
        <v>0</v>
      </c>
      <c r="CW71" s="59">
        <f t="shared" si="34"/>
        <v>0</v>
      </c>
      <c r="CX71" s="59">
        <f t="shared" si="35"/>
        <v>0</v>
      </c>
      <c r="CY71" s="59">
        <f t="shared" si="36"/>
        <v>0</v>
      </c>
      <c r="CZ71" s="59">
        <f t="shared" si="37"/>
        <v>0</v>
      </c>
    </row>
    <row r="72" spans="1:104" ht="38.6" x14ac:dyDescent="0.4">
      <c r="A72" s="150" t="s">
        <v>965</v>
      </c>
      <c r="B72" s="226" t="s">
        <v>142</v>
      </c>
      <c r="C72" s="21" t="s">
        <v>1516</v>
      </c>
      <c r="D72" s="23" t="s">
        <v>1004</v>
      </c>
      <c r="E72" s="23" t="s">
        <v>1012</v>
      </c>
      <c r="F72" s="23" t="s">
        <v>1013</v>
      </c>
      <c r="G72" s="21">
        <f t="shared" ref="G72:G135" si="38">+SUM(H72:S72)</f>
        <v>5</v>
      </c>
      <c r="H72" s="21"/>
      <c r="I72" s="21"/>
      <c r="J72" s="21"/>
      <c r="K72" s="21"/>
      <c r="L72" s="21"/>
      <c r="M72" s="21"/>
      <c r="N72" s="21">
        <v>1</v>
      </c>
      <c r="O72" s="21">
        <v>1</v>
      </c>
      <c r="P72" s="21">
        <v>1</v>
      </c>
      <c r="Q72" s="21">
        <v>1</v>
      </c>
      <c r="R72" s="21">
        <v>1</v>
      </c>
      <c r="S72" s="21"/>
      <c r="T72" s="68" t="s">
        <v>115</v>
      </c>
      <c r="U72" s="68"/>
      <c r="V72" s="69" t="e">
        <f t="shared" ref="V72:V135" si="39">+U72/$H72</f>
        <v>#DIV/0!</v>
      </c>
      <c r="W72" s="69">
        <f t="shared" ref="W72:W135" si="40">+U72/$G72</f>
        <v>0</v>
      </c>
      <c r="X72" s="68"/>
      <c r="Y72" s="68"/>
      <c r="Z72" s="68" t="s">
        <v>116</v>
      </c>
      <c r="AA72" s="68"/>
      <c r="AB72" s="69" t="e">
        <f t="shared" ref="AB72:AB135" si="41">+AA72/$I72</f>
        <v>#DIV/0!</v>
      </c>
      <c r="AC72" s="69">
        <f t="shared" ref="AC72:AC135" si="42">+(AA72/$G72)+W72</f>
        <v>0</v>
      </c>
      <c r="AD72" s="68"/>
      <c r="AE72" s="68"/>
      <c r="AF72" s="68" t="s">
        <v>117</v>
      </c>
      <c r="AG72" s="68"/>
      <c r="AH72" s="69" t="e">
        <f t="shared" ref="AH72:AH135" si="43">+AG72/$J72</f>
        <v>#DIV/0!</v>
      </c>
      <c r="AI72" s="69">
        <f t="shared" ref="AI72:AI135" si="44">+(AG72/$G72)+AC72</f>
        <v>0</v>
      </c>
      <c r="AJ72" s="68"/>
      <c r="AK72" s="68"/>
      <c r="AL72" s="68" t="s">
        <v>118</v>
      </c>
      <c r="AM72" s="68"/>
      <c r="AN72" s="69" t="e">
        <f t="shared" ref="AN72:AN135" si="45">+AM72/$K72</f>
        <v>#DIV/0!</v>
      </c>
      <c r="AO72" s="69">
        <f t="shared" ref="AO72:AO135" si="46">+(AM72/$G72)+AI72</f>
        <v>0</v>
      </c>
      <c r="AP72" s="68"/>
      <c r="AQ72" s="68"/>
      <c r="AR72" s="68" t="s">
        <v>119</v>
      </c>
      <c r="AS72" s="68"/>
      <c r="AT72" s="69" t="e">
        <f t="shared" ref="AT72:AT135" si="47">+AS72/$L72</f>
        <v>#DIV/0!</v>
      </c>
      <c r="AU72" s="69">
        <f t="shared" ref="AU72:AU135" si="48">+(AS72/$G72)+AO72</f>
        <v>0</v>
      </c>
      <c r="AV72" s="68"/>
      <c r="AW72" s="68"/>
      <c r="AX72" s="68" t="s">
        <v>120</v>
      </c>
      <c r="AY72" s="68"/>
      <c r="AZ72" s="69" t="e">
        <f t="shared" ref="AZ72:AZ135" si="49">+AY72/$M72</f>
        <v>#DIV/0!</v>
      </c>
      <c r="BA72" s="69">
        <f t="shared" ref="BA72:BA135" si="50">+(AY72/$G72)+AU72</f>
        <v>0</v>
      </c>
      <c r="BB72" s="68"/>
      <c r="BC72" s="68"/>
      <c r="BD72" s="68" t="s">
        <v>121</v>
      </c>
      <c r="BE72" s="68"/>
      <c r="BF72" s="69">
        <f t="shared" ref="BF72:BF135" si="51">+BE72/$N72</f>
        <v>0</v>
      </c>
      <c r="BG72" s="69">
        <f t="shared" ref="BG72:BG135" si="52">+(BE72/$G72)+BA72</f>
        <v>0</v>
      </c>
      <c r="BH72" s="68"/>
      <c r="BI72" s="68"/>
      <c r="BJ72" s="68" t="s">
        <v>122</v>
      </c>
      <c r="BK72" s="68"/>
      <c r="BL72" s="69">
        <f t="shared" ref="BL72:BL135" si="53">+BK72/$O72</f>
        <v>0</v>
      </c>
      <c r="BM72" s="69">
        <f t="shared" ref="BM72:BM135" si="54">+(BK72/$G72)+BG72</f>
        <v>0</v>
      </c>
      <c r="BN72" s="68"/>
      <c r="BO72" s="68"/>
      <c r="BP72" s="68" t="s">
        <v>123</v>
      </c>
      <c r="BQ72" s="68"/>
      <c r="BR72" s="69">
        <f t="shared" ref="BR72:BR135" si="55">+BQ72/$P72</f>
        <v>0</v>
      </c>
      <c r="BS72" s="69">
        <f t="shared" ref="BS72:BS135" si="56">+(BQ72/$G72)+BM72</f>
        <v>0</v>
      </c>
      <c r="BT72" s="68"/>
      <c r="BU72" s="68"/>
      <c r="BV72" s="68" t="s">
        <v>124</v>
      </c>
      <c r="BW72" s="68"/>
      <c r="BX72" s="69">
        <f t="shared" ref="BX72:BX135" si="57">+BW72/$Q72</f>
        <v>0</v>
      </c>
      <c r="BY72" s="69">
        <f t="shared" ref="BY72:BY135" si="58">+(BW72/$G72)+BS72</f>
        <v>0</v>
      </c>
      <c r="BZ72" s="68"/>
      <c r="CA72" s="68"/>
      <c r="CB72" s="68" t="s">
        <v>125</v>
      </c>
      <c r="CC72" s="68"/>
      <c r="CD72" s="69">
        <f t="shared" ref="CD72:CD135" si="59">+CC72/$R72</f>
        <v>0</v>
      </c>
      <c r="CE72" s="69">
        <f t="shared" ref="CE72:CE135" si="60">+(CC72/$G72)+BY72</f>
        <v>0</v>
      </c>
      <c r="CF72" s="68"/>
      <c r="CG72" s="68"/>
      <c r="CH72" s="68" t="s">
        <v>126</v>
      </c>
      <c r="CI72" s="68"/>
      <c r="CJ72" s="69" t="e">
        <f t="shared" ref="CJ72:CJ135" si="61">+CI72/$S72</f>
        <v>#DIV/0!</v>
      </c>
      <c r="CK72" s="69">
        <f t="shared" ref="CK72:CK135" si="62">+(CI72/$G72)+CE72</f>
        <v>0</v>
      </c>
      <c r="CL72" s="68"/>
      <c r="CM72" s="68"/>
      <c r="CN72" s="59">
        <f t="shared" ref="CN72:CN135" si="63">+U72</f>
        <v>0</v>
      </c>
      <c r="CO72" s="59">
        <f t="shared" ref="CO72:CO135" si="64">+AA72</f>
        <v>0</v>
      </c>
      <c r="CP72" s="59">
        <f t="shared" ref="CP72:CP135" si="65">+AG72</f>
        <v>0</v>
      </c>
      <c r="CQ72" s="59">
        <f t="shared" ref="CQ72:CQ135" si="66">+AM72</f>
        <v>0</v>
      </c>
      <c r="CR72" s="59">
        <f t="shared" ref="CR72:CR135" si="67">+AS72</f>
        <v>0</v>
      </c>
      <c r="CS72" s="59">
        <f t="shared" ref="CS72:CS135" si="68">+AY72</f>
        <v>0</v>
      </c>
      <c r="CT72" s="59">
        <f t="shared" ref="CT72:CT135" si="69">+BE72</f>
        <v>0</v>
      </c>
      <c r="CU72" s="59">
        <f t="shared" ref="CU72:CU135" si="70">+BK72</f>
        <v>0</v>
      </c>
      <c r="CV72" s="59">
        <f t="shared" ref="CV72:CV135" si="71">+BQ72</f>
        <v>0</v>
      </c>
      <c r="CW72" s="59">
        <f t="shared" ref="CW72:CW135" si="72">+BW72</f>
        <v>0</v>
      </c>
      <c r="CX72" s="59">
        <f t="shared" ref="CX72:CX135" si="73">+CC72</f>
        <v>0</v>
      </c>
      <c r="CY72" s="59">
        <f t="shared" ref="CY72:CY135" si="74">+CI72</f>
        <v>0</v>
      </c>
      <c r="CZ72" s="59">
        <f t="shared" ref="CZ72:CZ135" si="75">+SUM(CN72:CY72)</f>
        <v>0</v>
      </c>
    </row>
    <row r="73" spans="1:104" ht="14.15" x14ac:dyDescent="0.4">
      <c r="A73" s="150" t="s">
        <v>965</v>
      </c>
      <c r="B73" s="227"/>
      <c r="C73" s="21" t="s">
        <v>1517</v>
      </c>
      <c r="D73" s="23"/>
      <c r="E73" s="23"/>
      <c r="F73" s="23"/>
      <c r="G73" s="21">
        <f t="shared" si="38"/>
        <v>0</v>
      </c>
      <c r="H73" s="21"/>
      <c r="I73" s="21"/>
      <c r="J73" s="21"/>
      <c r="K73" s="21"/>
      <c r="L73" s="21"/>
      <c r="M73" s="21"/>
      <c r="N73" s="21"/>
      <c r="O73" s="21"/>
      <c r="P73" s="21"/>
      <c r="Q73" s="21"/>
      <c r="R73" s="21"/>
      <c r="S73" s="21"/>
      <c r="T73" s="68" t="s">
        <v>115</v>
      </c>
      <c r="U73" s="68"/>
      <c r="V73" s="69" t="e">
        <f t="shared" si="39"/>
        <v>#DIV/0!</v>
      </c>
      <c r="W73" s="69" t="e">
        <f t="shared" si="40"/>
        <v>#DIV/0!</v>
      </c>
      <c r="X73" s="68"/>
      <c r="Y73" s="68"/>
      <c r="Z73" s="68" t="s">
        <v>116</v>
      </c>
      <c r="AA73" s="68"/>
      <c r="AB73" s="69" t="e">
        <f t="shared" si="41"/>
        <v>#DIV/0!</v>
      </c>
      <c r="AC73" s="69" t="e">
        <f t="shared" si="42"/>
        <v>#DIV/0!</v>
      </c>
      <c r="AD73" s="68"/>
      <c r="AE73" s="68"/>
      <c r="AF73" s="68" t="s">
        <v>117</v>
      </c>
      <c r="AG73" s="68"/>
      <c r="AH73" s="69" t="e">
        <f t="shared" si="43"/>
        <v>#DIV/0!</v>
      </c>
      <c r="AI73" s="69" t="e">
        <f t="shared" si="44"/>
        <v>#DIV/0!</v>
      </c>
      <c r="AJ73" s="68"/>
      <c r="AK73" s="68"/>
      <c r="AL73" s="68" t="s">
        <v>118</v>
      </c>
      <c r="AM73" s="68"/>
      <c r="AN73" s="69" t="e">
        <f t="shared" si="45"/>
        <v>#DIV/0!</v>
      </c>
      <c r="AO73" s="69" t="e">
        <f t="shared" si="46"/>
        <v>#DIV/0!</v>
      </c>
      <c r="AP73" s="68"/>
      <c r="AQ73" s="68"/>
      <c r="AR73" s="68" t="s">
        <v>119</v>
      </c>
      <c r="AS73" s="68"/>
      <c r="AT73" s="69" t="e">
        <f t="shared" si="47"/>
        <v>#DIV/0!</v>
      </c>
      <c r="AU73" s="69" t="e">
        <f t="shared" si="48"/>
        <v>#DIV/0!</v>
      </c>
      <c r="AV73" s="68"/>
      <c r="AW73" s="68"/>
      <c r="AX73" s="68" t="s">
        <v>120</v>
      </c>
      <c r="AY73" s="68"/>
      <c r="AZ73" s="69" t="e">
        <f t="shared" si="49"/>
        <v>#DIV/0!</v>
      </c>
      <c r="BA73" s="69" t="e">
        <f t="shared" si="50"/>
        <v>#DIV/0!</v>
      </c>
      <c r="BB73" s="68"/>
      <c r="BC73" s="68"/>
      <c r="BD73" s="68" t="s">
        <v>121</v>
      </c>
      <c r="BE73" s="68"/>
      <c r="BF73" s="69" t="e">
        <f t="shared" si="51"/>
        <v>#DIV/0!</v>
      </c>
      <c r="BG73" s="69" t="e">
        <f t="shared" si="52"/>
        <v>#DIV/0!</v>
      </c>
      <c r="BH73" s="68"/>
      <c r="BI73" s="68"/>
      <c r="BJ73" s="68" t="s">
        <v>122</v>
      </c>
      <c r="BK73" s="68"/>
      <c r="BL73" s="69" t="e">
        <f t="shared" si="53"/>
        <v>#DIV/0!</v>
      </c>
      <c r="BM73" s="69" t="e">
        <f t="shared" si="54"/>
        <v>#DIV/0!</v>
      </c>
      <c r="BN73" s="68"/>
      <c r="BO73" s="68"/>
      <c r="BP73" s="68" t="s">
        <v>123</v>
      </c>
      <c r="BQ73" s="68"/>
      <c r="BR73" s="69" t="e">
        <f t="shared" si="55"/>
        <v>#DIV/0!</v>
      </c>
      <c r="BS73" s="69" t="e">
        <f t="shared" si="56"/>
        <v>#DIV/0!</v>
      </c>
      <c r="BT73" s="68"/>
      <c r="BU73" s="68"/>
      <c r="BV73" s="68" t="s">
        <v>124</v>
      </c>
      <c r="BW73" s="68"/>
      <c r="BX73" s="69" t="e">
        <f t="shared" si="57"/>
        <v>#DIV/0!</v>
      </c>
      <c r="BY73" s="69" t="e">
        <f t="shared" si="58"/>
        <v>#DIV/0!</v>
      </c>
      <c r="BZ73" s="68"/>
      <c r="CA73" s="68"/>
      <c r="CB73" s="68" t="s">
        <v>125</v>
      </c>
      <c r="CC73" s="68"/>
      <c r="CD73" s="69" t="e">
        <f t="shared" si="59"/>
        <v>#DIV/0!</v>
      </c>
      <c r="CE73" s="69" t="e">
        <f t="shared" si="60"/>
        <v>#DIV/0!</v>
      </c>
      <c r="CF73" s="68"/>
      <c r="CG73" s="68"/>
      <c r="CH73" s="68" t="s">
        <v>126</v>
      </c>
      <c r="CI73" s="68"/>
      <c r="CJ73" s="69" t="e">
        <f t="shared" si="61"/>
        <v>#DIV/0!</v>
      </c>
      <c r="CK73" s="69" t="e">
        <f t="shared" si="62"/>
        <v>#DIV/0!</v>
      </c>
      <c r="CL73" s="68"/>
      <c r="CM73" s="68"/>
      <c r="CN73" s="59">
        <f t="shared" si="63"/>
        <v>0</v>
      </c>
      <c r="CO73" s="59">
        <f t="shared" si="64"/>
        <v>0</v>
      </c>
      <c r="CP73" s="59">
        <f t="shared" si="65"/>
        <v>0</v>
      </c>
      <c r="CQ73" s="59">
        <f t="shared" si="66"/>
        <v>0</v>
      </c>
      <c r="CR73" s="59">
        <f t="shared" si="67"/>
        <v>0</v>
      </c>
      <c r="CS73" s="59">
        <f t="shared" si="68"/>
        <v>0</v>
      </c>
      <c r="CT73" s="59">
        <f t="shared" si="69"/>
        <v>0</v>
      </c>
      <c r="CU73" s="59">
        <f t="shared" si="70"/>
        <v>0</v>
      </c>
      <c r="CV73" s="59">
        <f t="shared" si="71"/>
        <v>0</v>
      </c>
      <c r="CW73" s="59">
        <f t="shared" si="72"/>
        <v>0</v>
      </c>
      <c r="CX73" s="59">
        <f t="shared" si="73"/>
        <v>0</v>
      </c>
      <c r="CY73" s="59">
        <f t="shared" si="74"/>
        <v>0</v>
      </c>
      <c r="CZ73" s="59">
        <f t="shared" si="75"/>
        <v>0</v>
      </c>
    </row>
    <row r="74" spans="1:104" ht="14.15" x14ac:dyDescent="0.4">
      <c r="A74" s="150" t="s">
        <v>965</v>
      </c>
      <c r="B74" s="227"/>
      <c r="C74" s="21" t="s">
        <v>1518</v>
      </c>
      <c r="D74" s="23"/>
      <c r="E74" s="23"/>
      <c r="F74" s="23"/>
      <c r="G74" s="21">
        <f t="shared" si="38"/>
        <v>0</v>
      </c>
      <c r="H74" s="21"/>
      <c r="I74" s="21"/>
      <c r="J74" s="21"/>
      <c r="K74" s="21"/>
      <c r="L74" s="21"/>
      <c r="M74" s="21"/>
      <c r="N74" s="21"/>
      <c r="O74" s="21"/>
      <c r="P74" s="21"/>
      <c r="Q74" s="21"/>
      <c r="R74" s="21"/>
      <c r="S74" s="21"/>
      <c r="T74" s="68" t="s">
        <v>115</v>
      </c>
      <c r="U74" s="68"/>
      <c r="V74" s="69" t="e">
        <f t="shared" si="39"/>
        <v>#DIV/0!</v>
      </c>
      <c r="W74" s="69" t="e">
        <f t="shared" si="40"/>
        <v>#DIV/0!</v>
      </c>
      <c r="X74" s="68"/>
      <c r="Y74" s="68"/>
      <c r="Z74" s="68" t="s">
        <v>116</v>
      </c>
      <c r="AA74" s="68"/>
      <c r="AB74" s="69" t="e">
        <f t="shared" si="41"/>
        <v>#DIV/0!</v>
      </c>
      <c r="AC74" s="69" t="e">
        <f t="shared" si="42"/>
        <v>#DIV/0!</v>
      </c>
      <c r="AD74" s="68"/>
      <c r="AE74" s="68"/>
      <c r="AF74" s="68" t="s">
        <v>117</v>
      </c>
      <c r="AG74" s="68"/>
      <c r="AH74" s="69" t="e">
        <f t="shared" si="43"/>
        <v>#DIV/0!</v>
      </c>
      <c r="AI74" s="69" t="e">
        <f t="shared" si="44"/>
        <v>#DIV/0!</v>
      </c>
      <c r="AJ74" s="68"/>
      <c r="AK74" s="68"/>
      <c r="AL74" s="68" t="s">
        <v>118</v>
      </c>
      <c r="AM74" s="68"/>
      <c r="AN74" s="69" t="e">
        <f t="shared" si="45"/>
        <v>#DIV/0!</v>
      </c>
      <c r="AO74" s="69" t="e">
        <f t="shared" si="46"/>
        <v>#DIV/0!</v>
      </c>
      <c r="AP74" s="68"/>
      <c r="AQ74" s="68"/>
      <c r="AR74" s="68" t="s">
        <v>119</v>
      </c>
      <c r="AS74" s="68"/>
      <c r="AT74" s="69" t="e">
        <f t="shared" si="47"/>
        <v>#DIV/0!</v>
      </c>
      <c r="AU74" s="69" t="e">
        <f t="shared" si="48"/>
        <v>#DIV/0!</v>
      </c>
      <c r="AV74" s="68"/>
      <c r="AW74" s="68"/>
      <c r="AX74" s="68" t="s">
        <v>120</v>
      </c>
      <c r="AY74" s="68"/>
      <c r="AZ74" s="69" t="e">
        <f t="shared" si="49"/>
        <v>#DIV/0!</v>
      </c>
      <c r="BA74" s="69" t="e">
        <f t="shared" si="50"/>
        <v>#DIV/0!</v>
      </c>
      <c r="BB74" s="68"/>
      <c r="BC74" s="68"/>
      <c r="BD74" s="68" t="s">
        <v>121</v>
      </c>
      <c r="BE74" s="68"/>
      <c r="BF74" s="69" t="e">
        <f t="shared" si="51"/>
        <v>#DIV/0!</v>
      </c>
      <c r="BG74" s="69" t="e">
        <f t="shared" si="52"/>
        <v>#DIV/0!</v>
      </c>
      <c r="BH74" s="68"/>
      <c r="BI74" s="68"/>
      <c r="BJ74" s="68" t="s">
        <v>122</v>
      </c>
      <c r="BK74" s="68"/>
      <c r="BL74" s="69" t="e">
        <f t="shared" si="53"/>
        <v>#DIV/0!</v>
      </c>
      <c r="BM74" s="69" t="e">
        <f t="shared" si="54"/>
        <v>#DIV/0!</v>
      </c>
      <c r="BN74" s="68"/>
      <c r="BO74" s="68"/>
      <c r="BP74" s="68" t="s">
        <v>123</v>
      </c>
      <c r="BQ74" s="68"/>
      <c r="BR74" s="69" t="e">
        <f t="shared" si="55"/>
        <v>#DIV/0!</v>
      </c>
      <c r="BS74" s="69" t="e">
        <f t="shared" si="56"/>
        <v>#DIV/0!</v>
      </c>
      <c r="BT74" s="68"/>
      <c r="BU74" s="68"/>
      <c r="BV74" s="68" t="s">
        <v>124</v>
      </c>
      <c r="BW74" s="68"/>
      <c r="BX74" s="69" t="e">
        <f t="shared" si="57"/>
        <v>#DIV/0!</v>
      </c>
      <c r="BY74" s="69" t="e">
        <f t="shared" si="58"/>
        <v>#DIV/0!</v>
      </c>
      <c r="BZ74" s="68"/>
      <c r="CA74" s="68"/>
      <c r="CB74" s="68" t="s">
        <v>125</v>
      </c>
      <c r="CC74" s="68"/>
      <c r="CD74" s="69" t="e">
        <f t="shared" si="59"/>
        <v>#DIV/0!</v>
      </c>
      <c r="CE74" s="69" t="e">
        <f t="shared" si="60"/>
        <v>#DIV/0!</v>
      </c>
      <c r="CF74" s="68"/>
      <c r="CG74" s="68"/>
      <c r="CH74" s="68" t="s">
        <v>126</v>
      </c>
      <c r="CI74" s="68"/>
      <c r="CJ74" s="69" t="e">
        <f t="shared" si="61"/>
        <v>#DIV/0!</v>
      </c>
      <c r="CK74" s="69" t="e">
        <f t="shared" si="62"/>
        <v>#DIV/0!</v>
      </c>
      <c r="CL74" s="68"/>
      <c r="CM74" s="68"/>
      <c r="CN74" s="59">
        <f t="shared" si="63"/>
        <v>0</v>
      </c>
      <c r="CO74" s="59">
        <f t="shared" si="64"/>
        <v>0</v>
      </c>
      <c r="CP74" s="59">
        <f t="shared" si="65"/>
        <v>0</v>
      </c>
      <c r="CQ74" s="59">
        <f t="shared" si="66"/>
        <v>0</v>
      </c>
      <c r="CR74" s="59">
        <f t="shared" si="67"/>
        <v>0</v>
      </c>
      <c r="CS74" s="59">
        <f t="shared" si="68"/>
        <v>0</v>
      </c>
      <c r="CT74" s="59">
        <f t="shared" si="69"/>
        <v>0</v>
      </c>
      <c r="CU74" s="59">
        <f t="shared" si="70"/>
        <v>0</v>
      </c>
      <c r="CV74" s="59">
        <f t="shared" si="71"/>
        <v>0</v>
      </c>
      <c r="CW74" s="59">
        <f t="shared" si="72"/>
        <v>0</v>
      </c>
      <c r="CX74" s="59">
        <f t="shared" si="73"/>
        <v>0</v>
      </c>
      <c r="CY74" s="59">
        <f t="shared" si="74"/>
        <v>0</v>
      </c>
      <c r="CZ74" s="59">
        <f t="shared" si="75"/>
        <v>0</v>
      </c>
    </row>
    <row r="75" spans="1:104" ht="14.15" x14ac:dyDescent="0.4">
      <c r="A75" s="150" t="s">
        <v>965</v>
      </c>
      <c r="B75" s="228"/>
      <c r="C75" s="21" t="s">
        <v>1519</v>
      </c>
      <c r="D75" s="23"/>
      <c r="E75" s="23"/>
      <c r="F75" s="23"/>
      <c r="G75" s="21">
        <f t="shared" si="38"/>
        <v>0</v>
      </c>
      <c r="H75" s="21"/>
      <c r="I75" s="21"/>
      <c r="J75" s="21"/>
      <c r="K75" s="21"/>
      <c r="L75" s="21"/>
      <c r="M75" s="21"/>
      <c r="N75" s="21"/>
      <c r="O75" s="21"/>
      <c r="P75" s="21"/>
      <c r="Q75" s="21"/>
      <c r="R75" s="21"/>
      <c r="S75" s="21"/>
      <c r="T75" s="68" t="s">
        <v>115</v>
      </c>
      <c r="U75" s="68"/>
      <c r="V75" s="69" t="e">
        <f t="shared" si="39"/>
        <v>#DIV/0!</v>
      </c>
      <c r="W75" s="69" t="e">
        <f t="shared" si="40"/>
        <v>#DIV/0!</v>
      </c>
      <c r="X75" s="68"/>
      <c r="Y75" s="68"/>
      <c r="Z75" s="68" t="s">
        <v>116</v>
      </c>
      <c r="AA75" s="68"/>
      <c r="AB75" s="69" t="e">
        <f t="shared" si="41"/>
        <v>#DIV/0!</v>
      </c>
      <c r="AC75" s="69" t="e">
        <f t="shared" si="42"/>
        <v>#DIV/0!</v>
      </c>
      <c r="AD75" s="68"/>
      <c r="AE75" s="68"/>
      <c r="AF75" s="68" t="s">
        <v>117</v>
      </c>
      <c r="AG75" s="68"/>
      <c r="AH75" s="69" t="e">
        <f t="shared" si="43"/>
        <v>#DIV/0!</v>
      </c>
      <c r="AI75" s="69" t="e">
        <f t="shared" si="44"/>
        <v>#DIV/0!</v>
      </c>
      <c r="AJ75" s="68"/>
      <c r="AK75" s="68"/>
      <c r="AL75" s="68" t="s">
        <v>118</v>
      </c>
      <c r="AM75" s="68"/>
      <c r="AN75" s="69" t="e">
        <f t="shared" si="45"/>
        <v>#DIV/0!</v>
      </c>
      <c r="AO75" s="69" t="e">
        <f t="shared" si="46"/>
        <v>#DIV/0!</v>
      </c>
      <c r="AP75" s="68"/>
      <c r="AQ75" s="68"/>
      <c r="AR75" s="68" t="s">
        <v>119</v>
      </c>
      <c r="AS75" s="68"/>
      <c r="AT75" s="69" t="e">
        <f t="shared" si="47"/>
        <v>#DIV/0!</v>
      </c>
      <c r="AU75" s="69" t="e">
        <f t="shared" si="48"/>
        <v>#DIV/0!</v>
      </c>
      <c r="AV75" s="68"/>
      <c r="AW75" s="68"/>
      <c r="AX75" s="68" t="s">
        <v>120</v>
      </c>
      <c r="AY75" s="68"/>
      <c r="AZ75" s="69" t="e">
        <f t="shared" si="49"/>
        <v>#DIV/0!</v>
      </c>
      <c r="BA75" s="69" t="e">
        <f t="shared" si="50"/>
        <v>#DIV/0!</v>
      </c>
      <c r="BB75" s="68"/>
      <c r="BC75" s="68"/>
      <c r="BD75" s="68" t="s">
        <v>121</v>
      </c>
      <c r="BE75" s="68"/>
      <c r="BF75" s="69" t="e">
        <f t="shared" si="51"/>
        <v>#DIV/0!</v>
      </c>
      <c r="BG75" s="69" t="e">
        <f t="shared" si="52"/>
        <v>#DIV/0!</v>
      </c>
      <c r="BH75" s="68"/>
      <c r="BI75" s="68"/>
      <c r="BJ75" s="68" t="s">
        <v>122</v>
      </c>
      <c r="BK75" s="68"/>
      <c r="BL75" s="69" t="e">
        <f t="shared" si="53"/>
        <v>#DIV/0!</v>
      </c>
      <c r="BM75" s="69" t="e">
        <f t="shared" si="54"/>
        <v>#DIV/0!</v>
      </c>
      <c r="BN75" s="68"/>
      <c r="BO75" s="68"/>
      <c r="BP75" s="68" t="s">
        <v>123</v>
      </c>
      <c r="BQ75" s="68"/>
      <c r="BR75" s="69" t="e">
        <f t="shared" si="55"/>
        <v>#DIV/0!</v>
      </c>
      <c r="BS75" s="69" t="e">
        <f t="shared" si="56"/>
        <v>#DIV/0!</v>
      </c>
      <c r="BT75" s="68"/>
      <c r="BU75" s="68"/>
      <c r="BV75" s="68" t="s">
        <v>124</v>
      </c>
      <c r="BW75" s="68"/>
      <c r="BX75" s="69" t="e">
        <f t="shared" si="57"/>
        <v>#DIV/0!</v>
      </c>
      <c r="BY75" s="69" t="e">
        <f t="shared" si="58"/>
        <v>#DIV/0!</v>
      </c>
      <c r="BZ75" s="68"/>
      <c r="CA75" s="68"/>
      <c r="CB75" s="68" t="s">
        <v>125</v>
      </c>
      <c r="CC75" s="68"/>
      <c r="CD75" s="69" t="e">
        <f t="shared" si="59"/>
        <v>#DIV/0!</v>
      </c>
      <c r="CE75" s="69" t="e">
        <f t="shared" si="60"/>
        <v>#DIV/0!</v>
      </c>
      <c r="CF75" s="68"/>
      <c r="CG75" s="68"/>
      <c r="CH75" s="68" t="s">
        <v>126</v>
      </c>
      <c r="CI75" s="68"/>
      <c r="CJ75" s="69" t="e">
        <f t="shared" si="61"/>
        <v>#DIV/0!</v>
      </c>
      <c r="CK75" s="69" t="e">
        <f t="shared" si="62"/>
        <v>#DIV/0!</v>
      </c>
      <c r="CL75" s="68"/>
      <c r="CM75" s="68"/>
      <c r="CN75" s="59">
        <f t="shared" si="63"/>
        <v>0</v>
      </c>
      <c r="CO75" s="59">
        <f t="shared" si="64"/>
        <v>0</v>
      </c>
      <c r="CP75" s="59">
        <f t="shared" si="65"/>
        <v>0</v>
      </c>
      <c r="CQ75" s="59">
        <f t="shared" si="66"/>
        <v>0</v>
      </c>
      <c r="CR75" s="59">
        <f t="shared" si="67"/>
        <v>0</v>
      </c>
      <c r="CS75" s="59">
        <f t="shared" si="68"/>
        <v>0</v>
      </c>
      <c r="CT75" s="59">
        <f t="shared" si="69"/>
        <v>0</v>
      </c>
      <c r="CU75" s="59">
        <f t="shared" si="70"/>
        <v>0</v>
      </c>
      <c r="CV75" s="59">
        <f t="shared" si="71"/>
        <v>0</v>
      </c>
      <c r="CW75" s="59">
        <f t="shared" si="72"/>
        <v>0</v>
      </c>
      <c r="CX75" s="59">
        <f t="shared" si="73"/>
        <v>0</v>
      </c>
      <c r="CY75" s="59">
        <f t="shared" si="74"/>
        <v>0</v>
      </c>
      <c r="CZ75" s="59">
        <f t="shared" si="75"/>
        <v>0</v>
      </c>
    </row>
    <row r="76" spans="1:104" ht="64.3" x14ac:dyDescent="0.4">
      <c r="A76" s="150" t="s">
        <v>1245</v>
      </c>
      <c r="B76" s="226" t="s">
        <v>142</v>
      </c>
      <c r="C76" s="21" t="s">
        <v>1520</v>
      </c>
      <c r="D76" s="23" t="s">
        <v>1254</v>
      </c>
      <c r="E76" s="23" t="s">
        <v>1255</v>
      </c>
      <c r="F76" s="23" t="s">
        <v>1256</v>
      </c>
      <c r="G76" s="21">
        <f t="shared" si="38"/>
        <v>1</v>
      </c>
      <c r="H76" s="21"/>
      <c r="I76" s="21"/>
      <c r="J76" s="21"/>
      <c r="K76" s="21"/>
      <c r="L76" s="21"/>
      <c r="M76" s="21"/>
      <c r="N76" s="21"/>
      <c r="O76" s="21"/>
      <c r="P76" s="21"/>
      <c r="Q76" s="21"/>
      <c r="R76" s="21">
        <v>1</v>
      </c>
      <c r="S76" s="21"/>
      <c r="T76" s="68" t="s">
        <v>115</v>
      </c>
      <c r="U76" s="68"/>
      <c r="V76" s="69" t="e">
        <f t="shared" si="39"/>
        <v>#DIV/0!</v>
      </c>
      <c r="W76" s="69">
        <f t="shared" si="40"/>
        <v>0</v>
      </c>
      <c r="X76" s="68"/>
      <c r="Y76" s="68"/>
      <c r="Z76" s="68" t="s">
        <v>116</v>
      </c>
      <c r="AA76" s="68"/>
      <c r="AB76" s="69" t="e">
        <f t="shared" si="41"/>
        <v>#DIV/0!</v>
      </c>
      <c r="AC76" s="69">
        <f t="shared" si="42"/>
        <v>0</v>
      </c>
      <c r="AD76" s="68"/>
      <c r="AE76" s="68"/>
      <c r="AF76" s="68" t="s">
        <v>117</v>
      </c>
      <c r="AG76" s="68"/>
      <c r="AH76" s="69" t="e">
        <f t="shared" si="43"/>
        <v>#DIV/0!</v>
      </c>
      <c r="AI76" s="69">
        <f t="shared" si="44"/>
        <v>0</v>
      </c>
      <c r="AJ76" s="68"/>
      <c r="AK76" s="68"/>
      <c r="AL76" s="68" t="s">
        <v>118</v>
      </c>
      <c r="AM76" s="68"/>
      <c r="AN76" s="69" t="e">
        <f t="shared" si="45"/>
        <v>#DIV/0!</v>
      </c>
      <c r="AO76" s="69">
        <f t="shared" si="46"/>
        <v>0</v>
      </c>
      <c r="AP76" s="68"/>
      <c r="AQ76" s="68"/>
      <c r="AR76" s="68" t="s">
        <v>119</v>
      </c>
      <c r="AS76" s="68"/>
      <c r="AT76" s="69" t="e">
        <f t="shared" si="47"/>
        <v>#DIV/0!</v>
      </c>
      <c r="AU76" s="69">
        <f t="shared" si="48"/>
        <v>0</v>
      </c>
      <c r="AV76" s="68"/>
      <c r="AW76" s="68"/>
      <c r="AX76" s="68" t="s">
        <v>120</v>
      </c>
      <c r="AY76" s="68"/>
      <c r="AZ76" s="69" t="e">
        <f t="shared" si="49"/>
        <v>#DIV/0!</v>
      </c>
      <c r="BA76" s="69">
        <f t="shared" si="50"/>
        <v>0</v>
      </c>
      <c r="BB76" s="68"/>
      <c r="BC76" s="68"/>
      <c r="BD76" s="68" t="s">
        <v>121</v>
      </c>
      <c r="BE76" s="68"/>
      <c r="BF76" s="69" t="e">
        <f t="shared" si="51"/>
        <v>#DIV/0!</v>
      </c>
      <c r="BG76" s="69">
        <f t="shared" si="52"/>
        <v>0</v>
      </c>
      <c r="BH76" s="68"/>
      <c r="BI76" s="68"/>
      <c r="BJ76" s="68" t="s">
        <v>122</v>
      </c>
      <c r="BK76" s="68"/>
      <c r="BL76" s="69" t="e">
        <f t="shared" si="53"/>
        <v>#DIV/0!</v>
      </c>
      <c r="BM76" s="69">
        <f t="shared" si="54"/>
        <v>0</v>
      </c>
      <c r="BN76" s="68"/>
      <c r="BO76" s="68"/>
      <c r="BP76" s="68" t="s">
        <v>123</v>
      </c>
      <c r="BQ76" s="68"/>
      <c r="BR76" s="69" t="e">
        <f t="shared" si="55"/>
        <v>#DIV/0!</v>
      </c>
      <c r="BS76" s="69">
        <f t="shared" si="56"/>
        <v>0</v>
      </c>
      <c r="BT76" s="68"/>
      <c r="BU76" s="68"/>
      <c r="BV76" s="68" t="s">
        <v>124</v>
      </c>
      <c r="BW76" s="68"/>
      <c r="BX76" s="69" t="e">
        <f t="shared" si="57"/>
        <v>#DIV/0!</v>
      </c>
      <c r="BY76" s="69">
        <f t="shared" si="58"/>
        <v>0</v>
      </c>
      <c r="BZ76" s="68"/>
      <c r="CA76" s="68"/>
      <c r="CB76" s="68" t="s">
        <v>125</v>
      </c>
      <c r="CC76" s="68"/>
      <c r="CD76" s="69">
        <f t="shared" si="59"/>
        <v>0</v>
      </c>
      <c r="CE76" s="69">
        <f t="shared" si="60"/>
        <v>0</v>
      </c>
      <c r="CF76" s="68"/>
      <c r="CG76" s="68"/>
      <c r="CH76" s="68" t="s">
        <v>126</v>
      </c>
      <c r="CI76" s="68"/>
      <c r="CJ76" s="69" t="e">
        <f t="shared" si="61"/>
        <v>#DIV/0!</v>
      </c>
      <c r="CK76" s="69">
        <f t="shared" si="62"/>
        <v>0</v>
      </c>
      <c r="CL76" s="68"/>
      <c r="CM76" s="68"/>
      <c r="CN76" s="59">
        <f t="shared" si="63"/>
        <v>0</v>
      </c>
      <c r="CO76" s="59">
        <f t="shared" si="64"/>
        <v>0</v>
      </c>
      <c r="CP76" s="59">
        <f t="shared" si="65"/>
        <v>0</v>
      </c>
      <c r="CQ76" s="59">
        <f t="shared" si="66"/>
        <v>0</v>
      </c>
      <c r="CR76" s="59">
        <f t="shared" si="67"/>
        <v>0</v>
      </c>
      <c r="CS76" s="59">
        <f t="shared" si="68"/>
        <v>0</v>
      </c>
      <c r="CT76" s="59">
        <f t="shared" si="69"/>
        <v>0</v>
      </c>
      <c r="CU76" s="59">
        <f t="shared" si="70"/>
        <v>0</v>
      </c>
      <c r="CV76" s="59">
        <f t="shared" si="71"/>
        <v>0</v>
      </c>
      <c r="CW76" s="59">
        <f t="shared" si="72"/>
        <v>0</v>
      </c>
      <c r="CX76" s="59">
        <f t="shared" si="73"/>
        <v>0</v>
      </c>
      <c r="CY76" s="59">
        <f t="shared" si="74"/>
        <v>0</v>
      </c>
      <c r="CZ76" s="59">
        <f t="shared" si="75"/>
        <v>0</v>
      </c>
    </row>
    <row r="77" spans="1:104" ht="14.15" x14ac:dyDescent="0.4">
      <c r="A77" s="150" t="s">
        <v>1245</v>
      </c>
      <c r="B77" s="227"/>
      <c r="C77" s="21" t="s">
        <v>1521</v>
      </c>
      <c r="D77" s="23"/>
      <c r="E77" s="23"/>
      <c r="F77" s="23"/>
      <c r="G77" s="21">
        <f t="shared" si="38"/>
        <v>0</v>
      </c>
      <c r="H77" s="21"/>
      <c r="I77" s="21"/>
      <c r="J77" s="21"/>
      <c r="K77" s="21"/>
      <c r="L77" s="21"/>
      <c r="M77" s="21"/>
      <c r="N77" s="21"/>
      <c r="O77" s="21"/>
      <c r="P77" s="21"/>
      <c r="Q77" s="21"/>
      <c r="R77" s="21"/>
      <c r="S77" s="21"/>
      <c r="T77" s="68" t="s">
        <v>115</v>
      </c>
      <c r="U77" s="68"/>
      <c r="V77" s="69" t="e">
        <f t="shared" si="39"/>
        <v>#DIV/0!</v>
      </c>
      <c r="W77" s="69" t="e">
        <f t="shared" si="40"/>
        <v>#DIV/0!</v>
      </c>
      <c r="X77" s="68"/>
      <c r="Y77" s="68"/>
      <c r="Z77" s="68" t="s">
        <v>116</v>
      </c>
      <c r="AA77" s="68"/>
      <c r="AB77" s="69" t="e">
        <f t="shared" si="41"/>
        <v>#DIV/0!</v>
      </c>
      <c r="AC77" s="69" t="e">
        <f t="shared" si="42"/>
        <v>#DIV/0!</v>
      </c>
      <c r="AD77" s="68"/>
      <c r="AE77" s="68"/>
      <c r="AF77" s="68" t="s">
        <v>117</v>
      </c>
      <c r="AG77" s="68"/>
      <c r="AH77" s="69" t="e">
        <f t="shared" si="43"/>
        <v>#DIV/0!</v>
      </c>
      <c r="AI77" s="69" t="e">
        <f t="shared" si="44"/>
        <v>#DIV/0!</v>
      </c>
      <c r="AJ77" s="68"/>
      <c r="AK77" s="68"/>
      <c r="AL77" s="68" t="s">
        <v>118</v>
      </c>
      <c r="AM77" s="68"/>
      <c r="AN77" s="69" t="e">
        <f t="shared" si="45"/>
        <v>#DIV/0!</v>
      </c>
      <c r="AO77" s="69" t="e">
        <f t="shared" si="46"/>
        <v>#DIV/0!</v>
      </c>
      <c r="AP77" s="68"/>
      <c r="AQ77" s="68"/>
      <c r="AR77" s="68" t="s">
        <v>119</v>
      </c>
      <c r="AS77" s="68"/>
      <c r="AT77" s="69" t="e">
        <f t="shared" si="47"/>
        <v>#DIV/0!</v>
      </c>
      <c r="AU77" s="69" t="e">
        <f t="shared" si="48"/>
        <v>#DIV/0!</v>
      </c>
      <c r="AV77" s="68"/>
      <c r="AW77" s="68"/>
      <c r="AX77" s="68" t="s">
        <v>120</v>
      </c>
      <c r="AY77" s="68"/>
      <c r="AZ77" s="69" t="e">
        <f t="shared" si="49"/>
        <v>#DIV/0!</v>
      </c>
      <c r="BA77" s="69" t="e">
        <f t="shared" si="50"/>
        <v>#DIV/0!</v>
      </c>
      <c r="BB77" s="68"/>
      <c r="BC77" s="68"/>
      <c r="BD77" s="68" t="s">
        <v>121</v>
      </c>
      <c r="BE77" s="68"/>
      <c r="BF77" s="69" t="e">
        <f t="shared" si="51"/>
        <v>#DIV/0!</v>
      </c>
      <c r="BG77" s="69" t="e">
        <f t="shared" si="52"/>
        <v>#DIV/0!</v>
      </c>
      <c r="BH77" s="68"/>
      <c r="BI77" s="68"/>
      <c r="BJ77" s="68" t="s">
        <v>122</v>
      </c>
      <c r="BK77" s="68"/>
      <c r="BL77" s="69" t="e">
        <f t="shared" si="53"/>
        <v>#DIV/0!</v>
      </c>
      <c r="BM77" s="69" t="e">
        <f t="shared" si="54"/>
        <v>#DIV/0!</v>
      </c>
      <c r="BN77" s="68"/>
      <c r="BO77" s="68"/>
      <c r="BP77" s="68" t="s">
        <v>123</v>
      </c>
      <c r="BQ77" s="68"/>
      <c r="BR77" s="69" t="e">
        <f t="shared" si="55"/>
        <v>#DIV/0!</v>
      </c>
      <c r="BS77" s="69" t="e">
        <f t="shared" si="56"/>
        <v>#DIV/0!</v>
      </c>
      <c r="BT77" s="68"/>
      <c r="BU77" s="68"/>
      <c r="BV77" s="68" t="s">
        <v>124</v>
      </c>
      <c r="BW77" s="68"/>
      <c r="BX77" s="69" t="e">
        <f t="shared" si="57"/>
        <v>#DIV/0!</v>
      </c>
      <c r="BY77" s="69" t="e">
        <f t="shared" si="58"/>
        <v>#DIV/0!</v>
      </c>
      <c r="BZ77" s="68"/>
      <c r="CA77" s="68"/>
      <c r="CB77" s="68" t="s">
        <v>125</v>
      </c>
      <c r="CC77" s="68"/>
      <c r="CD77" s="69" t="e">
        <f t="shared" si="59"/>
        <v>#DIV/0!</v>
      </c>
      <c r="CE77" s="69" t="e">
        <f t="shared" si="60"/>
        <v>#DIV/0!</v>
      </c>
      <c r="CF77" s="68"/>
      <c r="CG77" s="68"/>
      <c r="CH77" s="68" t="s">
        <v>126</v>
      </c>
      <c r="CI77" s="68"/>
      <c r="CJ77" s="69" t="e">
        <f t="shared" si="61"/>
        <v>#DIV/0!</v>
      </c>
      <c r="CK77" s="69" t="e">
        <f t="shared" si="62"/>
        <v>#DIV/0!</v>
      </c>
      <c r="CL77" s="68"/>
      <c r="CM77" s="68"/>
      <c r="CN77" s="59">
        <f t="shared" si="63"/>
        <v>0</v>
      </c>
      <c r="CO77" s="59">
        <f t="shared" si="64"/>
        <v>0</v>
      </c>
      <c r="CP77" s="59">
        <f t="shared" si="65"/>
        <v>0</v>
      </c>
      <c r="CQ77" s="59">
        <f t="shared" si="66"/>
        <v>0</v>
      </c>
      <c r="CR77" s="59">
        <f t="shared" si="67"/>
        <v>0</v>
      </c>
      <c r="CS77" s="59">
        <f t="shared" si="68"/>
        <v>0</v>
      </c>
      <c r="CT77" s="59">
        <f t="shared" si="69"/>
        <v>0</v>
      </c>
      <c r="CU77" s="59">
        <f t="shared" si="70"/>
        <v>0</v>
      </c>
      <c r="CV77" s="59">
        <f t="shared" si="71"/>
        <v>0</v>
      </c>
      <c r="CW77" s="59">
        <f t="shared" si="72"/>
        <v>0</v>
      </c>
      <c r="CX77" s="59">
        <f t="shared" si="73"/>
        <v>0</v>
      </c>
      <c r="CY77" s="59">
        <f t="shared" si="74"/>
        <v>0</v>
      </c>
      <c r="CZ77" s="59">
        <f t="shared" si="75"/>
        <v>0</v>
      </c>
    </row>
    <row r="78" spans="1:104" ht="14.15" x14ac:dyDescent="0.4">
      <c r="A78" s="150" t="s">
        <v>1245</v>
      </c>
      <c r="B78" s="227"/>
      <c r="C78" s="21" t="s">
        <v>1522</v>
      </c>
      <c r="D78" s="23"/>
      <c r="E78" s="23"/>
      <c r="F78" s="23"/>
      <c r="G78" s="21">
        <f t="shared" si="38"/>
        <v>0</v>
      </c>
      <c r="H78" s="21"/>
      <c r="I78" s="21"/>
      <c r="J78" s="21"/>
      <c r="K78" s="21"/>
      <c r="L78" s="21"/>
      <c r="M78" s="21"/>
      <c r="N78" s="21"/>
      <c r="O78" s="21"/>
      <c r="P78" s="21"/>
      <c r="Q78" s="21"/>
      <c r="R78" s="21"/>
      <c r="S78" s="21"/>
      <c r="T78" s="68" t="s">
        <v>115</v>
      </c>
      <c r="U78" s="68"/>
      <c r="V78" s="69" t="e">
        <f t="shared" si="39"/>
        <v>#DIV/0!</v>
      </c>
      <c r="W78" s="69" t="e">
        <f t="shared" si="40"/>
        <v>#DIV/0!</v>
      </c>
      <c r="X78" s="68"/>
      <c r="Y78" s="68"/>
      <c r="Z78" s="68" t="s">
        <v>116</v>
      </c>
      <c r="AA78" s="68"/>
      <c r="AB78" s="69" t="e">
        <f t="shared" si="41"/>
        <v>#DIV/0!</v>
      </c>
      <c r="AC78" s="69" t="e">
        <f t="shared" si="42"/>
        <v>#DIV/0!</v>
      </c>
      <c r="AD78" s="68"/>
      <c r="AE78" s="68"/>
      <c r="AF78" s="68" t="s">
        <v>117</v>
      </c>
      <c r="AG78" s="68"/>
      <c r="AH78" s="69" t="e">
        <f t="shared" si="43"/>
        <v>#DIV/0!</v>
      </c>
      <c r="AI78" s="69" t="e">
        <f t="shared" si="44"/>
        <v>#DIV/0!</v>
      </c>
      <c r="AJ78" s="68"/>
      <c r="AK78" s="68"/>
      <c r="AL78" s="68" t="s">
        <v>118</v>
      </c>
      <c r="AM78" s="68"/>
      <c r="AN78" s="69" t="e">
        <f t="shared" si="45"/>
        <v>#DIV/0!</v>
      </c>
      <c r="AO78" s="69" t="e">
        <f t="shared" si="46"/>
        <v>#DIV/0!</v>
      </c>
      <c r="AP78" s="68"/>
      <c r="AQ78" s="68"/>
      <c r="AR78" s="68" t="s">
        <v>119</v>
      </c>
      <c r="AS78" s="68"/>
      <c r="AT78" s="69" t="e">
        <f t="shared" si="47"/>
        <v>#DIV/0!</v>
      </c>
      <c r="AU78" s="69" t="e">
        <f t="shared" si="48"/>
        <v>#DIV/0!</v>
      </c>
      <c r="AV78" s="68"/>
      <c r="AW78" s="68"/>
      <c r="AX78" s="68" t="s">
        <v>120</v>
      </c>
      <c r="AY78" s="68"/>
      <c r="AZ78" s="69" t="e">
        <f t="shared" si="49"/>
        <v>#DIV/0!</v>
      </c>
      <c r="BA78" s="69" t="e">
        <f t="shared" si="50"/>
        <v>#DIV/0!</v>
      </c>
      <c r="BB78" s="68"/>
      <c r="BC78" s="68"/>
      <c r="BD78" s="68" t="s">
        <v>121</v>
      </c>
      <c r="BE78" s="68"/>
      <c r="BF78" s="69" t="e">
        <f t="shared" si="51"/>
        <v>#DIV/0!</v>
      </c>
      <c r="BG78" s="69" t="e">
        <f t="shared" si="52"/>
        <v>#DIV/0!</v>
      </c>
      <c r="BH78" s="68"/>
      <c r="BI78" s="68"/>
      <c r="BJ78" s="68" t="s">
        <v>122</v>
      </c>
      <c r="BK78" s="68"/>
      <c r="BL78" s="69" t="e">
        <f t="shared" si="53"/>
        <v>#DIV/0!</v>
      </c>
      <c r="BM78" s="69" t="e">
        <f t="shared" si="54"/>
        <v>#DIV/0!</v>
      </c>
      <c r="BN78" s="68"/>
      <c r="BO78" s="68"/>
      <c r="BP78" s="68" t="s">
        <v>123</v>
      </c>
      <c r="BQ78" s="68"/>
      <c r="BR78" s="69" t="e">
        <f t="shared" si="55"/>
        <v>#DIV/0!</v>
      </c>
      <c r="BS78" s="69" t="e">
        <f t="shared" si="56"/>
        <v>#DIV/0!</v>
      </c>
      <c r="BT78" s="68"/>
      <c r="BU78" s="68"/>
      <c r="BV78" s="68" t="s">
        <v>124</v>
      </c>
      <c r="BW78" s="68"/>
      <c r="BX78" s="69" t="e">
        <f t="shared" si="57"/>
        <v>#DIV/0!</v>
      </c>
      <c r="BY78" s="69" t="e">
        <f t="shared" si="58"/>
        <v>#DIV/0!</v>
      </c>
      <c r="BZ78" s="68"/>
      <c r="CA78" s="68"/>
      <c r="CB78" s="68" t="s">
        <v>125</v>
      </c>
      <c r="CC78" s="68"/>
      <c r="CD78" s="69" t="e">
        <f t="shared" si="59"/>
        <v>#DIV/0!</v>
      </c>
      <c r="CE78" s="69" t="e">
        <f t="shared" si="60"/>
        <v>#DIV/0!</v>
      </c>
      <c r="CF78" s="68"/>
      <c r="CG78" s="68"/>
      <c r="CH78" s="68" t="s">
        <v>126</v>
      </c>
      <c r="CI78" s="68"/>
      <c r="CJ78" s="69" t="e">
        <f t="shared" si="61"/>
        <v>#DIV/0!</v>
      </c>
      <c r="CK78" s="69" t="e">
        <f t="shared" si="62"/>
        <v>#DIV/0!</v>
      </c>
      <c r="CL78" s="68"/>
      <c r="CM78" s="68"/>
      <c r="CN78" s="59">
        <f t="shared" si="63"/>
        <v>0</v>
      </c>
      <c r="CO78" s="59">
        <f t="shared" si="64"/>
        <v>0</v>
      </c>
      <c r="CP78" s="59">
        <f t="shared" si="65"/>
        <v>0</v>
      </c>
      <c r="CQ78" s="59">
        <f t="shared" si="66"/>
        <v>0</v>
      </c>
      <c r="CR78" s="59">
        <f t="shared" si="67"/>
        <v>0</v>
      </c>
      <c r="CS78" s="59">
        <f t="shared" si="68"/>
        <v>0</v>
      </c>
      <c r="CT78" s="59">
        <f t="shared" si="69"/>
        <v>0</v>
      </c>
      <c r="CU78" s="59">
        <f t="shared" si="70"/>
        <v>0</v>
      </c>
      <c r="CV78" s="59">
        <f t="shared" si="71"/>
        <v>0</v>
      </c>
      <c r="CW78" s="59">
        <f t="shared" si="72"/>
        <v>0</v>
      </c>
      <c r="CX78" s="59">
        <f t="shared" si="73"/>
        <v>0</v>
      </c>
      <c r="CY78" s="59">
        <f t="shared" si="74"/>
        <v>0</v>
      </c>
      <c r="CZ78" s="59">
        <f t="shared" si="75"/>
        <v>0</v>
      </c>
    </row>
    <row r="79" spans="1:104" ht="14.15" x14ac:dyDescent="0.4">
      <c r="A79" s="150" t="s">
        <v>1245</v>
      </c>
      <c r="B79" s="228"/>
      <c r="C79" s="21" t="s">
        <v>1523</v>
      </c>
      <c r="D79" s="23"/>
      <c r="E79" s="23"/>
      <c r="F79" s="23"/>
      <c r="G79" s="21">
        <f t="shared" si="38"/>
        <v>0</v>
      </c>
      <c r="H79" s="21"/>
      <c r="I79" s="21"/>
      <c r="J79" s="21"/>
      <c r="K79" s="21"/>
      <c r="L79" s="21"/>
      <c r="M79" s="21"/>
      <c r="N79" s="21"/>
      <c r="O79" s="21"/>
      <c r="P79" s="21"/>
      <c r="Q79" s="21"/>
      <c r="R79" s="21"/>
      <c r="S79" s="21"/>
      <c r="T79" s="68" t="s">
        <v>115</v>
      </c>
      <c r="U79" s="68"/>
      <c r="V79" s="69" t="e">
        <f t="shared" si="39"/>
        <v>#DIV/0!</v>
      </c>
      <c r="W79" s="69" t="e">
        <f t="shared" si="40"/>
        <v>#DIV/0!</v>
      </c>
      <c r="X79" s="68"/>
      <c r="Y79" s="68"/>
      <c r="Z79" s="68" t="s">
        <v>116</v>
      </c>
      <c r="AA79" s="68"/>
      <c r="AB79" s="69" t="e">
        <f t="shared" si="41"/>
        <v>#DIV/0!</v>
      </c>
      <c r="AC79" s="69" t="e">
        <f t="shared" si="42"/>
        <v>#DIV/0!</v>
      </c>
      <c r="AD79" s="68"/>
      <c r="AE79" s="68"/>
      <c r="AF79" s="68" t="s">
        <v>117</v>
      </c>
      <c r="AG79" s="68"/>
      <c r="AH79" s="69" t="e">
        <f t="shared" si="43"/>
        <v>#DIV/0!</v>
      </c>
      <c r="AI79" s="69" t="e">
        <f t="shared" si="44"/>
        <v>#DIV/0!</v>
      </c>
      <c r="AJ79" s="68"/>
      <c r="AK79" s="68"/>
      <c r="AL79" s="68" t="s">
        <v>118</v>
      </c>
      <c r="AM79" s="68"/>
      <c r="AN79" s="69" t="e">
        <f t="shared" si="45"/>
        <v>#DIV/0!</v>
      </c>
      <c r="AO79" s="69" t="e">
        <f t="shared" si="46"/>
        <v>#DIV/0!</v>
      </c>
      <c r="AP79" s="68"/>
      <c r="AQ79" s="68"/>
      <c r="AR79" s="68" t="s">
        <v>119</v>
      </c>
      <c r="AS79" s="68"/>
      <c r="AT79" s="69" t="e">
        <f t="shared" si="47"/>
        <v>#DIV/0!</v>
      </c>
      <c r="AU79" s="69" t="e">
        <f t="shared" si="48"/>
        <v>#DIV/0!</v>
      </c>
      <c r="AV79" s="68"/>
      <c r="AW79" s="68"/>
      <c r="AX79" s="68" t="s">
        <v>120</v>
      </c>
      <c r="AY79" s="68"/>
      <c r="AZ79" s="69" t="e">
        <f t="shared" si="49"/>
        <v>#DIV/0!</v>
      </c>
      <c r="BA79" s="69" t="e">
        <f t="shared" si="50"/>
        <v>#DIV/0!</v>
      </c>
      <c r="BB79" s="68"/>
      <c r="BC79" s="68"/>
      <c r="BD79" s="68" t="s">
        <v>121</v>
      </c>
      <c r="BE79" s="68"/>
      <c r="BF79" s="69" t="e">
        <f t="shared" si="51"/>
        <v>#DIV/0!</v>
      </c>
      <c r="BG79" s="69" t="e">
        <f t="shared" si="52"/>
        <v>#DIV/0!</v>
      </c>
      <c r="BH79" s="68"/>
      <c r="BI79" s="68"/>
      <c r="BJ79" s="68" t="s">
        <v>122</v>
      </c>
      <c r="BK79" s="68"/>
      <c r="BL79" s="69" t="e">
        <f t="shared" si="53"/>
        <v>#DIV/0!</v>
      </c>
      <c r="BM79" s="69" t="e">
        <f t="shared" si="54"/>
        <v>#DIV/0!</v>
      </c>
      <c r="BN79" s="68"/>
      <c r="BO79" s="68"/>
      <c r="BP79" s="68" t="s">
        <v>123</v>
      </c>
      <c r="BQ79" s="68"/>
      <c r="BR79" s="69" t="e">
        <f t="shared" si="55"/>
        <v>#DIV/0!</v>
      </c>
      <c r="BS79" s="69" t="e">
        <f t="shared" si="56"/>
        <v>#DIV/0!</v>
      </c>
      <c r="BT79" s="68"/>
      <c r="BU79" s="68"/>
      <c r="BV79" s="68" t="s">
        <v>124</v>
      </c>
      <c r="BW79" s="68"/>
      <c r="BX79" s="69" t="e">
        <f t="shared" si="57"/>
        <v>#DIV/0!</v>
      </c>
      <c r="BY79" s="69" t="e">
        <f t="shared" si="58"/>
        <v>#DIV/0!</v>
      </c>
      <c r="BZ79" s="68"/>
      <c r="CA79" s="68"/>
      <c r="CB79" s="68" t="s">
        <v>125</v>
      </c>
      <c r="CC79" s="68"/>
      <c r="CD79" s="69" t="e">
        <f t="shared" si="59"/>
        <v>#DIV/0!</v>
      </c>
      <c r="CE79" s="69" t="e">
        <f t="shared" si="60"/>
        <v>#DIV/0!</v>
      </c>
      <c r="CF79" s="68"/>
      <c r="CG79" s="68"/>
      <c r="CH79" s="68" t="s">
        <v>126</v>
      </c>
      <c r="CI79" s="68"/>
      <c r="CJ79" s="69" t="e">
        <f t="shared" si="61"/>
        <v>#DIV/0!</v>
      </c>
      <c r="CK79" s="69" t="e">
        <f t="shared" si="62"/>
        <v>#DIV/0!</v>
      </c>
      <c r="CL79" s="68"/>
      <c r="CM79" s="68"/>
      <c r="CN79" s="59">
        <f t="shared" si="63"/>
        <v>0</v>
      </c>
      <c r="CO79" s="59">
        <f t="shared" si="64"/>
        <v>0</v>
      </c>
      <c r="CP79" s="59">
        <f t="shared" si="65"/>
        <v>0</v>
      </c>
      <c r="CQ79" s="59">
        <f t="shared" si="66"/>
        <v>0</v>
      </c>
      <c r="CR79" s="59">
        <f t="shared" si="67"/>
        <v>0</v>
      </c>
      <c r="CS79" s="59">
        <f t="shared" si="68"/>
        <v>0</v>
      </c>
      <c r="CT79" s="59">
        <f t="shared" si="69"/>
        <v>0</v>
      </c>
      <c r="CU79" s="59">
        <f t="shared" si="70"/>
        <v>0</v>
      </c>
      <c r="CV79" s="59">
        <f t="shared" si="71"/>
        <v>0</v>
      </c>
      <c r="CW79" s="59">
        <f t="shared" si="72"/>
        <v>0</v>
      </c>
      <c r="CX79" s="59">
        <f t="shared" si="73"/>
        <v>0</v>
      </c>
      <c r="CY79" s="59">
        <f t="shared" si="74"/>
        <v>0</v>
      </c>
      <c r="CZ79" s="59">
        <f t="shared" si="75"/>
        <v>0</v>
      </c>
    </row>
    <row r="80" spans="1:104" ht="38.6" x14ac:dyDescent="0.4">
      <c r="A80" s="150" t="s">
        <v>1132</v>
      </c>
      <c r="B80" s="226" t="s">
        <v>142</v>
      </c>
      <c r="C80" s="21" t="s">
        <v>1524</v>
      </c>
      <c r="D80" s="23" t="s">
        <v>1141</v>
      </c>
      <c r="E80" s="23" t="s">
        <v>1142</v>
      </c>
      <c r="F80" s="23" t="s">
        <v>1143</v>
      </c>
      <c r="G80" s="21">
        <f t="shared" si="38"/>
        <v>2</v>
      </c>
      <c r="H80" s="21"/>
      <c r="I80" s="21"/>
      <c r="J80" s="21"/>
      <c r="K80" s="21"/>
      <c r="L80" s="21"/>
      <c r="M80" s="21"/>
      <c r="N80" s="21">
        <v>1</v>
      </c>
      <c r="O80" s="21"/>
      <c r="P80" s="21"/>
      <c r="Q80" s="21"/>
      <c r="R80" s="21">
        <v>1</v>
      </c>
      <c r="S80" s="21"/>
      <c r="T80" s="68" t="s">
        <v>115</v>
      </c>
      <c r="U80" s="68"/>
      <c r="V80" s="69" t="e">
        <f t="shared" si="39"/>
        <v>#DIV/0!</v>
      </c>
      <c r="W80" s="69">
        <f t="shared" si="40"/>
        <v>0</v>
      </c>
      <c r="X80" s="68"/>
      <c r="Y80" s="68"/>
      <c r="Z80" s="68" t="s">
        <v>116</v>
      </c>
      <c r="AA80" s="68"/>
      <c r="AB80" s="69" t="e">
        <f t="shared" si="41"/>
        <v>#DIV/0!</v>
      </c>
      <c r="AC80" s="69">
        <f t="shared" si="42"/>
        <v>0</v>
      </c>
      <c r="AD80" s="68"/>
      <c r="AE80" s="68"/>
      <c r="AF80" s="68" t="s">
        <v>117</v>
      </c>
      <c r="AG80" s="68"/>
      <c r="AH80" s="69" t="e">
        <f t="shared" si="43"/>
        <v>#DIV/0!</v>
      </c>
      <c r="AI80" s="69">
        <f t="shared" si="44"/>
        <v>0</v>
      </c>
      <c r="AJ80" s="68"/>
      <c r="AK80" s="68"/>
      <c r="AL80" s="68" t="s">
        <v>118</v>
      </c>
      <c r="AM80" s="68"/>
      <c r="AN80" s="69" t="e">
        <f t="shared" si="45"/>
        <v>#DIV/0!</v>
      </c>
      <c r="AO80" s="69">
        <f t="shared" si="46"/>
        <v>0</v>
      </c>
      <c r="AP80" s="68"/>
      <c r="AQ80" s="68"/>
      <c r="AR80" s="68" t="s">
        <v>119</v>
      </c>
      <c r="AS80" s="68"/>
      <c r="AT80" s="69" t="e">
        <f t="shared" si="47"/>
        <v>#DIV/0!</v>
      </c>
      <c r="AU80" s="69">
        <f t="shared" si="48"/>
        <v>0</v>
      </c>
      <c r="AV80" s="68"/>
      <c r="AW80" s="68"/>
      <c r="AX80" s="68" t="s">
        <v>120</v>
      </c>
      <c r="AY80" s="68"/>
      <c r="AZ80" s="69" t="e">
        <f t="shared" si="49"/>
        <v>#DIV/0!</v>
      </c>
      <c r="BA80" s="69">
        <f t="shared" si="50"/>
        <v>0</v>
      </c>
      <c r="BB80" s="68"/>
      <c r="BC80" s="68"/>
      <c r="BD80" s="68" t="s">
        <v>121</v>
      </c>
      <c r="BE80" s="68"/>
      <c r="BF80" s="69">
        <f t="shared" si="51"/>
        <v>0</v>
      </c>
      <c r="BG80" s="69">
        <f t="shared" si="52"/>
        <v>0</v>
      </c>
      <c r="BH80" s="68"/>
      <c r="BI80" s="68"/>
      <c r="BJ80" s="68" t="s">
        <v>122</v>
      </c>
      <c r="BK80" s="68"/>
      <c r="BL80" s="69" t="e">
        <f t="shared" si="53"/>
        <v>#DIV/0!</v>
      </c>
      <c r="BM80" s="69">
        <f t="shared" si="54"/>
        <v>0</v>
      </c>
      <c r="BN80" s="68"/>
      <c r="BO80" s="68"/>
      <c r="BP80" s="68" t="s">
        <v>123</v>
      </c>
      <c r="BQ80" s="68"/>
      <c r="BR80" s="69" t="e">
        <f t="shared" si="55"/>
        <v>#DIV/0!</v>
      </c>
      <c r="BS80" s="69">
        <f t="shared" si="56"/>
        <v>0</v>
      </c>
      <c r="BT80" s="68"/>
      <c r="BU80" s="68"/>
      <c r="BV80" s="68" t="s">
        <v>124</v>
      </c>
      <c r="BW80" s="68"/>
      <c r="BX80" s="69" t="e">
        <f t="shared" si="57"/>
        <v>#DIV/0!</v>
      </c>
      <c r="BY80" s="69">
        <f t="shared" si="58"/>
        <v>0</v>
      </c>
      <c r="BZ80" s="68"/>
      <c r="CA80" s="68"/>
      <c r="CB80" s="68" t="s">
        <v>125</v>
      </c>
      <c r="CC80" s="68"/>
      <c r="CD80" s="69">
        <f t="shared" si="59"/>
        <v>0</v>
      </c>
      <c r="CE80" s="69">
        <f t="shared" si="60"/>
        <v>0</v>
      </c>
      <c r="CF80" s="68"/>
      <c r="CG80" s="68"/>
      <c r="CH80" s="68" t="s">
        <v>126</v>
      </c>
      <c r="CI80" s="68"/>
      <c r="CJ80" s="69" t="e">
        <f t="shared" si="61"/>
        <v>#DIV/0!</v>
      </c>
      <c r="CK80" s="69">
        <f t="shared" si="62"/>
        <v>0</v>
      </c>
      <c r="CL80" s="68"/>
      <c r="CM80" s="68"/>
      <c r="CN80" s="59">
        <f t="shared" si="63"/>
        <v>0</v>
      </c>
      <c r="CO80" s="59">
        <f t="shared" si="64"/>
        <v>0</v>
      </c>
      <c r="CP80" s="59">
        <f t="shared" si="65"/>
        <v>0</v>
      </c>
      <c r="CQ80" s="59">
        <f t="shared" si="66"/>
        <v>0</v>
      </c>
      <c r="CR80" s="59">
        <f t="shared" si="67"/>
        <v>0</v>
      </c>
      <c r="CS80" s="59">
        <f t="shared" si="68"/>
        <v>0</v>
      </c>
      <c r="CT80" s="59">
        <f t="shared" si="69"/>
        <v>0</v>
      </c>
      <c r="CU80" s="59">
        <f t="shared" si="70"/>
        <v>0</v>
      </c>
      <c r="CV80" s="59">
        <f t="shared" si="71"/>
        <v>0</v>
      </c>
      <c r="CW80" s="59">
        <f t="shared" si="72"/>
        <v>0</v>
      </c>
      <c r="CX80" s="59">
        <f t="shared" si="73"/>
        <v>0</v>
      </c>
      <c r="CY80" s="59">
        <f t="shared" si="74"/>
        <v>0</v>
      </c>
      <c r="CZ80" s="59">
        <f t="shared" si="75"/>
        <v>0</v>
      </c>
    </row>
    <row r="81" spans="1:104" ht="38.6" x14ac:dyDescent="0.4">
      <c r="A81" s="150" t="s">
        <v>1132</v>
      </c>
      <c r="B81" s="227"/>
      <c r="C81" s="21" t="s">
        <v>1525</v>
      </c>
      <c r="D81" s="23" t="s">
        <v>1141</v>
      </c>
      <c r="E81" s="23" t="s">
        <v>1145</v>
      </c>
      <c r="F81" s="23" t="s">
        <v>1146</v>
      </c>
      <c r="G81" s="21">
        <f t="shared" si="38"/>
        <v>2</v>
      </c>
      <c r="H81" s="21"/>
      <c r="I81" s="21"/>
      <c r="J81" s="21"/>
      <c r="K81" s="21"/>
      <c r="L81" s="21"/>
      <c r="M81" s="21"/>
      <c r="N81" s="21">
        <v>1</v>
      </c>
      <c r="O81" s="21"/>
      <c r="P81" s="21"/>
      <c r="Q81" s="21"/>
      <c r="R81" s="21">
        <v>1</v>
      </c>
      <c r="S81" s="21"/>
      <c r="T81" s="68" t="s">
        <v>115</v>
      </c>
      <c r="U81" s="68"/>
      <c r="V81" s="69" t="e">
        <f t="shared" si="39"/>
        <v>#DIV/0!</v>
      </c>
      <c r="W81" s="69">
        <f t="shared" si="40"/>
        <v>0</v>
      </c>
      <c r="X81" s="68"/>
      <c r="Y81" s="68"/>
      <c r="Z81" s="68" t="s">
        <v>116</v>
      </c>
      <c r="AA81" s="68"/>
      <c r="AB81" s="69" t="e">
        <f t="shared" si="41"/>
        <v>#DIV/0!</v>
      </c>
      <c r="AC81" s="69">
        <f t="shared" si="42"/>
        <v>0</v>
      </c>
      <c r="AD81" s="68"/>
      <c r="AE81" s="68"/>
      <c r="AF81" s="68" t="s">
        <v>117</v>
      </c>
      <c r="AG81" s="68"/>
      <c r="AH81" s="69" t="e">
        <f t="shared" si="43"/>
        <v>#DIV/0!</v>
      </c>
      <c r="AI81" s="69">
        <f t="shared" si="44"/>
        <v>0</v>
      </c>
      <c r="AJ81" s="68"/>
      <c r="AK81" s="68"/>
      <c r="AL81" s="68" t="s">
        <v>118</v>
      </c>
      <c r="AM81" s="68"/>
      <c r="AN81" s="69" t="e">
        <f t="shared" si="45"/>
        <v>#DIV/0!</v>
      </c>
      <c r="AO81" s="69">
        <f t="shared" si="46"/>
        <v>0</v>
      </c>
      <c r="AP81" s="68"/>
      <c r="AQ81" s="68"/>
      <c r="AR81" s="68" t="s">
        <v>119</v>
      </c>
      <c r="AS81" s="68"/>
      <c r="AT81" s="69" t="e">
        <f t="shared" si="47"/>
        <v>#DIV/0!</v>
      </c>
      <c r="AU81" s="69">
        <f t="shared" si="48"/>
        <v>0</v>
      </c>
      <c r="AV81" s="68"/>
      <c r="AW81" s="68"/>
      <c r="AX81" s="68" t="s">
        <v>120</v>
      </c>
      <c r="AY81" s="68"/>
      <c r="AZ81" s="69" t="e">
        <f t="shared" si="49"/>
        <v>#DIV/0!</v>
      </c>
      <c r="BA81" s="69">
        <f t="shared" si="50"/>
        <v>0</v>
      </c>
      <c r="BB81" s="68"/>
      <c r="BC81" s="68"/>
      <c r="BD81" s="68" t="s">
        <v>121</v>
      </c>
      <c r="BE81" s="68"/>
      <c r="BF81" s="69">
        <f t="shared" si="51"/>
        <v>0</v>
      </c>
      <c r="BG81" s="69">
        <f t="shared" si="52"/>
        <v>0</v>
      </c>
      <c r="BH81" s="68"/>
      <c r="BI81" s="68"/>
      <c r="BJ81" s="68" t="s">
        <v>122</v>
      </c>
      <c r="BK81" s="68"/>
      <c r="BL81" s="69" t="e">
        <f t="shared" si="53"/>
        <v>#DIV/0!</v>
      </c>
      <c r="BM81" s="69">
        <f t="shared" si="54"/>
        <v>0</v>
      </c>
      <c r="BN81" s="68"/>
      <c r="BO81" s="68"/>
      <c r="BP81" s="68" t="s">
        <v>123</v>
      </c>
      <c r="BQ81" s="68"/>
      <c r="BR81" s="69" t="e">
        <f t="shared" si="55"/>
        <v>#DIV/0!</v>
      </c>
      <c r="BS81" s="69">
        <f t="shared" si="56"/>
        <v>0</v>
      </c>
      <c r="BT81" s="68"/>
      <c r="BU81" s="68"/>
      <c r="BV81" s="68" t="s">
        <v>124</v>
      </c>
      <c r="BW81" s="68"/>
      <c r="BX81" s="69" t="e">
        <f t="shared" si="57"/>
        <v>#DIV/0!</v>
      </c>
      <c r="BY81" s="69">
        <f t="shared" si="58"/>
        <v>0</v>
      </c>
      <c r="BZ81" s="68"/>
      <c r="CA81" s="68"/>
      <c r="CB81" s="68" t="s">
        <v>125</v>
      </c>
      <c r="CC81" s="68"/>
      <c r="CD81" s="69">
        <f t="shared" si="59"/>
        <v>0</v>
      </c>
      <c r="CE81" s="69">
        <f t="shared" si="60"/>
        <v>0</v>
      </c>
      <c r="CF81" s="68"/>
      <c r="CG81" s="68"/>
      <c r="CH81" s="68" t="s">
        <v>126</v>
      </c>
      <c r="CI81" s="68"/>
      <c r="CJ81" s="69" t="e">
        <f t="shared" si="61"/>
        <v>#DIV/0!</v>
      </c>
      <c r="CK81" s="69">
        <f t="shared" si="62"/>
        <v>0</v>
      </c>
      <c r="CL81" s="68"/>
      <c r="CM81" s="68"/>
      <c r="CN81" s="59">
        <f t="shared" si="63"/>
        <v>0</v>
      </c>
      <c r="CO81" s="59">
        <f t="shared" si="64"/>
        <v>0</v>
      </c>
      <c r="CP81" s="59">
        <f t="shared" si="65"/>
        <v>0</v>
      </c>
      <c r="CQ81" s="59">
        <f t="shared" si="66"/>
        <v>0</v>
      </c>
      <c r="CR81" s="59">
        <f t="shared" si="67"/>
        <v>0</v>
      </c>
      <c r="CS81" s="59">
        <f t="shared" si="68"/>
        <v>0</v>
      </c>
      <c r="CT81" s="59">
        <f t="shared" si="69"/>
        <v>0</v>
      </c>
      <c r="CU81" s="59">
        <f t="shared" si="70"/>
        <v>0</v>
      </c>
      <c r="CV81" s="59">
        <f t="shared" si="71"/>
        <v>0</v>
      </c>
      <c r="CW81" s="59">
        <f t="shared" si="72"/>
        <v>0</v>
      </c>
      <c r="CX81" s="59">
        <f t="shared" si="73"/>
        <v>0</v>
      </c>
      <c r="CY81" s="59">
        <f t="shared" si="74"/>
        <v>0</v>
      </c>
      <c r="CZ81" s="59">
        <f t="shared" si="75"/>
        <v>0</v>
      </c>
    </row>
    <row r="82" spans="1:104" ht="38.6" x14ac:dyDescent="0.4">
      <c r="A82" s="150" t="s">
        <v>1132</v>
      </c>
      <c r="B82" s="227"/>
      <c r="C82" s="21" t="s">
        <v>1526</v>
      </c>
      <c r="D82" s="23" t="s">
        <v>1149</v>
      </c>
      <c r="E82" s="23" t="s">
        <v>1142</v>
      </c>
      <c r="F82" s="23" t="s">
        <v>1143</v>
      </c>
      <c r="G82" s="21">
        <f t="shared" si="38"/>
        <v>2</v>
      </c>
      <c r="H82" s="21"/>
      <c r="I82" s="21"/>
      <c r="J82" s="21"/>
      <c r="K82" s="21"/>
      <c r="L82" s="21"/>
      <c r="M82" s="21"/>
      <c r="N82" s="21">
        <v>1</v>
      </c>
      <c r="O82" s="21"/>
      <c r="P82" s="21"/>
      <c r="Q82" s="21"/>
      <c r="R82" s="21">
        <v>1</v>
      </c>
      <c r="S82" s="21"/>
      <c r="T82" s="68" t="s">
        <v>115</v>
      </c>
      <c r="U82" s="68"/>
      <c r="V82" s="69" t="e">
        <f t="shared" si="39"/>
        <v>#DIV/0!</v>
      </c>
      <c r="W82" s="69">
        <f t="shared" si="40"/>
        <v>0</v>
      </c>
      <c r="X82" s="68"/>
      <c r="Y82" s="68"/>
      <c r="Z82" s="68" t="s">
        <v>116</v>
      </c>
      <c r="AA82" s="68"/>
      <c r="AB82" s="69" t="e">
        <f t="shared" si="41"/>
        <v>#DIV/0!</v>
      </c>
      <c r="AC82" s="69">
        <f t="shared" si="42"/>
        <v>0</v>
      </c>
      <c r="AD82" s="68"/>
      <c r="AE82" s="68"/>
      <c r="AF82" s="68" t="s">
        <v>117</v>
      </c>
      <c r="AG82" s="68"/>
      <c r="AH82" s="69" t="e">
        <f t="shared" si="43"/>
        <v>#DIV/0!</v>
      </c>
      <c r="AI82" s="69">
        <f t="shared" si="44"/>
        <v>0</v>
      </c>
      <c r="AJ82" s="68"/>
      <c r="AK82" s="68"/>
      <c r="AL82" s="68" t="s">
        <v>118</v>
      </c>
      <c r="AM82" s="68"/>
      <c r="AN82" s="69" t="e">
        <f t="shared" si="45"/>
        <v>#DIV/0!</v>
      </c>
      <c r="AO82" s="69">
        <f t="shared" si="46"/>
        <v>0</v>
      </c>
      <c r="AP82" s="68"/>
      <c r="AQ82" s="68"/>
      <c r="AR82" s="68" t="s">
        <v>119</v>
      </c>
      <c r="AS82" s="68"/>
      <c r="AT82" s="69" t="e">
        <f t="shared" si="47"/>
        <v>#DIV/0!</v>
      </c>
      <c r="AU82" s="69">
        <f t="shared" si="48"/>
        <v>0</v>
      </c>
      <c r="AV82" s="68"/>
      <c r="AW82" s="68"/>
      <c r="AX82" s="68" t="s">
        <v>120</v>
      </c>
      <c r="AY82" s="68"/>
      <c r="AZ82" s="69" t="e">
        <f t="shared" si="49"/>
        <v>#DIV/0!</v>
      </c>
      <c r="BA82" s="69">
        <f t="shared" si="50"/>
        <v>0</v>
      </c>
      <c r="BB82" s="68"/>
      <c r="BC82" s="68"/>
      <c r="BD82" s="68" t="s">
        <v>121</v>
      </c>
      <c r="BE82" s="68"/>
      <c r="BF82" s="69">
        <f t="shared" si="51"/>
        <v>0</v>
      </c>
      <c r="BG82" s="69">
        <f t="shared" si="52"/>
        <v>0</v>
      </c>
      <c r="BH82" s="68"/>
      <c r="BI82" s="68"/>
      <c r="BJ82" s="68" t="s">
        <v>122</v>
      </c>
      <c r="BK82" s="68"/>
      <c r="BL82" s="69" t="e">
        <f t="shared" si="53"/>
        <v>#DIV/0!</v>
      </c>
      <c r="BM82" s="69">
        <f t="shared" si="54"/>
        <v>0</v>
      </c>
      <c r="BN82" s="68"/>
      <c r="BO82" s="68"/>
      <c r="BP82" s="68" t="s">
        <v>123</v>
      </c>
      <c r="BQ82" s="68"/>
      <c r="BR82" s="69" t="e">
        <f t="shared" si="55"/>
        <v>#DIV/0!</v>
      </c>
      <c r="BS82" s="69">
        <f t="shared" si="56"/>
        <v>0</v>
      </c>
      <c r="BT82" s="68"/>
      <c r="BU82" s="68"/>
      <c r="BV82" s="68" t="s">
        <v>124</v>
      </c>
      <c r="BW82" s="68"/>
      <c r="BX82" s="69" t="e">
        <f t="shared" si="57"/>
        <v>#DIV/0!</v>
      </c>
      <c r="BY82" s="69">
        <f t="shared" si="58"/>
        <v>0</v>
      </c>
      <c r="BZ82" s="68"/>
      <c r="CA82" s="68"/>
      <c r="CB82" s="68" t="s">
        <v>125</v>
      </c>
      <c r="CC82" s="68"/>
      <c r="CD82" s="69">
        <f t="shared" si="59"/>
        <v>0</v>
      </c>
      <c r="CE82" s="69">
        <f t="shared" si="60"/>
        <v>0</v>
      </c>
      <c r="CF82" s="68"/>
      <c r="CG82" s="68"/>
      <c r="CH82" s="68" t="s">
        <v>126</v>
      </c>
      <c r="CI82" s="68"/>
      <c r="CJ82" s="69" t="e">
        <f t="shared" si="61"/>
        <v>#DIV/0!</v>
      </c>
      <c r="CK82" s="69">
        <f t="shared" si="62"/>
        <v>0</v>
      </c>
      <c r="CL82" s="68"/>
      <c r="CM82" s="68"/>
      <c r="CN82" s="59">
        <f t="shared" si="63"/>
        <v>0</v>
      </c>
      <c r="CO82" s="59">
        <f t="shared" si="64"/>
        <v>0</v>
      </c>
      <c r="CP82" s="59">
        <f t="shared" si="65"/>
        <v>0</v>
      </c>
      <c r="CQ82" s="59">
        <f t="shared" si="66"/>
        <v>0</v>
      </c>
      <c r="CR82" s="59">
        <f t="shared" si="67"/>
        <v>0</v>
      </c>
      <c r="CS82" s="59">
        <f t="shared" si="68"/>
        <v>0</v>
      </c>
      <c r="CT82" s="59">
        <f t="shared" si="69"/>
        <v>0</v>
      </c>
      <c r="CU82" s="59">
        <f t="shared" si="70"/>
        <v>0</v>
      </c>
      <c r="CV82" s="59">
        <f t="shared" si="71"/>
        <v>0</v>
      </c>
      <c r="CW82" s="59">
        <f t="shared" si="72"/>
        <v>0</v>
      </c>
      <c r="CX82" s="59">
        <f t="shared" si="73"/>
        <v>0</v>
      </c>
      <c r="CY82" s="59">
        <f t="shared" si="74"/>
        <v>0</v>
      </c>
      <c r="CZ82" s="59">
        <f t="shared" si="75"/>
        <v>0</v>
      </c>
    </row>
    <row r="83" spans="1:104" ht="38.6" x14ac:dyDescent="0.4">
      <c r="A83" s="150" t="s">
        <v>1132</v>
      </c>
      <c r="B83" s="228"/>
      <c r="C83" s="21" t="s">
        <v>1527</v>
      </c>
      <c r="D83" s="23" t="s">
        <v>1149</v>
      </c>
      <c r="E83" s="23" t="s">
        <v>1150</v>
      </c>
      <c r="F83" s="23" t="s">
        <v>1146</v>
      </c>
      <c r="G83" s="21">
        <f t="shared" si="38"/>
        <v>1</v>
      </c>
      <c r="H83" s="21"/>
      <c r="I83" s="21"/>
      <c r="J83" s="21"/>
      <c r="K83" s="21"/>
      <c r="L83" s="21"/>
      <c r="M83" s="21"/>
      <c r="N83" s="21"/>
      <c r="O83" s="21"/>
      <c r="P83" s="21"/>
      <c r="Q83" s="21"/>
      <c r="R83" s="21">
        <v>1</v>
      </c>
      <c r="S83" s="21"/>
      <c r="T83" s="68" t="s">
        <v>115</v>
      </c>
      <c r="U83" s="68"/>
      <c r="V83" s="69" t="e">
        <f t="shared" si="39"/>
        <v>#DIV/0!</v>
      </c>
      <c r="W83" s="69">
        <f t="shared" si="40"/>
        <v>0</v>
      </c>
      <c r="X83" s="68"/>
      <c r="Y83" s="68"/>
      <c r="Z83" s="68" t="s">
        <v>116</v>
      </c>
      <c r="AA83" s="68"/>
      <c r="AB83" s="69" t="e">
        <f t="shared" si="41"/>
        <v>#DIV/0!</v>
      </c>
      <c r="AC83" s="69">
        <f t="shared" si="42"/>
        <v>0</v>
      </c>
      <c r="AD83" s="68"/>
      <c r="AE83" s="68"/>
      <c r="AF83" s="68" t="s">
        <v>117</v>
      </c>
      <c r="AG83" s="68"/>
      <c r="AH83" s="69" t="e">
        <f t="shared" si="43"/>
        <v>#DIV/0!</v>
      </c>
      <c r="AI83" s="69">
        <f t="shared" si="44"/>
        <v>0</v>
      </c>
      <c r="AJ83" s="68"/>
      <c r="AK83" s="68"/>
      <c r="AL83" s="68" t="s">
        <v>118</v>
      </c>
      <c r="AM83" s="68"/>
      <c r="AN83" s="69" t="e">
        <f t="shared" si="45"/>
        <v>#DIV/0!</v>
      </c>
      <c r="AO83" s="69">
        <f t="shared" si="46"/>
        <v>0</v>
      </c>
      <c r="AP83" s="68"/>
      <c r="AQ83" s="68"/>
      <c r="AR83" s="68" t="s">
        <v>119</v>
      </c>
      <c r="AS83" s="68"/>
      <c r="AT83" s="69" t="e">
        <f t="shared" si="47"/>
        <v>#DIV/0!</v>
      </c>
      <c r="AU83" s="69">
        <f t="shared" si="48"/>
        <v>0</v>
      </c>
      <c r="AV83" s="68"/>
      <c r="AW83" s="68"/>
      <c r="AX83" s="68" t="s">
        <v>120</v>
      </c>
      <c r="AY83" s="68"/>
      <c r="AZ83" s="69" t="e">
        <f t="shared" si="49"/>
        <v>#DIV/0!</v>
      </c>
      <c r="BA83" s="69">
        <f t="shared" si="50"/>
        <v>0</v>
      </c>
      <c r="BB83" s="68"/>
      <c r="BC83" s="68"/>
      <c r="BD83" s="68" t="s">
        <v>121</v>
      </c>
      <c r="BE83" s="68"/>
      <c r="BF83" s="69" t="e">
        <f t="shared" si="51"/>
        <v>#DIV/0!</v>
      </c>
      <c r="BG83" s="69">
        <f t="shared" si="52"/>
        <v>0</v>
      </c>
      <c r="BH83" s="68"/>
      <c r="BI83" s="68"/>
      <c r="BJ83" s="68" t="s">
        <v>122</v>
      </c>
      <c r="BK83" s="68"/>
      <c r="BL83" s="69" t="e">
        <f t="shared" si="53"/>
        <v>#DIV/0!</v>
      </c>
      <c r="BM83" s="69">
        <f t="shared" si="54"/>
        <v>0</v>
      </c>
      <c r="BN83" s="68"/>
      <c r="BO83" s="68"/>
      <c r="BP83" s="68" t="s">
        <v>123</v>
      </c>
      <c r="BQ83" s="68"/>
      <c r="BR83" s="69" t="e">
        <f t="shared" si="55"/>
        <v>#DIV/0!</v>
      </c>
      <c r="BS83" s="69">
        <f t="shared" si="56"/>
        <v>0</v>
      </c>
      <c r="BT83" s="68"/>
      <c r="BU83" s="68"/>
      <c r="BV83" s="68" t="s">
        <v>124</v>
      </c>
      <c r="BW83" s="68"/>
      <c r="BX83" s="69" t="e">
        <f t="shared" si="57"/>
        <v>#DIV/0!</v>
      </c>
      <c r="BY83" s="69">
        <f t="shared" si="58"/>
        <v>0</v>
      </c>
      <c r="BZ83" s="68"/>
      <c r="CA83" s="68"/>
      <c r="CB83" s="68" t="s">
        <v>125</v>
      </c>
      <c r="CC83" s="68"/>
      <c r="CD83" s="69">
        <f t="shared" si="59"/>
        <v>0</v>
      </c>
      <c r="CE83" s="69">
        <f t="shared" si="60"/>
        <v>0</v>
      </c>
      <c r="CF83" s="68"/>
      <c r="CG83" s="68"/>
      <c r="CH83" s="68" t="s">
        <v>126</v>
      </c>
      <c r="CI83" s="68"/>
      <c r="CJ83" s="69" t="e">
        <f t="shared" si="61"/>
        <v>#DIV/0!</v>
      </c>
      <c r="CK83" s="69">
        <f t="shared" si="62"/>
        <v>0</v>
      </c>
      <c r="CL83" s="68"/>
      <c r="CM83" s="68"/>
      <c r="CN83" s="59">
        <f t="shared" si="63"/>
        <v>0</v>
      </c>
      <c r="CO83" s="59">
        <f t="shared" si="64"/>
        <v>0</v>
      </c>
      <c r="CP83" s="59">
        <f t="shared" si="65"/>
        <v>0</v>
      </c>
      <c r="CQ83" s="59">
        <f t="shared" si="66"/>
        <v>0</v>
      </c>
      <c r="CR83" s="59">
        <f t="shared" si="67"/>
        <v>0</v>
      </c>
      <c r="CS83" s="59">
        <f t="shared" si="68"/>
        <v>0</v>
      </c>
      <c r="CT83" s="59">
        <f t="shared" si="69"/>
        <v>0</v>
      </c>
      <c r="CU83" s="59">
        <f t="shared" si="70"/>
        <v>0</v>
      </c>
      <c r="CV83" s="59">
        <f t="shared" si="71"/>
        <v>0</v>
      </c>
      <c r="CW83" s="59">
        <f t="shared" si="72"/>
        <v>0</v>
      </c>
      <c r="CX83" s="59">
        <f t="shared" si="73"/>
        <v>0</v>
      </c>
      <c r="CY83" s="59">
        <f t="shared" si="74"/>
        <v>0</v>
      </c>
      <c r="CZ83" s="59">
        <f t="shared" si="75"/>
        <v>0</v>
      </c>
    </row>
    <row r="84" spans="1:104" ht="38.6" x14ac:dyDescent="0.4">
      <c r="A84" s="150" t="s">
        <v>965</v>
      </c>
      <c r="B84" s="226" t="s">
        <v>144</v>
      </c>
      <c r="C84" s="21" t="s">
        <v>1528</v>
      </c>
      <c r="D84" s="23" t="s">
        <v>1023</v>
      </c>
      <c r="E84" s="23" t="s">
        <v>1024</v>
      </c>
      <c r="F84" s="23" t="s">
        <v>1025</v>
      </c>
      <c r="G84" s="21">
        <f t="shared" si="38"/>
        <v>3</v>
      </c>
      <c r="H84" s="21"/>
      <c r="I84" s="21"/>
      <c r="J84" s="21"/>
      <c r="K84" s="21"/>
      <c r="L84" s="21"/>
      <c r="M84" s="21"/>
      <c r="N84" s="21">
        <v>1</v>
      </c>
      <c r="O84" s="21"/>
      <c r="P84" s="21">
        <v>1</v>
      </c>
      <c r="Q84" s="21"/>
      <c r="R84" s="21">
        <v>1</v>
      </c>
      <c r="S84" s="21"/>
      <c r="T84" s="68" t="s">
        <v>115</v>
      </c>
      <c r="U84" s="68"/>
      <c r="V84" s="69" t="e">
        <f t="shared" si="39"/>
        <v>#DIV/0!</v>
      </c>
      <c r="W84" s="69">
        <f t="shared" si="40"/>
        <v>0</v>
      </c>
      <c r="X84" s="68"/>
      <c r="Y84" s="68"/>
      <c r="Z84" s="68" t="s">
        <v>116</v>
      </c>
      <c r="AA84" s="68"/>
      <c r="AB84" s="69" t="e">
        <f t="shared" si="41"/>
        <v>#DIV/0!</v>
      </c>
      <c r="AC84" s="69">
        <f t="shared" si="42"/>
        <v>0</v>
      </c>
      <c r="AD84" s="68"/>
      <c r="AE84" s="68"/>
      <c r="AF84" s="68" t="s">
        <v>117</v>
      </c>
      <c r="AG84" s="68"/>
      <c r="AH84" s="69" t="e">
        <f t="shared" si="43"/>
        <v>#DIV/0!</v>
      </c>
      <c r="AI84" s="69">
        <f t="shared" si="44"/>
        <v>0</v>
      </c>
      <c r="AJ84" s="68"/>
      <c r="AK84" s="68"/>
      <c r="AL84" s="68" t="s">
        <v>118</v>
      </c>
      <c r="AM84" s="68"/>
      <c r="AN84" s="69" t="e">
        <f t="shared" si="45"/>
        <v>#DIV/0!</v>
      </c>
      <c r="AO84" s="69">
        <f t="shared" si="46"/>
        <v>0</v>
      </c>
      <c r="AP84" s="68"/>
      <c r="AQ84" s="68"/>
      <c r="AR84" s="68" t="s">
        <v>119</v>
      </c>
      <c r="AS84" s="68"/>
      <c r="AT84" s="69" t="e">
        <f t="shared" si="47"/>
        <v>#DIV/0!</v>
      </c>
      <c r="AU84" s="69">
        <f t="shared" si="48"/>
        <v>0</v>
      </c>
      <c r="AV84" s="68"/>
      <c r="AW84" s="68"/>
      <c r="AX84" s="68" t="s">
        <v>120</v>
      </c>
      <c r="AY84" s="68"/>
      <c r="AZ84" s="69" t="e">
        <f t="shared" si="49"/>
        <v>#DIV/0!</v>
      </c>
      <c r="BA84" s="69">
        <f t="shared" si="50"/>
        <v>0</v>
      </c>
      <c r="BB84" s="68"/>
      <c r="BC84" s="68"/>
      <c r="BD84" s="68" t="s">
        <v>121</v>
      </c>
      <c r="BE84" s="68"/>
      <c r="BF84" s="69">
        <f t="shared" si="51"/>
        <v>0</v>
      </c>
      <c r="BG84" s="69">
        <f t="shared" si="52"/>
        <v>0</v>
      </c>
      <c r="BH84" s="68"/>
      <c r="BI84" s="68"/>
      <c r="BJ84" s="68" t="s">
        <v>122</v>
      </c>
      <c r="BK84" s="68"/>
      <c r="BL84" s="69" t="e">
        <f t="shared" si="53"/>
        <v>#DIV/0!</v>
      </c>
      <c r="BM84" s="69">
        <f t="shared" si="54"/>
        <v>0</v>
      </c>
      <c r="BN84" s="68"/>
      <c r="BO84" s="68"/>
      <c r="BP84" s="68" t="s">
        <v>123</v>
      </c>
      <c r="BQ84" s="68"/>
      <c r="BR84" s="69">
        <f t="shared" si="55"/>
        <v>0</v>
      </c>
      <c r="BS84" s="69">
        <f t="shared" si="56"/>
        <v>0</v>
      </c>
      <c r="BT84" s="68"/>
      <c r="BU84" s="68"/>
      <c r="BV84" s="68" t="s">
        <v>124</v>
      </c>
      <c r="BW84" s="68"/>
      <c r="BX84" s="69" t="e">
        <f t="shared" si="57"/>
        <v>#DIV/0!</v>
      </c>
      <c r="BY84" s="69">
        <f t="shared" si="58"/>
        <v>0</v>
      </c>
      <c r="BZ84" s="68"/>
      <c r="CA84" s="68"/>
      <c r="CB84" s="68" t="s">
        <v>125</v>
      </c>
      <c r="CC84" s="68"/>
      <c r="CD84" s="69">
        <f t="shared" si="59"/>
        <v>0</v>
      </c>
      <c r="CE84" s="69">
        <f t="shared" si="60"/>
        <v>0</v>
      </c>
      <c r="CF84" s="68"/>
      <c r="CG84" s="68"/>
      <c r="CH84" s="68" t="s">
        <v>126</v>
      </c>
      <c r="CI84" s="68"/>
      <c r="CJ84" s="69" t="e">
        <f t="shared" si="61"/>
        <v>#DIV/0!</v>
      </c>
      <c r="CK84" s="69">
        <f t="shared" si="62"/>
        <v>0</v>
      </c>
      <c r="CL84" s="68"/>
      <c r="CM84" s="68"/>
      <c r="CN84" s="59">
        <f t="shared" si="63"/>
        <v>0</v>
      </c>
      <c r="CO84" s="59">
        <f t="shared" si="64"/>
        <v>0</v>
      </c>
      <c r="CP84" s="59">
        <f t="shared" si="65"/>
        <v>0</v>
      </c>
      <c r="CQ84" s="59">
        <f t="shared" si="66"/>
        <v>0</v>
      </c>
      <c r="CR84" s="59">
        <f t="shared" si="67"/>
        <v>0</v>
      </c>
      <c r="CS84" s="59">
        <f t="shared" si="68"/>
        <v>0</v>
      </c>
      <c r="CT84" s="59">
        <f t="shared" si="69"/>
        <v>0</v>
      </c>
      <c r="CU84" s="59">
        <f t="shared" si="70"/>
        <v>0</v>
      </c>
      <c r="CV84" s="59">
        <f t="shared" si="71"/>
        <v>0</v>
      </c>
      <c r="CW84" s="59">
        <f t="shared" si="72"/>
        <v>0</v>
      </c>
      <c r="CX84" s="59">
        <f t="shared" si="73"/>
        <v>0</v>
      </c>
      <c r="CY84" s="59">
        <f t="shared" si="74"/>
        <v>0</v>
      </c>
      <c r="CZ84" s="59">
        <f t="shared" si="75"/>
        <v>0</v>
      </c>
    </row>
    <row r="85" spans="1:104" ht="51.45" x14ac:dyDescent="0.4">
      <c r="A85" s="150" t="s">
        <v>965</v>
      </c>
      <c r="B85" s="227"/>
      <c r="C85" s="21" t="s">
        <v>1529</v>
      </c>
      <c r="D85" s="23" t="s">
        <v>1023</v>
      </c>
      <c r="E85" s="23" t="s">
        <v>1029</v>
      </c>
      <c r="F85" s="23" t="s">
        <v>1030</v>
      </c>
      <c r="G85" s="21">
        <f t="shared" si="38"/>
        <v>2</v>
      </c>
      <c r="H85" s="21"/>
      <c r="I85" s="21"/>
      <c r="J85" s="21"/>
      <c r="K85" s="21"/>
      <c r="L85" s="21"/>
      <c r="M85" s="21"/>
      <c r="N85" s="21"/>
      <c r="O85" s="21">
        <v>1</v>
      </c>
      <c r="P85" s="21"/>
      <c r="Q85" s="21"/>
      <c r="R85" s="21">
        <v>1</v>
      </c>
      <c r="S85" s="21"/>
      <c r="T85" s="68" t="s">
        <v>115</v>
      </c>
      <c r="U85" s="68"/>
      <c r="V85" s="69" t="e">
        <f t="shared" si="39"/>
        <v>#DIV/0!</v>
      </c>
      <c r="W85" s="69">
        <f t="shared" si="40"/>
        <v>0</v>
      </c>
      <c r="X85" s="68"/>
      <c r="Y85" s="68"/>
      <c r="Z85" s="68" t="s">
        <v>116</v>
      </c>
      <c r="AA85" s="68"/>
      <c r="AB85" s="69" t="e">
        <f t="shared" si="41"/>
        <v>#DIV/0!</v>
      </c>
      <c r="AC85" s="69">
        <f t="shared" si="42"/>
        <v>0</v>
      </c>
      <c r="AD85" s="68"/>
      <c r="AE85" s="68"/>
      <c r="AF85" s="68" t="s">
        <v>117</v>
      </c>
      <c r="AG85" s="68"/>
      <c r="AH85" s="69" t="e">
        <f t="shared" si="43"/>
        <v>#DIV/0!</v>
      </c>
      <c r="AI85" s="69">
        <f t="shared" si="44"/>
        <v>0</v>
      </c>
      <c r="AJ85" s="68"/>
      <c r="AK85" s="68"/>
      <c r="AL85" s="68" t="s">
        <v>118</v>
      </c>
      <c r="AM85" s="68"/>
      <c r="AN85" s="69" t="e">
        <f t="shared" si="45"/>
        <v>#DIV/0!</v>
      </c>
      <c r="AO85" s="69">
        <f t="shared" si="46"/>
        <v>0</v>
      </c>
      <c r="AP85" s="68"/>
      <c r="AQ85" s="68"/>
      <c r="AR85" s="68" t="s">
        <v>119</v>
      </c>
      <c r="AS85" s="68"/>
      <c r="AT85" s="69" t="e">
        <f t="shared" si="47"/>
        <v>#DIV/0!</v>
      </c>
      <c r="AU85" s="69">
        <f t="shared" si="48"/>
        <v>0</v>
      </c>
      <c r="AV85" s="68"/>
      <c r="AW85" s="68"/>
      <c r="AX85" s="68" t="s">
        <v>120</v>
      </c>
      <c r="AY85" s="68"/>
      <c r="AZ85" s="69" t="e">
        <f t="shared" si="49"/>
        <v>#DIV/0!</v>
      </c>
      <c r="BA85" s="69">
        <f t="shared" si="50"/>
        <v>0</v>
      </c>
      <c r="BB85" s="68"/>
      <c r="BC85" s="68"/>
      <c r="BD85" s="68" t="s">
        <v>121</v>
      </c>
      <c r="BE85" s="68"/>
      <c r="BF85" s="69" t="e">
        <f t="shared" si="51"/>
        <v>#DIV/0!</v>
      </c>
      <c r="BG85" s="69">
        <f t="shared" si="52"/>
        <v>0</v>
      </c>
      <c r="BH85" s="68"/>
      <c r="BI85" s="68"/>
      <c r="BJ85" s="68" t="s">
        <v>122</v>
      </c>
      <c r="BK85" s="68"/>
      <c r="BL85" s="69">
        <f t="shared" si="53"/>
        <v>0</v>
      </c>
      <c r="BM85" s="69">
        <f t="shared" si="54"/>
        <v>0</v>
      </c>
      <c r="BN85" s="68"/>
      <c r="BO85" s="68"/>
      <c r="BP85" s="68" t="s">
        <v>123</v>
      </c>
      <c r="BQ85" s="68"/>
      <c r="BR85" s="69" t="e">
        <f t="shared" si="55"/>
        <v>#DIV/0!</v>
      </c>
      <c r="BS85" s="69">
        <f t="shared" si="56"/>
        <v>0</v>
      </c>
      <c r="BT85" s="68"/>
      <c r="BU85" s="68"/>
      <c r="BV85" s="68" t="s">
        <v>124</v>
      </c>
      <c r="BW85" s="68"/>
      <c r="BX85" s="69" t="e">
        <f t="shared" si="57"/>
        <v>#DIV/0!</v>
      </c>
      <c r="BY85" s="69">
        <f t="shared" si="58"/>
        <v>0</v>
      </c>
      <c r="BZ85" s="68"/>
      <c r="CA85" s="68"/>
      <c r="CB85" s="68" t="s">
        <v>125</v>
      </c>
      <c r="CC85" s="68"/>
      <c r="CD85" s="69">
        <f t="shared" si="59"/>
        <v>0</v>
      </c>
      <c r="CE85" s="69">
        <f t="shared" si="60"/>
        <v>0</v>
      </c>
      <c r="CF85" s="68"/>
      <c r="CG85" s="68"/>
      <c r="CH85" s="68" t="s">
        <v>126</v>
      </c>
      <c r="CI85" s="68"/>
      <c r="CJ85" s="69" t="e">
        <f t="shared" si="61"/>
        <v>#DIV/0!</v>
      </c>
      <c r="CK85" s="69">
        <f t="shared" si="62"/>
        <v>0</v>
      </c>
      <c r="CL85" s="68"/>
      <c r="CM85" s="68"/>
      <c r="CN85" s="59">
        <f t="shared" si="63"/>
        <v>0</v>
      </c>
      <c r="CO85" s="59">
        <f t="shared" si="64"/>
        <v>0</v>
      </c>
      <c r="CP85" s="59">
        <f t="shared" si="65"/>
        <v>0</v>
      </c>
      <c r="CQ85" s="59">
        <f t="shared" si="66"/>
        <v>0</v>
      </c>
      <c r="CR85" s="59">
        <f t="shared" si="67"/>
        <v>0</v>
      </c>
      <c r="CS85" s="59">
        <f t="shared" si="68"/>
        <v>0</v>
      </c>
      <c r="CT85" s="59">
        <f t="shared" si="69"/>
        <v>0</v>
      </c>
      <c r="CU85" s="59">
        <f t="shared" si="70"/>
        <v>0</v>
      </c>
      <c r="CV85" s="59">
        <f t="shared" si="71"/>
        <v>0</v>
      </c>
      <c r="CW85" s="59">
        <f t="shared" si="72"/>
        <v>0</v>
      </c>
      <c r="CX85" s="59">
        <f t="shared" si="73"/>
        <v>0</v>
      </c>
      <c r="CY85" s="59">
        <f t="shared" si="74"/>
        <v>0</v>
      </c>
      <c r="CZ85" s="59">
        <f t="shared" si="75"/>
        <v>0</v>
      </c>
    </row>
    <row r="86" spans="1:104" ht="25.75" x14ac:dyDescent="0.4">
      <c r="A86" s="150" t="s">
        <v>965</v>
      </c>
      <c r="B86" s="227"/>
      <c r="C86" s="21" t="s">
        <v>1530</v>
      </c>
      <c r="D86" s="23"/>
      <c r="E86" s="23"/>
      <c r="F86" s="23"/>
      <c r="G86" s="21">
        <f t="shared" si="38"/>
        <v>0</v>
      </c>
      <c r="H86" s="21"/>
      <c r="I86" s="21"/>
      <c r="J86" s="21"/>
      <c r="K86" s="21"/>
      <c r="L86" s="21"/>
      <c r="M86" s="21"/>
      <c r="N86" s="21"/>
      <c r="O86" s="21"/>
      <c r="P86" s="21"/>
      <c r="Q86" s="21"/>
      <c r="R86" s="21"/>
      <c r="S86" s="21"/>
      <c r="T86" s="68" t="s">
        <v>115</v>
      </c>
      <c r="U86" s="68"/>
      <c r="V86" s="69" t="e">
        <f t="shared" si="39"/>
        <v>#DIV/0!</v>
      </c>
      <c r="W86" s="69" t="e">
        <f t="shared" si="40"/>
        <v>#DIV/0!</v>
      </c>
      <c r="X86" s="68"/>
      <c r="Y86" s="68"/>
      <c r="Z86" s="68" t="s">
        <v>116</v>
      </c>
      <c r="AA86" s="68"/>
      <c r="AB86" s="69" t="e">
        <f t="shared" si="41"/>
        <v>#DIV/0!</v>
      </c>
      <c r="AC86" s="69" t="e">
        <f t="shared" si="42"/>
        <v>#DIV/0!</v>
      </c>
      <c r="AD86" s="68"/>
      <c r="AE86" s="68"/>
      <c r="AF86" s="68" t="s">
        <v>117</v>
      </c>
      <c r="AG86" s="68"/>
      <c r="AH86" s="69" t="e">
        <f t="shared" si="43"/>
        <v>#DIV/0!</v>
      </c>
      <c r="AI86" s="69" t="e">
        <f t="shared" si="44"/>
        <v>#DIV/0!</v>
      </c>
      <c r="AJ86" s="68"/>
      <c r="AK86" s="68"/>
      <c r="AL86" s="68" t="s">
        <v>118</v>
      </c>
      <c r="AM86" s="68"/>
      <c r="AN86" s="69" t="e">
        <f t="shared" si="45"/>
        <v>#DIV/0!</v>
      </c>
      <c r="AO86" s="69" t="e">
        <f t="shared" si="46"/>
        <v>#DIV/0!</v>
      </c>
      <c r="AP86" s="68"/>
      <c r="AQ86" s="68"/>
      <c r="AR86" s="68" t="s">
        <v>119</v>
      </c>
      <c r="AS86" s="68"/>
      <c r="AT86" s="69" t="e">
        <f t="shared" si="47"/>
        <v>#DIV/0!</v>
      </c>
      <c r="AU86" s="69" t="e">
        <f t="shared" si="48"/>
        <v>#DIV/0!</v>
      </c>
      <c r="AV86" s="68"/>
      <c r="AW86" s="68"/>
      <c r="AX86" s="68" t="s">
        <v>120</v>
      </c>
      <c r="AY86" s="68"/>
      <c r="AZ86" s="69" t="e">
        <f t="shared" si="49"/>
        <v>#DIV/0!</v>
      </c>
      <c r="BA86" s="69" t="e">
        <f t="shared" si="50"/>
        <v>#DIV/0!</v>
      </c>
      <c r="BB86" s="68"/>
      <c r="BC86" s="68"/>
      <c r="BD86" s="68" t="s">
        <v>121</v>
      </c>
      <c r="BE86" s="68"/>
      <c r="BF86" s="69" t="e">
        <f t="shared" si="51"/>
        <v>#DIV/0!</v>
      </c>
      <c r="BG86" s="69" t="e">
        <f t="shared" si="52"/>
        <v>#DIV/0!</v>
      </c>
      <c r="BH86" s="68"/>
      <c r="BI86" s="68"/>
      <c r="BJ86" s="68" t="s">
        <v>122</v>
      </c>
      <c r="BK86" s="68"/>
      <c r="BL86" s="69" t="e">
        <f t="shared" si="53"/>
        <v>#DIV/0!</v>
      </c>
      <c r="BM86" s="69" t="e">
        <f t="shared" si="54"/>
        <v>#DIV/0!</v>
      </c>
      <c r="BN86" s="68"/>
      <c r="BO86" s="68"/>
      <c r="BP86" s="68" t="s">
        <v>123</v>
      </c>
      <c r="BQ86" s="68"/>
      <c r="BR86" s="69" t="e">
        <f t="shared" si="55"/>
        <v>#DIV/0!</v>
      </c>
      <c r="BS86" s="69" t="e">
        <f t="shared" si="56"/>
        <v>#DIV/0!</v>
      </c>
      <c r="BT86" s="68"/>
      <c r="BU86" s="68"/>
      <c r="BV86" s="68" t="s">
        <v>124</v>
      </c>
      <c r="BW86" s="68"/>
      <c r="BX86" s="69" t="e">
        <f t="shared" si="57"/>
        <v>#DIV/0!</v>
      </c>
      <c r="BY86" s="69" t="e">
        <f t="shared" si="58"/>
        <v>#DIV/0!</v>
      </c>
      <c r="BZ86" s="68"/>
      <c r="CA86" s="68"/>
      <c r="CB86" s="68" t="s">
        <v>125</v>
      </c>
      <c r="CC86" s="68"/>
      <c r="CD86" s="69" t="e">
        <f t="shared" si="59"/>
        <v>#DIV/0!</v>
      </c>
      <c r="CE86" s="69" t="e">
        <f t="shared" si="60"/>
        <v>#DIV/0!</v>
      </c>
      <c r="CF86" s="68"/>
      <c r="CG86" s="68"/>
      <c r="CH86" s="68" t="s">
        <v>126</v>
      </c>
      <c r="CI86" s="68"/>
      <c r="CJ86" s="69" t="e">
        <f t="shared" si="61"/>
        <v>#DIV/0!</v>
      </c>
      <c r="CK86" s="69" t="e">
        <f t="shared" si="62"/>
        <v>#DIV/0!</v>
      </c>
      <c r="CL86" s="68"/>
      <c r="CM86" s="68"/>
      <c r="CN86" s="59">
        <f t="shared" si="63"/>
        <v>0</v>
      </c>
      <c r="CO86" s="59">
        <f t="shared" si="64"/>
        <v>0</v>
      </c>
      <c r="CP86" s="59">
        <f t="shared" si="65"/>
        <v>0</v>
      </c>
      <c r="CQ86" s="59">
        <f t="shared" si="66"/>
        <v>0</v>
      </c>
      <c r="CR86" s="59">
        <f t="shared" si="67"/>
        <v>0</v>
      </c>
      <c r="CS86" s="59">
        <f t="shared" si="68"/>
        <v>0</v>
      </c>
      <c r="CT86" s="59">
        <f t="shared" si="69"/>
        <v>0</v>
      </c>
      <c r="CU86" s="59">
        <f t="shared" si="70"/>
        <v>0</v>
      </c>
      <c r="CV86" s="59">
        <f t="shared" si="71"/>
        <v>0</v>
      </c>
      <c r="CW86" s="59">
        <f t="shared" si="72"/>
        <v>0</v>
      </c>
      <c r="CX86" s="59">
        <f t="shared" si="73"/>
        <v>0</v>
      </c>
      <c r="CY86" s="59">
        <f t="shared" si="74"/>
        <v>0</v>
      </c>
      <c r="CZ86" s="59">
        <f t="shared" si="75"/>
        <v>0</v>
      </c>
    </row>
    <row r="87" spans="1:104" ht="25.75" x14ac:dyDescent="0.4">
      <c r="A87" s="150" t="s">
        <v>965</v>
      </c>
      <c r="B87" s="228"/>
      <c r="C87" s="21" t="s">
        <v>1531</v>
      </c>
      <c r="D87" s="23"/>
      <c r="E87" s="23"/>
      <c r="F87" s="23"/>
      <c r="G87" s="21">
        <f t="shared" si="38"/>
        <v>0</v>
      </c>
      <c r="H87" s="21"/>
      <c r="I87" s="21"/>
      <c r="J87" s="21"/>
      <c r="K87" s="21"/>
      <c r="L87" s="21"/>
      <c r="M87" s="21"/>
      <c r="N87" s="21"/>
      <c r="O87" s="21"/>
      <c r="P87" s="21"/>
      <c r="Q87" s="21"/>
      <c r="R87" s="21"/>
      <c r="S87" s="21"/>
      <c r="T87" s="68" t="s">
        <v>115</v>
      </c>
      <c r="U87" s="68"/>
      <c r="V87" s="69" t="e">
        <f t="shared" si="39"/>
        <v>#DIV/0!</v>
      </c>
      <c r="W87" s="69" t="e">
        <f t="shared" si="40"/>
        <v>#DIV/0!</v>
      </c>
      <c r="X87" s="68"/>
      <c r="Y87" s="68"/>
      <c r="Z87" s="68" t="s">
        <v>116</v>
      </c>
      <c r="AA87" s="68"/>
      <c r="AB87" s="69" t="e">
        <f t="shared" si="41"/>
        <v>#DIV/0!</v>
      </c>
      <c r="AC87" s="69" t="e">
        <f t="shared" si="42"/>
        <v>#DIV/0!</v>
      </c>
      <c r="AD87" s="68"/>
      <c r="AE87" s="68"/>
      <c r="AF87" s="68" t="s">
        <v>117</v>
      </c>
      <c r="AG87" s="68"/>
      <c r="AH87" s="69" t="e">
        <f t="shared" si="43"/>
        <v>#DIV/0!</v>
      </c>
      <c r="AI87" s="69" t="e">
        <f t="shared" si="44"/>
        <v>#DIV/0!</v>
      </c>
      <c r="AJ87" s="68"/>
      <c r="AK87" s="68"/>
      <c r="AL87" s="68" t="s">
        <v>118</v>
      </c>
      <c r="AM87" s="68"/>
      <c r="AN87" s="69" t="e">
        <f t="shared" si="45"/>
        <v>#DIV/0!</v>
      </c>
      <c r="AO87" s="69" t="e">
        <f t="shared" si="46"/>
        <v>#DIV/0!</v>
      </c>
      <c r="AP87" s="68"/>
      <c r="AQ87" s="68"/>
      <c r="AR87" s="68" t="s">
        <v>119</v>
      </c>
      <c r="AS87" s="68"/>
      <c r="AT87" s="69" t="e">
        <f t="shared" si="47"/>
        <v>#DIV/0!</v>
      </c>
      <c r="AU87" s="69" t="e">
        <f t="shared" si="48"/>
        <v>#DIV/0!</v>
      </c>
      <c r="AV87" s="68"/>
      <c r="AW87" s="68"/>
      <c r="AX87" s="68" t="s">
        <v>120</v>
      </c>
      <c r="AY87" s="68"/>
      <c r="AZ87" s="69" t="e">
        <f t="shared" si="49"/>
        <v>#DIV/0!</v>
      </c>
      <c r="BA87" s="69" t="e">
        <f t="shared" si="50"/>
        <v>#DIV/0!</v>
      </c>
      <c r="BB87" s="68"/>
      <c r="BC87" s="68"/>
      <c r="BD87" s="68" t="s">
        <v>121</v>
      </c>
      <c r="BE87" s="68"/>
      <c r="BF87" s="69" t="e">
        <f t="shared" si="51"/>
        <v>#DIV/0!</v>
      </c>
      <c r="BG87" s="69" t="e">
        <f t="shared" si="52"/>
        <v>#DIV/0!</v>
      </c>
      <c r="BH87" s="68"/>
      <c r="BI87" s="68"/>
      <c r="BJ87" s="68" t="s">
        <v>122</v>
      </c>
      <c r="BK87" s="68"/>
      <c r="BL87" s="69" t="e">
        <f t="shared" si="53"/>
        <v>#DIV/0!</v>
      </c>
      <c r="BM87" s="69" t="e">
        <f t="shared" si="54"/>
        <v>#DIV/0!</v>
      </c>
      <c r="BN87" s="68"/>
      <c r="BO87" s="68"/>
      <c r="BP87" s="68" t="s">
        <v>123</v>
      </c>
      <c r="BQ87" s="68"/>
      <c r="BR87" s="69" t="e">
        <f t="shared" si="55"/>
        <v>#DIV/0!</v>
      </c>
      <c r="BS87" s="69" t="e">
        <f t="shared" si="56"/>
        <v>#DIV/0!</v>
      </c>
      <c r="BT87" s="68"/>
      <c r="BU87" s="68"/>
      <c r="BV87" s="68" t="s">
        <v>124</v>
      </c>
      <c r="BW87" s="68"/>
      <c r="BX87" s="69" t="e">
        <f t="shared" si="57"/>
        <v>#DIV/0!</v>
      </c>
      <c r="BY87" s="69" t="e">
        <f t="shared" si="58"/>
        <v>#DIV/0!</v>
      </c>
      <c r="BZ87" s="68"/>
      <c r="CA87" s="68"/>
      <c r="CB87" s="68" t="s">
        <v>125</v>
      </c>
      <c r="CC87" s="68"/>
      <c r="CD87" s="69" t="e">
        <f t="shared" si="59"/>
        <v>#DIV/0!</v>
      </c>
      <c r="CE87" s="69" t="e">
        <f t="shared" si="60"/>
        <v>#DIV/0!</v>
      </c>
      <c r="CF87" s="68"/>
      <c r="CG87" s="68"/>
      <c r="CH87" s="68" t="s">
        <v>126</v>
      </c>
      <c r="CI87" s="68"/>
      <c r="CJ87" s="69" t="e">
        <f t="shared" si="61"/>
        <v>#DIV/0!</v>
      </c>
      <c r="CK87" s="69" t="e">
        <f t="shared" si="62"/>
        <v>#DIV/0!</v>
      </c>
      <c r="CL87" s="68"/>
      <c r="CM87" s="68"/>
      <c r="CN87" s="59">
        <f t="shared" si="63"/>
        <v>0</v>
      </c>
      <c r="CO87" s="59">
        <f t="shared" si="64"/>
        <v>0</v>
      </c>
      <c r="CP87" s="59">
        <f t="shared" si="65"/>
        <v>0</v>
      </c>
      <c r="CQ87" s="59">
        <f t="shared" si="66"/>
        <v>0</v>
      </c>
      <c r="CR87" s="59">
        <f t="shared" si="67"/>
        <v>0</v>
      </c>
      <c r="CS87" s="59">
        <f t="shared" si="68"/>
        <v>0</v>
      </c>
      <c r="CT87" s="59">
        <f t="shared" si="69"/>
        <v>0</v>
      </c>
      <c r="CU87" s="59">
        <f t="shared" si="70"/>
        <v>0</v>
      </c>
      <c r="CV87" s="59">
        <f t="shared" si="71"/>
        <v>0</v>
      </c>
      <c r="CW87" s="59">
        <f t="shared" si="72"/>
        <v>0</v>
      </c>
      <c r="CX87" s="59">
        <f t="shared" si="73"/>
        <v>0</v>
      </c>
      <c r="CY87" s="59">
        <f t="shared" si="74"/>
        <v>0</v>
      </c>
      <c r="CZ87" s="59">
        <f t="shared" si="75"/>
        <v>0</v>
      </c>
    </row>
    <row r="88" spans="1:104" ht="77.150000000000006" x14ac:dyDescent="0.4">
      <c r="A88" s="150" t="s">
        <v>965</v>
      </c>
      <c r="B88" s="226" t="s">
        <v>144</v>
      </c>
      <c r="C88" s="21" t="s">
        <v>1532</v>
      </c>
      <c r="D88" s="23" t="s">
        <v>1023</v>
      </c>
      <c r="E88" s="23" t="s">
        <v>1041</v>
      </c>
      <c r="F88" s="23" t="s">
        <v>1042</v>
      </c>
      <c r="G88" s="21">
        <f t="shared" si="38"/>
        <v>10</v>
      </c>
      <c r="H88" s="21"/>
      <c r="I88" s="21">
        <v>1</v>
      </c>
      <c r="J88" s="21">
        <v>1</v>
      </c>
      <c r="K88" s="21">
        <v>1</v>
      </c>
      <c r="L88" s="21">
        <v>1</v>
      </c>
      <c r="M88" s="21">
        <v>1</v>
      </c>
      <c r="N88" s="21">
        <v>1</v>
      </c>
      <c r="O88" s="21">
        <v>1</v>
      </c>
      <c r="P88" s="21">
        <v>1</v>
      </c>
      <c r="Q88" s="21">
        <v>1</v>
      </c>
      <c r="R88" s="21">
        <v>1</v>
      </c>
      <c r="S88" s="21"/>
      <c r="T88" s="68" t="s">
        <v>115</v>
      </c>
      <c r="U88" s="68"/>
      <c r="V88" s="69" t="e">
        <f t="shared" si="39"/>
        <v>#DIV/0!</v>
      </c>
      <c r="W88" s="69">
        <f t="shared" si="40"/>
        <v>0</v>
      </c>
      <c r="X88" s="68"/>
      <c r="Y88" s="68"/>
      <c r="Z88" s="68" t="s">
        <v>116</v>
      </c>
      <c r="AA88" s="68"/>
      <c r="AB88" s="69">
        <f t="shared" si="41"/>
        <v>0</v>
      </c>
      <c r="AC88" s="69">
        <f t="shared" si="42"/>
        <v>0</v>
      </c>
      <c r="AD88" s="68"/>
      <c r="AE88" s="68"/>
      <c r="AF88" s="68" t="s">
        <v>117</v>
      </c>
      <c r="AG88" s="68"/>
      <c r="AH88" s="69">
        <f t="shared" si="43"/>
        <v>0</v>
      </c>
      <c r="AI88" s="69">
        <f t="shared" si="44"/>
        <v>0</v>
      </c>
      <c r="AJ88" s="68"/>
      <c r="AK88" s="68"/>
      <c r="AL88" s="68" t="s">
        <v>118</v>
      </c>
      <c r="AM88" s="68"/>
      <c r="AN88" s="69">
        <f t="shared" si="45"/>
        <v>0</v>
      </c>
      <c r="AO88" s="69">
        <f t="shared" si="46"/>
        <v>0</v>
      </c>
      <c r="AP88" s="68"/>
      <c r="AQ88" s="68"/>
      <c r="AR88" s="68" t="s">
        <v>119</v>
      </c>
      <c r="AS88" s="68"/>
      <c r="AT88" s="69">
        <f t="shared" si="47"/>
        <v>0</v>
      </c>
      <c r="AU88" s="69">
        <f t="shared" si="48"/>
        <v>0</v>
      </c>
      <c r="AV88" s="68"/>
      <c r="AW88" s="68"/>
      <c r="AX88" s="68" t="s">
        <v>120</v>
      </c>
      <c r="AY88" s="68"/>
      <c r="AZ88" s="69">
        <f t="shared" si="49"/>
        <v>0</v>
      </c>
      <c r="BA88" s="69">
        <f t="shared" si="50"/>
        <v>0</v>
      </c>
      <c r="BB88" s="68"/>
      <c r="BC88" s="68"/>
      <c r="BD88" s="68" t="s">
        <v>121</v>
      </c>
      <c r="BE88" s="68"/>
      <c r="BF88" s="69">
        <f t="shared" si="51"/>
        <v>0</v>
      </c>
      <c r="BG88" s="69">
        <f t="shared" si="52"/>
        <v>0</v>
      </c>
      <c r="BH88" s="68"/>
      <c r="BI88" s="68"/>
      <c r="BJ88" s="68" t="s">
        <v>122</v>
      </c>
      <c r="BK88" s="68"/>
      <c r="BL88" s="69">
        <f t="shared" si="53"/>
        <v>0</v>
      </c>
      <c r="BM88" s="69">
        <f t="shared" si="54"/>
        <v>0</v>
      </c>
      <c r="BN88" s="68"/>
      <c r="BO88" s="68"/>
      <c r="BP88" s="68" t="s">
        <v>123</v>
      </c>
      <c r="BQ88" s="68"/>
      <c r="BR88" s="69">
        <f t="shared" si="55"/>
        <v>0</v>
      </c>
      <c r="BS88" s="69">
        <f t="shared" si="56"/>
        <v>0</v>
      </c>
      <c r="BT88" s="68"/>
      <c r="BU88" s="68"/>
      <c r="BV88" s="68" t="s">
        <v>124</v>
      </c>
      <c r="BW88" s="68"/>
      <c r="BX88" s="69">
        <f t="shared" si="57"/>
        <v>0</v>
      </c>
      <c r="BY88" s="69">
        <f t="shared" si="58"/>
        <v>0</v>
      </c>
      <c r="BZ88" s="68"/>
      <c r="CA88" s="68"/>
      <c r="CB88" s="68" t="s">
        <v>125</v>
      </c>
      <c r="CC88" s="68"/>
      <c r="CD88" s="69">
        <f t="shared" si="59"/>
        <v>0</v>
      </c>
      <c r="CE88" s="69">
        <f t="shared" si="60"/>
        <v>0</v>
      </c>
      <c r="CF88" s="68"/>
      <c r="CG88" s="68"/>
      <c r="CH88" s="68" t="s">
        <v>126</v>
      </c>
      <c r="CI88" s="68"/>
      <c r="CJ88" s="69" t="e">
        <f t="shared" si="61"/>
        <v>#DIV/0!</v>
      </c>
      <c r="CK88" s="69">
        <f t="shared" si="62"/>
        <v>0</v>
      </c>
      <c r="CL88" s="68"/>
      <c r="CM88" s="68"/>
      <c r="CN88" s="59">
        <f t="shared" si="63"/>
        <v>0</v>
      </c>
      <c r="CO88" s="59">
        <f t="shared" si="64"/>
        <v>0</v>
      </c>
      <c r="CP88" s="59">
        <f t="shared" si="65"/>
        <v>0</v>
      </c>
      <c r="CQ88" s="59">
        <f t="shared" si="66"/>
        <v>0</v>
      </c>
      <c r="CR88" s="59">
        <f t="shared" si="67"/>
        <v>0</v>
      </c>
      <c r="CS88" s="59">
        <f t="shared" si="68"/>
        <v>0</v>
      </c>
      <c r="CT88" s="59">
        <f t="shared" si="69"/>
        <v>0</v>
      </c>
      <c r="CU88" s="59">
        <f t="shared" si="70"/>
        <v>0</v>
      </c>
      <c r="CV88" s="59">
        <f t="shared" si="71"/>
        <v>0</v>
      </c>
      <c r="CW88" s="59">
        <f t="shared" si="72"/>
        <v>0</v>
      </c>
      <c r="CX88" s="59">
        <f t="shared" si="73"/>
        <v>0</v>
      </c>
      <c r="CY88" s="59">
        <f t="shared" si="74"/>
        <v>0</v>
      </c>
      <c r="CZ88" s="59">
        <f t="shared" si="75"/>
        <v>0</v>
      </c>
    </row>
    <row r="89" spans="1:104" ht="51.45" x14ac:dyDescent="0.4">
      <c r="A89" s="150" t="s">
        <v>965</v>
      </c>
      <c r="B89" s="227"/>
      <c r="C89" s="21" t="s">
        <v>1533</v>
      </c>
      <c r="D89" s="23" t="s">
        <v>1023</v>
      </c>
      <c r="E89" s="23" t="s">
        <v>1045</v>
      </c>
      <c r="F89" s="23" t="s">
        <v>1046</v>
      </c>
      <c r="G89" s="21">
        <f t="shared" si="38"/>
        <v>10</v>
      </c>
      <c r="H89" s="21"/>
      <c r="I89" s="21">
        <v>1</v>
      </c>
      <c r="J89" s="21">
        <v>1</v>
      </c>
      <c r="K89" s="21">
        <v>1</v>
      </c>
      <c r="L89" s="21">
        <v>1</v>
      </c>
      <c r="M89" s="21">
        <v>1</v>
      </c>
      <c r="N89" s="21">
        <v>1</v>
      </c>
      <c r="O89" s="21">
        <v>1</v>
      </c>
      <c r="P89" s="21">
        <v>1</v>
      </c>
      <c r="Q89" s="21">
        <v>1</v>
      </c>
      <c r="R89" s="21">
        <v>1</v>
      </c>
      <c r="S89" s="21"/>
      <c r="T89" s="68" t="s">
        <v>115</v>
      </c>
      <c r="U89" s="68"/>
      <c r="V89" s="69" t="e">
        <f t="shared" si="39"/>
        <v>#DIV/0!</v>
      </c>
      <c r="W89" s="69">
        <f t="shared" si="40"/>
        <v>0</v>
      </c>
      <c r="X89" s="68"/>
      <c r="Y89" s="68"/>
      <c r="Z89" s="68" t="s">
        <v>116</v>
      </c>
      <c r="AA89" s="68"/>
      <c r="AB89" s="69">
        <f t="shared" si="41"/>
        <v>0</v>
      </c>
      <c r="AC89" s="69">
        <f t="shared" si="42"/>
        <v>0</v>
      </c>
      <c r="AD89" s="68"/>
      <c r="AE89" s="68"/>
      <c r="AF89" s="68" t="s">
        <v>117</v>
      </c>
      <c r="AG89" s="68"/>
      <c r="AH89" s="69">
        <f t="shared" si="43"/>
        <v>0</v>
      </c>
      <c r="AI89" s="69">
        <f t="shared" si="44"/>
        <v>0</v>
      </c>
      <c r="AJ89" s="68"/>
      <c r="AK89" s="68"/>
      <c r="AL89" s="68" t="s">
        <v>118</v>
      </c>
      <c r="AM89" s="68"/>
      <c r="AN89" s="69">
        <f t="shared" si="45"/>
        <v>0</v>
      </c>
      <c r="AO89" s="69">
        <f t="shared" si="46"/>
        <v>0</v>
      </c>
      <c r="AP89" s="68"/>
      <c r="AQ89" s="68"/>
      <c r="AR89" s="68" t="s">
        <v>119</v>
      </c>
      <c r="AS89" s="68"/>
      <c r="AT89" s="69">
        <f t="shared" si="47"/>
        <v>0</v>
      </c>
      <c r="AU89" s="69">
        <f t="shared" si="48"/>
        <v>0</v>
      </c>
      <c r="AV89" s="68"/>
      <c r="AW89" s="68"/>
      <c r="AX89" s="68" t="s">
        <v>120</v>
      </c>
      <c r="AY89" s="68"/>
      <c r="AZ89" s="69">
        <f t="shared" si="49"/>
        <v>0</v>
      </c>
      <c r="BA89" s="69">
        <f t="shared" si="50"/>
        <v>0</v>
      </c>
      <c r="BB89" s="68"/>
      <c r="BC89" s="68"/>
      <c r="BD89" s="68" t="s">
        <v>121</v>
      </c>
      <c r="BE89" s="68"/>
      <c r="BF89" s="69">
        <f t="shared" si="51"/>
        <v>0</v>
      </c>
      <c r="BG89" s="69">
        <f t="shared" si="52"/>
        <v>0</v>
      </c>
      <c r="BH89" s="68"/>
      <c r="BI89" s="68"/>
      <c r="BJ89" s="68" t="s">
        <v>122</v>
      </c>
      <c r="BK89" s="68"/>
      <c r="BL89" s="69">
        <f t="shared" si="53"/>
        <v>0</v>
      </c>
      <c r="BM89" s="69">
        <f t="shared" si="54"/>
        <v>0</v>
      </c>
      <c r="BN89" s="68"/>
      <c r="BO89" s="68"/>
      <c r="BP89" s="68" t="s">
        <v>123</v>
      </c>
      <c r="BQ89" s="68"/>
      <c r="BR89" s="69">
        <f t="shared" si="55"/>
        <v>0</v>
      </c>
      <c r="BS89" s="69">
        <f t="shared" si="56"/>
        <v>0</v>
      </c>
      <c r="BT89" s="68"/>
      <c r="BU89" s="68"/>
      <c r="BV89" s="68" t="s">
        <v>124</v>
      </c>
      <c r="BW89" s="68"/>
      <c r="BX89" s="69">
        <f t="shared" si="57"/>
        <v>0</v>
      </c>
      <c r="BY89" s="69">
        <f t="shared" si="58"/>
        <v>0</v>
      </c>
      <c r="BZ89" s="68"/>
      <c r="CA89" s="68"/>
      <c r="CB89" s="68" t="s">
        <v>125</v>
      </c>
      <c r="CC89" s="68"/>
      <c r="CD89" s="69">
        <f t="shared" si="59"/>
        <v>0</v>
      </c>
      <c r="CE89" s="69">
        <f t="shared" si="60"/>
        <v>0</v>
      </c>
      <c r="CF89" s="68"/>
      <c r="CG89" s="68"/>
      <c r="CH89" s="68" t="s">
        <v>126</v>
      </c>
      <c r="CI89" s="68"/>
      <c r="CJ89" s="69" t="e">
        <f t="shared" si="61"/>
        <v>#DIV/0!</v>
      </c>
      <c r="CK89" s="69">
        <f t="shared" si="62"/>
        <v>0</v>
      </c>
      <c r="CL89" s="68"/>
      <c r="CM89" s="68"/>
      <c r="CN89" s="59">
        <f t="shared" si="63"/>
        <v>0</v>
      </c>
      <c r="CO89" s="59">
        <f t="shared" si="64"/>
        <v>0</v>
      </c>
      <c r="CP89" s="59">
        <f t="shared" si="65"/>
        <v>0</v>
      </c>
      <c r="CQ89" s="59">
        <f t="shared" si="66"/>
        <v>0</v>
      </c>
      <c r="CR89" s="59">
        <f t="shared" si="67"/>
        <v>0</v>
      </c>
      <c r="CS89" s="59">
        <f t="shared" si="68"/>
        <v>0</v>
      </c>
      <c r="CT89" s="59">
        <f t="shared" si="69"/>
        <v>0</v>
      </c>
      <c r="CU89" s="59">
        <f t="shared" si="70"/>
        <v>0</v>
      </c>
      <c r="CV89" s="59">
        <f t="shared" si="71"/>
        <v>0</v>
      </c>
      <c r="CW89" s="59">
        <f t="shared" si="72"/>
        <v>0</v>
      </c>
      <c r="CX89" s="59">
        <f t="shared" si="73"/>
        <v>0</v>
      </c>
      <c r="CY89" s="59">
        <f t="shared" si="74"/>
        <v>0</v>
      </c>
      <c r="CZ89" s="59">
        <f t="shared" si="75"/>
        <v>0</v>
      </c>
    </row>
    <row r="90" spans="1:104" ht="25.75" x14ac:dyDescent="0.4">
      <c r="A90" s="150" t="s">
        <v>965</v>
      </c>
      <c r="B90" s="227"/>
      <c r="C90" s="21" t="s">
        <v>1534</v>
      </c>
      <c r="D90" s="23"/>
      <c r="E90" s="23"/>
      <c r="F90" s="23"/>
      <c r="G90" s="21">
        <f t="shared" si="38"/>
        <v>0</v>
      </c>
      <c r="H90" s="21"/>
      <c r="I90" s="21"/>
      <c r="J90" s="21"/>
      <c r="K90" s="21"/>
      <c r="L90" s="21"/>
      <c r="M90" s="21"/>
      <c r="N90" s="21"/>
      <c r="O90" s="21"/>
      <c r="P90" s="21"/>
      <c r="Q90" s="21"/>
      <c r="R90" s="21"/>
      <c r="S90" s="21"/>
      <c r="T90" s="68" t="s">
        <v>115</v>
      </c>
      <c r="U90" s="68"/>
      <c r="V90" s="69" t="e">
        <f t="shared" si="39"/>
        <v>#DIV/0!</v>
      </c>
      <c r="W90" s="69" t="e">
        <f t="shared" si="40"/>
        <v>#DIV/0!</v>
      </c>
      <c r="X90" s="68"/>
      <c r="Y90" s="68"/>
      <c r="Z90" s="68" t="s">
        <v>116</v>
      </c>
      <c r="AA90" s="68"/>
      <c r="AB90" s="69" t="e">
        <f t="shared" si="41"/>
        <v>#DIV/0!</v>
      </c>
      <c r="AC90" s="69" t="e">
        <f t="shared" si="42"/>
        <v>#DIV/0!</v>
      </c>
      <c r="AD90" s="68"/>
      <c r="AE90" s="68"/>
      <c r="AF90" s="68" t="s">
        <v>117</v>
      </c>
      <c r="AG90" s="68"/>
      <c r="AH90" s="69" t="e">
        <f t="shared" si="43"/>
        <v>#DIV/0!</v>
      </c>
      <c r="AI90" s="69" t="e">
        <f t="shared" si="44"/>
        <v>#DIV/0!</v>
      </c>
      <c r="AJ90" s="68"/>
      <c r="AK90" s="68"/>
      <c r="AL90" s="68" t="s">
        <v>118</v>
      </c>
      <c r="AM90" s="68"/>
      <c r="AN90" s="69" t="e">
        <f t="shared" si="45"/>
        <v>#DIV/0!</v>
      </c>
      <c r="AO90" s="69" t="e">
        <f t="shared" si="46"/>
        <v>#DIV/0!</v>
      </c>
      <c r="AP90" s="68"/>
      <c r="AQ90" s="68"/>
      <c r="AR90" s="68" t="s">
        <v>119</v>
      </c>
      <c r="AS90" s="68"/>
      <c r="AT90" s="69" t="e">
        <f t="shared" si="47"/>
        <v>#DIV/0!</v>
      </c>
      <c r="AU90" s="69" t="e">
        <f t="shared" si="48"/>
        <v>#DIV/0!</v>
      </c>
      <c r="AV90" s="68"/>
      <c r="AW90" s="68"/>
      <c r="AX90" s="68" t="s">
        <v>120</v>
      </c>
      <c r="AY90" s="68"/>
      <c r="AZ90" s="69" t="e">
        <f t="shared" si="49"/>
        <v>#DIV/0!</v>
      </c>
      <c r="BA90" s="69" t="e">
        <f t="shared" si="50"/>
        <v>#DIV/0!</v>
      </c>
      <c r="BB90" s="68"/>
      <c r="BC90" s="68"/>
      <c r="BD90" s="68" t="s">
        <v>121</v>
      </c>
      <c r="BE90" s="68"/>
      <c r="BF90" s="69" t="e">
        <f t="shared" si="51"/>
        <v>#DIV/0!</v>
      </c>
      <c r="BG90" s="69" t="e">
        <f t="shared" si="52"/>
        <v>#DIV/0!</v>
      </c>
      <c r="BH90" s="68"/>
      <c r="BI90" s="68"/>
      <c r="BJ90" s="68" t="s">
        <v>122</v>
      </c>
      <c r="BK90" s="68"/>
      <c r="BL90" s="69" t="e">
        <f t="shared" si="53"/>
        <v>#DIV/0!</v>
      </c>
      <c r="BM90" s="69" t="e">
        <f t="shared" si="54"/>
        <v>#DIV/0!</v>
      </c>
      <c r="BN90" s="68"/>
      <c r="BO90" s="68"/>
      <c r="BP90" s="68" t="s">
        <v>123</v>
      </c>
      <c r="BQ90" s="68"/>
      <c r="BR90" s="69" t="e">
        <f t="shared" si="55"/>
        <v>#DIV/0!</v>
      </c>
      <c r="BS90" s="69" t="e">
        <f t="shared" si="56"/>
        <v>#DIV/0!</v>
      </c>
      <c r="BT90" s="68"/>
      <c r="BU90" s="68"/>
      <c r="BV90" s="68" t="s">
        <v>124</v>
      </c>
      <c r="BW90" s="68"/>
      <c r="BX90" s="69" t="e">
        <f t="shared" si="57"/>
        <v>#DIV/0!</v>
      </c>
      <c r="BY90" s="69" t="e">
        <f t="shared" si="58"/>
        <v>#DIV/0!</v>
      </c>
      <c r="BZ90" s="68"/>
      <c r="CA90" s="68"/>
      <c r="CB90" s="68" t="s">
        <v>125</v>
      </c>
      <c r="CC90" s="68"/>
      <c r="CD90" s="69" t="e">
        <f t="shared" si="59"/>
        <v>#DIV/0!</v>
      </c>
      <c r="CE90" s="69" t="e">
        <f t="shared" si="60"/>
        <v>#DIV/0!</v>
      </c>
      <c r="CF90" s="68"/>
      <c r="CG90" s="68"/>
      <c r="CH90" s="68" t="s">
        <v>126</v>
      </c>
      <c r="CI90" s="68"/>
      <c r="CJ90" s="69" t="e">
        <f t="shared" si="61"/>
        <v>#DIV/0!</v>
      </c>
      <c r="CK90" s="69" t="e">
        <f t="shared" si="62"/>
        <v>#DIV/0!</v>
      </c>
      <c r="CL90" s="68"/>
      <c r="CM90" s="68"/>
      <c r="CN90" s="59">
        <f t="shared" si="63"/>
        <v>0</v>
      </c>
      <c r="CO90" s="59">
        <f t="shared" si="64"/>
        <v>0</v>
      </c>
      <c r="CP90" s="59">
        <f t="shared" si="65"/>
        <v>0</v>
      </c>
      <c r="CQ90" s="59">
        <f t="shared" si="66"/>
        <v>0</v>
      </c>
      <c r="CR90" s="59">
        <f t="shared" si="67"/>
        <v>0</v>
      </c>
      <c r="CS90" s="59">
        <f t="shared" si="68"/>
        <v>0</v>
      </c>
      <c r="CT90" s="59">
        <f t="shared" si="69"/>
        <v>0</v>
      </c>
      <c r="CU90" s="59">
        <f t="shared" si="70"/>
        <v>0</v>
      </c>
      <c r="CV90" s="59">
        <f t="shared" si="71"/>
        <v>0</v>
      </c>
      <c r="CW90" s="59">
        <f t="shared" si="72"/>
        <v>0</v>
      </c>
      <c r="CX90" s="59">
        <f t="shared" si="73"/>
        <v>0</v>
      </c>
      <c r="CY90" s="59">
        <f t="shared" si="74"/>
        <v>0</v>
      </c>
      <c r="CZ90" s="59">
        <f t="shared" si="75"/>
        <v>0</v>
      </c>
    </row>
    <row r="91" spans="1:104" ht="25.75" x14ac:dyDescent="0.4">
      <c r="A91" s="150" t="s">
        <v>965</v>
      </c>
      <c r="B91" s="228"/>
      <c r="C91" s="21" t="s">
        <v>1535</v>
      </c>
      <c r="D91" s="23"/>
      <c r="E91" s="23"/>
      <c r="F91" s="23"/>
      <c r="G91" s="21">
        <f t="shared" si="38"/>
        <v>0</v>
      </c>
      <c r="H91" s="21"/>
      <c r="I91" s="21"/>
      <c r="J91" s="21"/>
      <c r="K91" s="21"/>
      <c r="L91" s="21"/>
      <c r="M91" s="21"/>
      <c r="N91" s="21"/>
      <c r="O91" s="21"/>
      <c r="P91" s="21"/>
      <c r="Q91" s="21"/>
      <c r="R91" s="21"/>
      <c r="S91" s="21"/>
      <c r="T91" s="68" t="s">
        <v>115</v>
      </c>
      <c r="U91" s="68"/>
      <c r="V91" s="69" t="e">
        <f t="shared" si="39"/>
        <v>#DIV/0!</v>
      </c>
      <c r="W91" s="69" t="e">
        <f t="shared" si="40"/>
        <v>#DIV/0!</v>
      </c>
      <c r="X91" s="68"/>
      <c r="Y91" s="68"/>
      <c r="Z91" s="68" t="s">
        <v>116</v>
      </c>
      <c r="AA91" s="68"/>
      <c r="AB91" s="69" t="e">
        <f t="shared" si="41"/>
        <v>#DIV/0!</v>
      </c>
      <c r="AC91" s="69" t="e">
        <f t="shared" si="42"/>
        <v>#DIV/0!</v>
      </c>
      <c r="AD91" s="68"/>
      <c r="AE91" s="68"/>
      <c r="AF91" s="68" t="s">
        <v>117</v>
      </c>
      <c r="AG91" s="68"/>
      <c r="AH91" s="69" t="e">
        <f t="shared" si="43"/>
        <v>#DIV/0!</v>
      </c>
      <c r="AI91" s="69" t="e">
        <f t="shared" si="44"/>
        <v>#DIV/0!</v>
      </c>
      <c r="AJ91" s="68"/>
      <c r="AK91" s="68"/>
      <c r="AL91" s="68" t="s">
        <v>118</v>
      </c>
      <c r="AM91" s="68"/>
      <c r="AN91" s="69" t="e">
        <f t="shared" si="45"/>
        <v>#DIV/0!</v>
      </c>
      <c r="AO91" s="69" t="e">
        <f t="shared" si="46"/>
        <v>#DIV/0!</v>
      </c>
      <c r="AP91" s="68"/>
      <c r="AQ91" s="68"/>
      <c r="AR91" s="68" t="s">
        <v>119</v>
      </c>
      <c r="AS91" s="68"/>
      <c r="AT91" s="69" t="e">
        <f t="shared" si="47"/>
        <v>#DIV/0!</v>
      </c>
      <c r="AU91" s="69" t="e">
        <f t="shared" si="48"/>
        <v>#DIV/0!</v>
      </c>
      <c r="AV91" s="68"/>
      <c r="AW91" s="68"/>
      <c r="AX91" s="68" t="s">
        <v>120</v>
      </c>
      <c r="AY91" s="68"/>
      <c r="AZ91" s="69" t="e">
        <f t="shared" si="49"/>
        <v>#DIV/0!</v>
      </c>
      <c r="BA91" s="69" t="e">
        <f t="shared" si="50"/>
        <v>#DIV/0!</v>
      </c>
      <c r="BB91" s="68"/>
      <c r="BC91" s="68"/>
      <c r="BD91" s="68" t="s">
        <v>121</v>
      </c>
      <c r="BE91" s="68"/>
      <c r="BF91" s="69" t="e">
        <f t="shared" si="51"/>
        <v>#DIV/0!</v>
      </c>
      <c r="BG91" s="69" t="e">
        <f t="shared" si="52"/>
        <v>#DIV/0!</v>
      </c>
      <c r="BH91" s="68"/>
      <c r="BI91" s="68"/>
      <c r="BJ91" s="68" t="s">
        <v>122</v>
      </c>
      <c r="BK91" s="68"/>
      <c r="BL91" s="69" t="e">
        <f t="shared" si="53"/>
        <v>#DIV/0!</v>
      </c>
      <c r="BM91" s="69" t="e">
        <f t="shared" si="54"/>
        <v>#DIV/0!</v>
      </c>
      <c r="BN91" s="68"/>
      <c r="BO91" s="68"/>
      <c r="BP91" s="68" t="s">
        <v>123</v>
      </c>
      <c r="BQ91" s="68"/>
      <c r="BR91" s="69" t="e">
        <f t="shared" si="55"/>
        <v>#DIV/0!</v>
      </c>
      <c r="BS91" s="69" t="e">
        <f t="shared" si="56"/>
        <v>#DIV/0!</v>
      </c>
      <c r="BT91" s="68"/>
      <c r="BU91" s="68"/>
      <c r="BV91" s="68" t="s">
        <v>124</v>
      </c>
      <c r="BW91" s="68"/>
      <c r="BX91" s="69" t="e">
        <f t="shared" si="57"/>
        <v>#DIV/0!</v>
      </c>
      <c r="BY91" s="69" t="e">
        <f t="shared" si="58"/>
        <v>#DIV/0!</v>
      </c>
      <c r="BZ91" s="68"/>
      <c r="CA91" s="68"/>
      <c r="CB91" s="68" t="s">
        <v>125</v>
      </c>
      <c r="CC91" s="68"/>
      <c r="CD91" s="69" t="e">
        <f t="shared" si="59"/>
        <v>#DIV/0!</v>
      </c>
      <c r="CE91" s="69" t="e">
        <f t="shared" si="60"/>
        <v>#DIV/0!</v>
      </c>
      <c r="CF91" s="68"/>
      <c r="CG91" s="68"/>
      <c r="CH91" s="68" t="s">
        <v>126</v>
      </c>
      <c r="CI91" s="68"/>
      <c r="CJ91" s="69" t="e">
        <f t="shared" si="61"/>
        <v>#DIV/0!</v>
      </c>
      <c r="CK91" s="69" t="e">
        <f t="shared" si="62"/>
        <v>#DIV/0!</v>
      </c>
      <c r="CL91" s="68"/>
      <c r="CM91" s="68"/>
      <c r="CN91" s="59">
        <f t="shared" si="63"/>
        <v>0</v>
      </c>
      <c r="CO91" s="59">
        <f t="shared" si="64"/>
        <v>0</v>
      </c>
      <c r="CP91" s="59">
        <f t="shared" si="65"/>
        <v>0</v>
      </c>
      <c r="CQ91" s="59">
        <f t="shared" si="66"/>
        <v>0</v>
      </c>
      <c r="CR91" s="59">
        <f t="shared" si="67"/>
        <v>0</v>
      </c>
      <c r="CS91" s="59">
        <f t="shared" si="68"/>
        <v>0</v>
      </c>
      <c r="CT91" s="59">
        <f t="shared" si="69"/>
        <v>0</v>
      </c>
      <c r="CU91" s="59">
        <f t="shared" si="70"/>
        <v>0</v>
      </c>
      <c r="CV91" s="59">
        <f t="shared" si="71"/>
        <v>0</v>
      </c>
      <c r="CW91" s="59">
        <f t="shared" si="72"/>
        <v>0</v>
      </c>
      <c r="CX91" s="59">
        <f t="shared" si="73"/>
        <v>0</v>
      </c>
      <c r="CY91" s="59">
        <f t="shared" si="74"/>
        <v>0</v>
      </c>
      <c r="CZ91" s="59">
        <f t="shared" si="75"/>
        <v>0</v>
      </c>
    </row>
    <row r="92" spans="1:104" ht="51.45" x14ac:dyDescent="0.4">
      <c r="A92" s="150" t="s">
        <v>965</v>
      </c>
      <c r="B92" s="226" t="s">
        <v>144</v>
      </c>
      <c r="C92" s="21" t="s">
        <v>1536</v>
      </c>
      <c r="D92" s="23" t="s">
        <v>1058</v>
      </c>
      <c r="E92" s="23" t="s">
        <v>1059</v>
      </c>
      <c r="F92" s="23" t="s">
        <v>1060</v>
      </c>
      <c r="G92" s="21">
        <f t="shared" si="38"/>
        <v>10</v>
      </c>
      <c r="H92" s="21"/>
      <c r="I92" s="21">
        <v>1</v>
      </c>
      <c r="J92" s="21">
        <v>1</v>
      </c>
      <c r="K92" s="21">
        <v>1</v>
      </c>
      <c r="L92" s="21">
        <v>1</v>
      </c>
      <c r="M92" s="21">
        <v>1</v>
      </c>
      <c r="N92" s="21">
        <v>1</v>
      </c>
      <c r="O92" s="21">
        <v>1</v>
      </c>
      <c r="P92" s="21">
        <v>1</v>
      </c>
      <c r="Q92" s="21">
        <v>1</v>
      </c>
      <c r="R92" s="21">
        <v>1</v>
      </c>
      <c r="S92" s="21"/>
      <c r="T92" s="68" t="s">
        <v>115</v>
      </c>
      <c r="U92" s="68"/>
      <c r="V92" s="69" t="e">
        <f t="shared" si="39"/>
        <v>#DIV/0!</v>
      </c>
      <c r="W92" s="69">
        <f t="shared" si="40"/>
        <v>0</v>
      </c>
      <c r="X92" s="68"/>
      <c r="Y92" s="68"/>
      <c r="Z92" s="68" t="s">
        <v>116</v>
      </c>
      <c r="AA92" s="68"/>
      <c r="AB92" s="69">
        <f t="shared" si="41"/>
        <v>0</v>
      </c>
      <c r="AC92" s="69">
        <f t="shared" si="42"/>
        <v>0</v>
      </c>
      <c r="AD92" s="68"/>
      <c r="AE92" s="68"/>
      <c r="AF92" s="68" t="s">
        <v>117</v>
      </c>
      <c r="AG92" s="68"/>
      <c r="AH92" s="69">
        <f t="shared" si="43"/>
        <v>0</v>
      </c>
      <c r="AI92" s="69">
        <f t="shared" si="44"/>
        <v>0</v>
      </c>
      <c r="AJ92" s="68"/>
      <c r="AK92" s="68"/>
      <c r="AL92" s="68" t="s">
        <v>118</v>
      </c>
      <c r="AM92" s="68"/>
      <c r="AN92" s="69">
        <f t="shared" si="45"/>
        <v>0</v>
      </c>
      <c r="AO92" s="69">
        <f t="shared" si="46"/>
        <v>0</v>
      </c>
      <c r="AP92" s="68"/>
      <c r="AQ92" s="68"/>
      <c r="AR92" s="68" t="s">
        <v>119</v>
      </c>
      <c r="AS92" s="68"/>
      <c r="AT92" s="69">
        <f t="shared" si="47"/>
        <v>0</v>
      </c>
      <c r="AU92" s="69">
        <f t="shared" si="48"/>
        <v>0</v>
      </c>
      <c r="AV92" s="68"/>
      <c r="AW92" s="68"/>
      <c r="AX92" s="68" t="s">
        <v>120</v>
      </c>
      <c r="AY92" s="68"/>
      <c r="AZ92" s="69">
        <f t="shared" si="49"/>
        <v>0</v>
      </c>
      <c r="BA92" s="69">
        <f t="shared" si="50"/>
        <v>0</v>
      </c>
      <c r="BB92" s="68"/>
      <c r="BC92" s="68"/>
      <c r="BD92" s="68" t="s">
        <v>121</v>
      </c>
      <c r="BE92" s="68"/>
      <c r="BF92" s="69">
        <f t="shared" si="51"/>
        <v>0</v>
      </c>
      <c r="BG92" s="69">
        <f t="shared" si="52"/>
        <v>0</v>
      </c>
      <c r="BH92" s="68"/>
      <c r="BI92" s="68"/>
      <c r="BJ92" s="68" t="s">
        <v>122</v>
      </c>
      <c r="BK92" s="68"/>
      <c r="BL92" s="69">
        <f t="shared" si="53"/>
        <v>0</v>
      </c>
      <c r="BM92" s="69">
        <f t="shared" si="54"/>
        <v>0</v>
      </c>
      <c r="BN92" s="68"/>
      <c r="BO92" s="68"/>
      <c r="BP92" s="68" t="s">
        <v>123</v>
      </c>
      <c r="BQ92" s="68"/>
      <c r="BR92" s="69">
        <f t="shared" si="55"/>
        <v>0</v>
      </c>
      <c r="BS92" s="69">
        <f t="shared" si="56"/>
        <v>0</v>
      </c>
      <c r="BT92" s="68"/>
      <c r="BU92" s="68"/>
      <c r="BV92" s="68" t="s">
        <v>124</v>
      </c>
      <c r="BW92" s="68"/>
      <c r="BX92" s="69">
        <f t="shared" si="57"/>
        <v>0</v>
      </c>
      <c r="BY92" s="69">
        <f t="shared" si="58"/>
        <v>0</v>
      </c>
      <c r="BZ92" s="68"/>
      <c r="CA92" s="68"/>
      <c r="CB92" s="68" t="s">
        <v>125</v>
      </c>
      <c r="CC92" s="68"/>
      <c r="CD92" s="69">
        <f t="shared" si="59"/>
        <v>0</v>
      </c>
      <c r="CE92" s="69">
        <f t="shared" si="60"/>
        <v>0</v>
      </c>
      <c r="CF92" s="68"/>
      <c r="CG92" s="68"/>
      <c r="CH92" s="68" t="s">
        <v>126</v>
      </c>
      <c r="CI92" s="68"/>
      <c r="CJ92" s="69" t="e">
        <f t="shared" si="61"/>
        <v>#DIV/0!</v>
      </c>
      <c r="CK92" s="69">
        <f t="shared" si="62"/>
        <v>0</v>
      </c>
      <c r="CL92" s="68"/>
      <c r="CM92" s="68"/>
      <c r="CN92" s="59">
        <f t="shared" si="63"/>
        <v>0</v>
      </c>
      <c r="CO92" s="59">
        <f t="shared" si="64"/>
        <v>0</v>
      </c>
      <c r="CP92" s="59">
        <f t="shared" si="65"/>
        <v>0</v>
      </c>
      <c r="CQ92" s="59">
        <f t="shared" si="66"/>
        <v>0</v>
      </c>
      <c r="CR92" s="59">
        <f t="shared" si="67"/>
        <v>0</v>
      </c>
      <c r="CS92" s="59">
        <f t="shared" si="68"/>
        <v>0</v>
      </c>
      <c r="CT92" s="59">
        <f t="shared" si="69"/>
        <v>0</v>
      </c>
      <c r="CU92" s="59">
        <f t="shared" si="70"/>
        <v>0</v>
      </c>
      <c r="CV92" s="59">
        <f t="shared" si="71"/>
        <v>0</v>
      </c>
      <c r="CW92" s="59">
        <f t="shared" si="72"/>
        <v>0</v>
      </c>
      <c r="CX92" s="59">
        <f t="shared" si="73"/>
        <v>0</v>
      </c>
      <c r="CY92" s="59">
        <f t="shared" si="74"/>
        <v>0</v>
      </c>
      <c r="CZ92" s="59">
        <f t="shared" si="75"/>
        <v>0</v>
      </c>
    </row>
    <row r="93" spans="1:104" ht="25.75" x14ac:dyDescent="0.4">
      <c r="A93" s="150" t="s">
        <v>965</v>
      </c>
      <c r="B93" s="227"/>
      <c r="C93" s="21" t="s">
        <v>1537</v>
      </c>
      <c r="D93" s="23"/>
      <c r="E93" s="23"/>
      <c r="F93" s="23"/>
      <c r="G93" s="21">
        <f t="shared" si="38"/>
        <v>0</v>
      </c>
      <c r="H93" s="21"/>
      <c r="I93" s="21"/>
      <c r="J93" s="21"/>
      <c r="K93" s="21"/>
      <c r="L93" s="21"/>
      <c r="M93" s="21"/>
      <c r="N93" s="21"/>
      <c r="O93" s="21"/>
      <c r="P93" s="21"/>
      <c r="Q93" s="21"/>
      <c r="R93" s="21"/>
      <c r="S93" s="21"/>
      <c r="T93" s="68" t="s">
        <v>115</v>
      </c>
      <c r="U93" s="68"/>
      <c r="V93" s="69" t="e">
        <f t="shared" si="39"/>
        <v>#DIV/0!</v>
      </c>
      <c r="W93" s="69" t="e">
        <f t="shared" si="40"/>
        <v>#DIV/0!</v>
      </c>
      <c r="X93" s="68"/>
      <c r="Y93" s="68"/>
      <c r="Z93" s="68" t="s">
        <v>116</v>
      </c>
      <c r="AA93" s="68"/>
      <c r="AB93" s="69" t="e">
        <f t="shared" si="41"/>
        <v>#DIV/0!</v>
      </c>
      <c r="AC93" s="69" t="e">
        <f t="shared" si="42"/>
        <v>#DIV/0!</v>
      </c>
      <c r="AD93" s="68"/>
      <c r="AE93" s="68"/>
      <c r="AF93" s="68" t="s">
        <v>117</v>
      </c>
      <c r="AG93" s="68"/>
      <c r="AH93" s="69" t="e">
        <f t="shared" si="43"/>
        <v>#DIV/0!</v>
      </c>
      <c r="AI93" s="69" t="e">
        <f t="shared" si="44"/>
        <v>#DIV/0!</v>
      </c>
      <c r="AJ93" s="68"/>
      <c r="AK93" s="68"/>
      <c r="AL93" s="68" t="s">
        <v>118</v>
      </c>
      <c r="AM93" s="68"/>
      <c r="AN93" s="69" t="e">
        <f t="shared" si="45"/>
        <v>#DIV/0!</v>
      </c>
      <c r="AO93" s="69" t="e">
        <f t="shared" si="46"/>
        <v>#DIV/0!</v>
      </c>
      <c r="AP93" s="68"/>
      <c r="AQ93" s="68"/>
      <c r="AR93" s="68" t="s">
        <v>119</v>
      </c>
      <c r="AS93" s="68"/>
      <c r="AT93" s="69" t="e">
        <f t="shared" si="47"/>
        <v>#DIV/0!</v>
      </c>
      <c r="AU93" s="69" t="e">
        <f t="shared" si="48"/>
        <v>#DIV/0!</v>
      </c>
      <c r="AV93" s="68"/>
      <c r="AW93" s="68"/>
      <c r="AX93" s="68" t="s">
        <v>120</v>
      </c>
      <c r="AY93" s="68"/>
      <c r="AZ93" s="69" t="e">
        <f t="shared" si="49"/>
        <v>#DIV/0!</v>
      </c>
      <c r="BA93" s="69" t="e">
        <f t="shared" si="50"/>
        <v>#DIV/0!</v>
      </c>
      <c r="BB93" s="68"/>
      <c r="BC93" s="68"/>
      <c r="BD93" s="68" t="s">
        <v>121</v>
      </c>
      <c r="BE93" s="68"/>
      <c r="BF93" s="69" t="e">
        <f t="shared" si="51"/>
        <v>#DIV/0!</v>
      </c>
      <c r="BG93" s="69" t="e">
        <f t="shared" si="52"/>
        <v>#DIV/0!</v>
      </c>
      <c r="BH93" s="68"/>
      <c r="BI93" s="68"/>
      <c r="BJ93" s="68" t="s">
        <v>122</v>
      </c>
      <c r="BK93" s="68"/>
      <c r="BL93" s="69" t="e">
        <f t="shared" si="53"/>
        <v>#DIV/0!</v>
      </c>
      <c r="BM93" s="69" t="e">
        <f t="shared" si="54"/>
        <v>#DIV/0!</v>
      </c>
      <c r="BN93" s="68"/>
      <c r="BO93" s="68"/>
      <c r="BP93" s="68" t="s">
        <v>123</v>
      </c>
      <c r="BQ93" s="68"/>
      <c r="BR93" s="69" t="e">
        <f t="shared" si="55"/>
        <v>#DIV/0!</v>
      </c>
      <c r="BS93" s="69" t="e">
        <f t="shared" si="56"/>
        <v>#DIV/0!</v>
      </c>
      <c r="BT93" s="68"/>
      <c r="BU93" s="68"/>
      <c r="BV93" s="68" t="s">
        <v>124</v>
      </c>
      <c r="BW93" s="68"/>
      <c r="BX93" s="69" t="e">
        <f t="shared" si="57"/>
        <v>#DIV/0!</v>
      </c>
      <c r="BY93" s="69" t="e">
        <f t="shared" si="58"/>
        <v>#DIV/0!</v>
      </c>
      <c r="BZ93" s="68"/>
      <c r="CA93" s="68"/>
      <c r="CB93" s="68" t="s">
        <v>125</v>
      </c>
      <c r="CC93" s="68"/>
      <c r="CD93" s="69" t="e">
        <f t="shared" si="59"/>
        <v>#DIV/0!</v>
      </c>
      <c r="CE93" s="69" t="e">
        <f t="shared" si="60"/>
        <v>#DIV/0!</v>
      </c>
      <c r="CF93" s="68"/>
      <c r="CG93" s="68"/>
      <c r="CH93" s="68" t="s">
        <v>126</v>
      </c>
      <c r="CI93" s="68"/>
      <c r="CJ93" s="69" t="e">
        <f t="shared" si="61"/>
        <v>#DIV/0!</v>
      </c>
      <c r="CK93" s="69" t="e">
        <f t="shared" si="62"/>
        <v>#DIV/0!</v>
      </c>
      <c r="CL93" s="68"/>
      <c r="CM93" s="68"/>
      <c r="CN93" s="59">
        <f t="shared" si="63"/>
        <v>0</v>
      </c>
      <c r="CO93" s="59">
        <f t="shared" si="64"/>
        <v>0</v>
      </c>
      <c r="CP93" s="59">
        <f t="shared" si="65"/>
        <v>0</v>
      </c>
      <c r="CQ93" s="59">
        <f t="shared" si="66"/>
        <v>0</v>
      </c>
      <c r="CR93" s="59">
        <f t="shared" si="67"/>
        <v>0</v>
      </c>
      <c r="CS93" s="59">
        <f t="shared" si="68"/>
        <v>0</v>
      </c>
      <c r="CT93" s="59">
        <f t="shared" si="69"/>
        <v>0</v>
      </c>
      <c r="CU93" s="59">
        <f t="shared" si="70"/>
        <v>0</v>
      </c>
      <c r="CV93" s="59">
        <f t="shared" si="71"/>
        <v>0</v>
      </c>
      <c r="CW93" s="59">
        <f t="shared" si="72"/>
        <v>0</v>
      </c>
      <c r="CX93" s="59">
        <f t="shared" si="73"/>
        <v>0</v>
      </c>
      <c r="CY93" s="59">
        <f t="shared" si="74"/>
        <v>0</v>
      </c>
      <c r="CZ93" s="59">
        <f t="shared" si="75"/>
        <v>0</v>
      </c>
    </row>
    <row r="94" spans="1:104" ht="25.75" x14ac:dyDescent="0.4">
      <c r="A94" s="150" t="s">
        <v>965</v>
      </c>
      <c r="B94" s="227"/>
      <c r="C94" s="21" t="s">
        <v>1538</v>
      </c>
      <c r="D94" s="23"/>
      <c r="E94" s="23"/>
      <c r="F94" s="23"/>
      <c r="G94" s="21">
        <f t="shared" si="38"/>
        <v>0</v>
      </c>
      <c r="H94" s="21"/>
      <c r="I94" s="21"/>
      <c r="J94" s="21"/>
      <c r="K94" s="21"/>
      <c r="L94" s="21"/>
      <c r="M94" s="21"/>
      <c r="N94" s="21"/>
      <c r="O94" s="21"/>
      <c r="P94" s="21"/>
      <c r="Q94" s="21"/>
      <c r="R94" s="21"/>
      <c r="S94" s="21"/>
      <c r="T94" s="68" t="s">
        <v>115</v>
      </c>
      <c r="U94" s="68"/>
      <c r="V94" s="69" t="e">
        <f t="shared" si="39"/>
        <v>#DIV/0!</v>
      </c>
      <c r="W94" s="69" t="e">
        <f t="shared" si="40"/>
        <v>#DIV/0!</v>
      </c>
      <c r="X94" s="68"/>
      <c r="Y94" s="68"/>
      <c r="Z94" s="68" t="s">
        <v>116</v>
      </c>
      <c r="AA94" s="68"/>
      <c r="AB94" s="69" t="e">
        <f t="shared" si="41"/>
        <v>#DIV/0!</v>
      </c>
      <c r="AC94" s="69" t="e">
        <f t="shared" si="42"/>
        <v>#DIV/0!</v>
      </c>
      <c r="AD94" s="68"/>
      <c r="AE94" s="68"/>
      <c r="AF94" s="68" t="s">
        <v>117</v>
      </c>
      <c r="AG94" s="68"/>
      <c r="AH94" s="69" t="e">
        <f t="shared" si="43"/>
        <v>#DIV/0!</v>
      </c>
      <c r="AI94" s="69" t="e">
        <f t="shared" si="44"/>
        <v>#DIV/0!</v>
      </c>
      <c r="AJ94" s="68"/>
      <c r="AK94" s="68"/>
      <c r="AL94" s="68" t="s">
        <v>118</v>
      </c>
      <c r="AM94" s="68"/>
      <c r="AN94" s="69" t="e">
        <f t="shared" si="45"/>
        <v>#DIV/0!</v>
      </c>
      <c r="AO94" s="69" t="e">
        <f t="shared" si="46"/>
        <v>#DIV/0!</v>
      </c>
      <c r="AP94" s="68"/>
      <c r="AQ94" s="68"/>
      <c r="AR94" s="68" t="s">
        <v>119</v>
      </c>
      <c r="AS94" s="68"/>
      <c r="AT94" s="69" t="e">
        <f t="shared" si="47"/>
        <v>#DIV/0!</v>
      </c>
      <c r="AU94" s="69" t="e">
        <f t="shared" si="48"/>
        <v>#DIV/0!</v>
      </c>
      <c r="AV94" s="68"/>
      <c r="AW94" s="68"/>
      <c r="AX94" s="68" t="s">
        <v>120</v>
      </c>
      <c r="AY94" s="68"/>
      <c r="AZ94" s="69" t="e">
        <f t="shared" si="49"/>
        <v>#DIV/0!</v>
      </c>
      <c r="BA94" s="69" t="e">
        <f t="shared" si="50"/>
        <v>#DIV/0!</v>
      </c>
      <c r="BB94" s="68"/>
      <c r="BC94" s="68"/>
      <c r="BD94" s="68" t="s">
        <v>121</v>
      </c>
      <c r="BE94" s="68"/>
      <c r="BF94" s="69" t="e">
        <f t="shared" si="51"/>
        <v>#DIV/0!</v>
      </c>
      <c r="BG94" s="69" t="e">
        <f t="shared" si="52"/>
        <v>#DIV/0!</v>
      </c>
      <c r="BH94" s="68"/>
      <c r="BI94" s="68"/>
      <c r="BJ94" s="68" t="s">
        <v>122</v>
      </c>
      <c r="BK94" s="68"/>
      <c r="BL94" s="69" t="e">
        <f t="shared" si="53"/>
        <v>#DIV/0!</v>
      </c>
      <c r="BM94" s="69" t="e">
        <f t="shared" si="54"/>
        <v>#DIV/0!</v>
      </c>
      <c r="BN94" s="68"/>
      <c r="BO94" s="68"/>
      <c r="BP94" s="68" t="s">
        <v>123</v>
      </c>
      <c r="BQ94" s="68"/>
      <c r="BR94" s="69" t="e">
        <f t="shared" si="55"/>
        <v>#DIV/0!</v>
      </c>
      <c r="BS94" s="69" t="e">
        <f t="shared" si="56"/>
        <v>#DIV/0!</v>
      </c>
      <c r="BT94" s="68"/>
      <c r="BU94" s="68"/>
      <c r="BV94" s="68" t="s">
        <v>124</v>
      </c>
      <c r="BW94" s="68"/>
      <c r="BX94" s="69" t="e">
        <f t="shared" si="57"/>
        <v>#DIV/0!</v>
      </c>
      <c r="BY94" s="69" t="e">
        <f t="shared" si="58"/>
        <v>#DIV/0!</v>
      </c>
      <c r="BZ94" s="68"/>
      <c r="CA94" s="68"/>
      <c r="CB94" s="68" t="s">
        <v>125</v>
      </c>
      <c r="CC94" s="68"/>
      <c r="CD94" s="69" t="e">
        <f t="shared" si="59"/>
        <v>#DIV/0!</v>
      </c>
      <c r="CE94" s="69" t="e">
        <f t="shared" si="60"/>
        <v>#DIV/0!</v>
      </c>
      <c r="CF94" s="68"/>
      <c r="CG94" s="68"/>
      <c r="CH94" s="68" t="s">
        <v>126</v>
      </c>
      <c r="CI94" s="68"/>
      <c r="CJ94" s="69" t="e">
        <f t="shared" si="61"/>
        <v>#DIV/0!</v>
      </c>
      <c r="CK94" s="69" t="e">
        <f t="shared" si="62"/>
        <v>#DIV/0!</v>
      </c>
      <c r="CL94" s="68"/>
      <c r="CM94" s="68"/>
      <c r="CN94" s="59">
        <f t="shared" si="63"/>
        <v>0</v>
      </c>
      <c r="CO94" s="59">
        <f t="shared" si="64"/>
        <v>0</v>
      </c>
      <c r="CP94" s="59">
        <f t="shared" si="65"/>
        <v>0</v>
      </c>
      <c r="CQ94" s="59">
        <f t="shared" si="66"/>
        <v>0</v>
      </c>
      <c r="CR94" s="59">
        <f t="shared" si="67"/>
        <v>0</v>
      </c>
      <c r="CS94" s="59">
        <f t="shared" si="68"/>
        <v>0</v>
      </c>
      <c r="CT94" s="59">
        <f t="shared" si="69"/>
        <v>0</v>
      </c>
      <c r="CU94" s="59">
        <f t="shared" si="70"/>
        <v>0</v>
      </c>
      <c r="CV94" s="59">
        <f t="shared" si="71"/>
        <v>0</v>
      </c>
      <c r="CW94" s="59">
        <f t="shared" si="72"/>
        <v>0</v>
      </c>
      <c r="CX94" s="59">
        <f t="shared" si="73"/>
        <v>0</v>
      </c>
      <c r="CY94" s="59">
        <f t="shared" si="74"/>
        <v>0</v>
      </c>
      <c r="CZ94" s="59">
        <f t="shared" si="75"/>
        <v>0</v>
      </c>
    </row>
    <row r="95" spans="1:104" ht="25.75" x14ac:dyDescent="0.4">
      <c r="A95" s="150" t="s">
        <v>965</v>
      </c>
      <c r="B95" s="228"/>
      <c r="C95" s="21" t="s">
        <v>1539</v>
      </c>
      <c r="D95" s="23"/>
      <c r="E95" s="23"/>
      <c r="F95" s="23"/>
      <c r="G95" s="21">
        <f t="shared" si="38"/>
        <v>0</v>
      </c>
      <c r="H95" s="21"/>
      <c r="I95" s="21"/>
      <c r="J95" s="21"/>
      <c r="K95" s="21"/>
      <c r="L95" s="21"/>
      <c r="M95" s="21"/>
      <c r="N95" s="21"/>
      <c r="O95" s="21"/>
      <c r="P95" s="21"/>
      <c r="Q95" s="21"/>
      <c r="R95" s="21"/>
      <c r="S95" s="21"/>
      <c r="T95" s="68" t="s">
        <v>115</v>
      </c>
      <c r="U95" s="68"/>
      <c r="V95" s="69" t="e">
        <f t="shared" si="39"/>
        <v>#DIV/0!</v>
      </c>
      <c r="W95" s="69" t="e">
        <f t="shared" si="40"/>
        <v>#DIV/0!</v>
      </c>
      <c r="X95" s="68"/>
      <c r="Y95" s="68"/>
      <c r="Z95" s="68" t="s">
        <v>116</v>
      </c>
      <c r="AA95" s="68"/>
      <c r="AB95" s="69" t="e">
        <f t="shared" si="41"/>
        <v>#DIV/0!</v>
      </c>
      <c r="AC95" s="69" t="e">
        <f t="shared" si="42"/>
        <v>#DIV/0!</v>
      </c>
      <c r="AD95" s="68"/>
      <c r="AE95" s="68"/>
      <c r="AF95" s="68" t="s">
        <v>117</v>
      </c>
      <c r="AG95" s="68"/>
      <c r="AH95" s="69" t="e">
        <f t="shared" si="43"/>
        <v>#DIV/0!</v>
      </c>
      <c r="AI95" s="69" t="e">
        <f t="shared" si="44"/>
        <v>#DIV/0!</v>
      </c>
      <c r="AJ95" s="68"/>
      <c r="AK95" s="68"/>
      <c r="AL95" s="68" t="s">
        <v>118</v>
      </c>
      <c r="AM95" s="68"/>
      <c r="AN95" s="69" t="e">
        <f t="shared" si="45"/>
        <v>#DIV/0!</v>
      </c>
      <c r="AO95" s="69" t="e">
        <f t="shared" si="46"/>
        <v>#DIV/0!</v>
      </c>
      <c r="AP95" s="68"/>
      <c r="AQ95" s="68"/>
      <c r="AR95" s="68" t="s">
        <v>119</v>
      </c>
      <c r="AS95" s="68"/>
      <c r="AT95" s="69" t="e">
        <f t="shared" si="47"/>
        <v>#DIV/0!</v>
      </c>
      <c r="AU95" s="69" t="e">
        <f t="shared" si="48"/>
        <v>#DIV/0!</v>
      </c>
      <c r="AV95" s="68"/>
      <c r="AW95" s="68"/>
      <c r="AX95" s="68" t="s">
        <v>120</v>
      </c>
      <c r="AY95" s="68"/>
      <c r="AZ95" s="69" t="e">
        <f t="shared" si="49"/>
        <v>#DIV/0!</v>
      </c>
      <c r="BA95" s="69" t="e">
        <f t="shared" si="50"/>
        <v>#DIV/0!</v>
      </c>
      <c r="BB95" s="68"/>
      <c r="BC95" s="68"/>
      <c r="BD95" s="68" t="s">
        <v>121</v>
      </c>
      <c r="BE95" s="68"/>
      <c r="BF95" s="69" t="e">
        <f t="shared" si="51"/>
        <v>#DIV/0!</v>
      </c>
      <c r="BG95" s="69" t="e">
        <f t="shared" si="52"/>
        <v>#DIV/0!</v>
      </c>
      <c r="BH95" s="68"/>
      <c r="BI95" s="68"/>
      <c r="BJ95" s="68" t="s">
        <v>122</v>
      </c>
      <c r="BK95" s="68"/>
      <c r="BL95" s="69" t="e">
        <f t="shared" si="53"/>
        <v>#DIV/0!</v>
      </c>
      <c r="BM95" s="69" t="e">
        <f t="shared" si="54"/>
        <v>#DIV/0!</v>
      </c>
      <c r="BN95" s="68"/>
      <c r="BO95" s="68"/>
      <c r="BP95" s="68" t="s">
        <v>123</v>
      </c>
      <c r="BQ95" s="68"/>
      <c r="BR95" s="69" t="e">
        <f t="shared" si="55"/>
        <v>#DIV/0!</v>
      </c>
      <c r="BS95" s="69" t="e">
        <f t="shared" si="56"/>
        <v>#DIV/0!</v>
      </c>
      <c r="BT95" s="68"/>
      <c r="BU95" s="68"/>
      <c r="BV95" s="68" t="s">
        <v>124</v>
      </c>
      <c r="BW95" s="68"/>
      <c r="BX95" s="69" t="e">
        <f t="shared" si="57"/>
        <v>#DIV/0!</v>
      </c>
      <c r="BY95" s="69" t="e">
        <f t="shared" si="58"/>
        <v>#DIV/0!</v>
      </c>
      <c r="BZ95" s="68"/>
      <c r="CA95" s="68"/>
      <c r="CB95" s="68" t="s">
        <v>125</v>
      </c>
      <c r="CC95" s="68"/>
      <c r="CD95" s="69" t="e">
        <f t="shared" si="59"/>
        <v>#DIV/0!</v>
      </c>
      <c r="CE95" s="69" t="e">
        <f t="shared" si="60"/>
        <v>#DIV/0!</v>
      </c>
      <c r="CF95" s="68"/>
      <c r="CG95" s="68"/>
      <c r="CH95" s="68" t="s">
        <v>126</v>
      </c>
      <c r="CI95" s="68"/>
      <c r="CJ95" s="69" t="e">
        <f t="shared" si="61"/>
        <v>#DIV/0!</v>
      </c>
      <c r="CK95" s="69" t="e">
        <f t="shared" si="62"/>
        <v>#DIV/0!</v>
      </c>
      <c r="CL95" s="68"/>
      <c r="CM95" s="68"/>
      <c r="CN95" s="59">
        <f t="shared" si="63"/>
        <v>0</v>
      </c>
      <c r="CO95" s="59">
        <f t="shared" si="64"/>
        <v>0</v>
      </c>
      <c r="CP95" s="59">
        <f t="shared" si="65"/>
        <v>0</v>
      </c>
      <c r="CQ95" s="59">
        <f t="shared" si="66"/>
        <v>0</v>
      </c>
      <c r="CR95" s="59">
        <f t="shared" si="67"/>
        <v>0</v>
      </c>
      <c r="CS95" s="59">
        <f t="shared" si="68"/>
        <v>0</v>
      </c>
      <c r="CT95" s="59">
        <f t="shared" si="69"/>
        <v>0</v>
      </c>
      <c r="CU95" s="59">
        <f t="shared" si="70"/>
        <v>0</v>
      </c>
      <c r="CV95" s="59">
        <f t="shared" si="71"/>
        <v>0</v>
      </c>
      <c r="CW95" s="59">
        <f t="shared" si="72"/>
        <v>0</v>
      </c>
      <c r="CX95" s="59">
        <f t="shared" si="73"/>
        <v>0</v>
      </c>
      <c r="CY95" s="59">
        <f t="shared" si="74"/>
        <v>0</v>
      </c>
      <c r="CZ95" s="59">
        <f t="shared" si="75"/>
        <v>0</v>
      </c>
    </row>
    <row r="96" spans="1:104" ht="64.3" x14ac:dyDescent="0.4">
      <c r="A96" s="150" t="s">
        <v>965</v>
      </c>
      <c r="B96" s="226" t="s">
        <v>144</v>
      </c>
      <c r="C96" s="21" t="s">
        <v>1540</v>
      </c>
      <c r="D96" s="23" t="s">
        <v>1058</v>
      </c>
      <c r="E96" s="23" t="s">
        <v>1068</v>
      </c>
      <c r="F96" s="23" t="s">
        <v>1069</v>
      </c>
      <c r="G96" s="21">
        <f t="shared" si="38"/>
        <v>10</v>
      </c>
      <c r="H96" s="21"/>
      <c r="I96" s="21">
        <v>1</v>
      </c>
      <c r="J96" s="21">
        <v>1</v>
      </c>
      <c r="K96" s="21">
        <v>1</v>
      </c>
      <c r="L96" s="21">
        <v>1</v>
      </c>
      <c r="M96" s="21">
        <v>1</v>
      </c>
      <c r="N96" s="21">
        <v>1</v>
      </c>
      <c r="O96" s="21">
        <v>1</v>
      </c>
      <c r="P96" s="21">
        <v>1</v>
      </c>
      <c r="Q96" s="21">
        <v>1</v>
      </c>
      <c r="R96" s="21">
        <v>1</v>
      </c>
      <c r="S96" s="21"/>
      <c r="T96" s="68" t="s">
        <v>115</v>
      </c>
      <c r="U96" s="68"/>
      <c r="V96" s="69" t="e">
        <f t="shared" si="39"/>
        <v>#DIV/0!</v>
      </c>
      <c r="W96" s="69">
        <f t="shared" si="40"/>
        <v>0</v>
      </c>
      <c r="X96" s="68"/>
      <c r="Y96" s="68"/>
      <c r="Z96" s="68" t="s">
        <v>116</v>
      </c>
      <c r="AA96" s="68"/>
      <c r="AB96" s="69">
        <f t="shared" si="41"/>
        <v>0</v>
      </c>
      <c r="AC96" s="69">
        <f t="shared" si="42"/>
        <v>0</v>
      </c>
      <c r="AD96" s="68"/>
      <c r="AE96" s="68"/>
      <c r="AF96" s="68" t="s">
        <v>117</v>
      </c>
      <c r="AG96" s="68"/>
      <c r="AH96" s="69">
        <f t="shared" si="43"/>
        <v>0</v>
      </c>
      <c r="AI96" s="69">
        <f t="shared" si="44"/>
        <v>0</v>
      </c>
      <c r="AJ96" s="68"/>
      <c r="AK96" s="68"/>
      <c r="AL96" s="68" t="s">
        <v>118</v>
      </c>
      <c r="AM96" s="68"/>
      <c r="AN96" s="69">
        <f t="shared" si="45"/>
        <v>0</v>
      </c>
      <c r="AO96" s="69">
        <f t="shared" si="46"/>
        <v>0</v>
      </c>
      <c r="AP96" s="68"/>
      <c r="AQ96" s="68"/>
      <c r="AR96" s="68" t="s">
        <v>119</v>
      </c>
      <c r="AS96" s="68"/>
      <c r="AT96" s="69">
        <f t="shared" si="47"/>
        <v>0</v>
      </c>
      <c r="AU96" s="69">
        <f t="shared" si="48"/>
        <v>0</v>
      </c>
      <c r="AV96" s="68"/>
      <c r="AW96" s="68"/>
      <c r="AX96" s="68" t="s">
        <v>120</v>
      </c>
      <c r="AY96" s="68"/>
      <c r="AZ96" s="69">
        <f t="shared" si="49"/>
        <v>0</v>
      </c>
      <c r="BA96" s="69">
        <f t="shared" si="50"/>
        <v>0</v>
      </c>
      <c r="BB96" s="68"/>
      <c r="BC96" s="68"/>
      <c r="BD96" s="68" t="s">
        <v>121</v>
      </c>
      <c r="BE96" s="68"/>
      <c r="BF96" s="69">
        <f t="shared" si="51"/>
        <v>0</v>
      </c>
      <c r="BG96" s="69">
        <f t="shared" si="52"/>
        <v>0</v>
      </c>
      <c r="BH96" s="68"/>
      <c r="BI96" s="68"/>
      <c r="BJ96" s="68" t="s">
        <v>122</v>
      </c>
      <c r="BK96" s="68"/>
      <c r="BL96" s="69">
        <f t="shared" si="53"/>
        <v>0</v>
      </c>
      <c r="BM96" s="69">
        <f t="shared" si="54"/>
        <v>0</v>
      </c>
      <c r="BN96" s="68"/>
      <c r="BO96" s="68"/>
      <c r="BP96" s="68" t="s">
        <v>123</v>
      </c>
      <c r="BQ96" s="68"/>
      <c r="BR96" s="69">
        <f t="shared" si="55"/>
        <v>0</v>
      </c>
      <c r="BS96" s="69">
        <f t="shared" si="56"/>
        <v>0</v>
      </c>
      <c r="BT96" s="68"/>
      <c r="BU96" s="68"/>
      <c r="BV96" s="68" t="s">
        <v>124</v>
      </c>
      <c r="BW96" s="68"/>
      <c r="BX96" s="69">
        <f t="shared" si="57"/>
        <v>0</v>
      </c>
      <c r="BY96" s="69">
        <f t="shared" si="58"/>
        <v>0</v>
      </c>
      <c r="BZ96" s="68"/>
      <c r="CA96" s="68"/>
      <c r="CB96" s="68" t="s">
        <v>125</v>
      </c>
      <c r="CC96" s="68"/>
      <c r="CD96" s="69">
        <f t="shared" si="59"/>
        <v>0</v>
      </c>
      <c r="CE96" s="69">
        <f t="shared" si="60"/>
        <v>0</v>
      </c>
      <c r="CF96" s="68"/>
      <c r="CG96" s="68"/>
      <c r="CH96" s="68" t="s">
        <v>126</v>
      </c>
      <c r="CI96" s="68"/>
      <c r="CJ96" s="69" t="e">
        <f t="shared" si="61"/>
        <v>#DIV/0!</v>
      </c>
      <c r="CK96" s="69">
        <f t="shared" si="62"/>
        <v>0</v>
      </c>
      <c r="CL96" s="68"/>
      <c r="CM96" s="68"/>
      <c r="CN96" s="59">
        <f t="shared" si="63"/>
        <v>0</v>
      </c>
      <c r="CO96" s="59">
        <f t="shared" si="64"/>
        <v>0</v>
      </c>
      <c r="CP96" s="59">
        <f t="shared" si="65"/>
        <v>0</v>
      </c>
      <c r="CQ96" s="59">
        <f t="shared" si="66"/>
        <v>0</v>
      </c>
      <c r="CR96" s="59">
        <f t="shared" si="67"/>
        <v>0</v>
      </c>
      <c r="CS96" s="59">
        <f t="shared" si="68"/>
        <v>0</v>
      </c>
      <c r="CT96" s="59">
        <f t="shared" si="69"/>
        <v>0</v>
      </c>
      <c r="CU96" s="59">
        <f t="shared" si="70"/>
        <v>0</v>
      </c>
      <c r="CV96" s="59">
        <f t="shared" si="71"/>
        <v>0</v>
      </c>
      <c r="CW96" s="59">
        <f t="shared" si="72"/>
        <v>0</v>
      </c>
      <c r="CX96" s="59">
        <f t="shared" si="73"/>
        <v>0</v>
      </c>
      <c r="CY96" s="59">
        <f t="shared" si="74"/>
        <v>0</v>
      </c>
      <c r="CZ96" s="59">
        <f t="shared" si="75"/>
        <v>0</v>
      </c>
    </row>
    <row r="97" spans="1:104" ht="25.75" x14ac:dyDescent="0.4">
      <c r="A97" s="150" t="s">
        <v>965</v>
      </c>
      <c r="B97" s="227"/>
      <c r="C97" s="21" t="s">
        <v>1541</v>
      </c>
      <c r="D97" s="23"/>
      <c r="E97" s="23"/>
      <c r="F97" s="23"/>
      <c r="G97" s="21">
        <f t="shared" si="38"/>
        <v>0</v>
      </c>
      <c r="H97" s="21"/>
      <c r="I97" s="21"/>
      <c r="J97" s="21"/>
      <c r="K97" s="21"/>
      <c r="L97" s="21"/>
      <c r="M97" s="21"/>
      <c r="N97" s="21"/>
      <c r="O97" s="21"/>
      <c r="P97" s="21"/>
      <c r="Q97" s="21"/>
      <c r="R97" s="21"/>
      <c r="S97" s="21"/>
      <c r="T97" s="68" t="s">
        <v>115</v>
      </c>
      <c r="U97" s="68"/>
      <c r="V97" s="69" t="e">
        <f t="shared" si="39"/>
        <v>#DIV/0!</v>
      </c>
      <c r="W97" s="69" t="e">
        <f t="shared" si="40"/>
        <v>#DIV/0!</v>
      </c>
      <c r="X97" s="68"/>
      <c r="Y97" s="68"/>
      <c r="Z97" s="68" t="s">
        <v>116</v>
      </c>
      <c r="AA97" s="68"/>
      <c r="AB97" s="69" t="e">
        <f t="shared" si="41"/>
        <v>#DIV/0!</v>
      </c>
      <c r="AC97" s="69" t="e">
        <f t="shared" si="42"/>
        <v>#DIV/0!</v>
      </c>
      <c r="AD97" s="68"/>
      <c r="AE97" s="68"/>
      <c r="AF97" s="68" t="s">
        <v>117</v>
      </c>
      <c r="AG97" s="68"/>
      <c r="AH97" s="69" t="e">
        <f t="shared" si="43"/>
        <v>#DIV/0!</v>
      </c>
      <c r="AI97" s="69" t="e">
        <f t="shared" si="44"/>
        <v>#DIV/0!</v>
      </c>
      <c r="AJ97" s="68"/>
      <c r="AK97" s="68"/>
      <c r="AL97" s="68" t="s">
        <v>118</v>
      </c>
      <c r="AM97" s="68"/>
      <c r="AN97" s="69" t="e">
        <f t="shared" si="45"/>
        <v>#DIV/0!</v>
      </c>
      <c r="AO97" s="69" t="e">
        <f t="shared" si="46"/>
        <v>#DIV/0!</v>
      </c>
      <c r="AP97" s="68"/>
      <c r="AQ97" s="68"/>
      <c r="AR97" s="68" t="s">
        <v>119</v>
      </c>
      <c r="AS97" s="68"/>
      <c r="AT97" s="69" t="e">
        <f t="shared" si="47"/>
        <v>#DIV/0!</v>
      </c>
      <c r="AU97" s="69" t="e">
        <f t="shared" si="48"/>
        <v>#DIV/0!</v>
      </c>
      <c r="AV97" s="68"/>
      <c r="AW97" s="68"/>
      <c r="AX97" s="68" t="s">
        <v>120</v>
      </c>
      <c r="AY97" s="68"/>
      <c r="AZ97" s="69" t="e">
        <f t="shared" si="49"/>
        <v>#DIV/0!</v>
      </c>
      <c r="BA97" s="69" t="e">
        <f t="shared" si="50"/>
        <v>#DIV/0!</v>
      </c>
      <c r="BB97" s="68"/>
      <c r="BC97" s="68"/>
      <c r="BD97" s="68" t="s">
        <v>121</v>
      </c>
      <c r="BE97" s="68"/>
      <c r="BF97" s="69" t="e">
        <f t="shared" si="51"/>
        <v>#DIV/0!</v>
      </c>
      <c r="BG97" s="69" t="e">
        <f t="shared" si="52"/>
        <v>#DIV/0!</v>
      </c>
      <c r="BH97" s="68"/>
      <c r="BI97" s="68"/>
      <c r="BJ97" s="68" t="s">
        <v>122</v>
      </c>
      <c r="BK97" s="68"/>
      <c r="BL97" s="69" t="e">
        <f t="shared" si="53"/>
        <v>#DIV/0!</v>
      </c>
      <c r="BM97" s="69" t="e">
        <f t="shared" si="54"/>
        <v>#DIV/0!</v>
      </c>
      <c r="BN97" s="68"/>
      <c r="BO97" s="68"/>
      <c r="BP97" s="68" t="s">
        <v>123</v>
      </c>
      <c r="BQ97" s="68"/>
      <c r="BR97" s="69" t="e">
        <f t="shared" si="55"/>
        <v>#DIV/0!</v>
      </c>
      <c r="BS97" s="69" t="e">
        <f t="shared" si="56"/>
        <v>#DIV/0!</v>
      </c>
      <c r="BT97" s="68"/>
      <c r="BU97" s="68"/>
      <c r="BV97" s="68" t="s">
        <v>124</v>
      </c>
      <c r="BW97" s="68"/>
      <c r="BX97" s="69" t="e">
        <f t="shared" si="57"/>
        <v>#DIV/0!</v>
      </c>
      <c r="BY97" s="69" t="e">
        <f t="shared" si="58"/>
        <v>#DIV/0!</v>
      </c>
      <c r="BZ97" s="68"/>
      <c r="CA97" s="68"/>
      <c r="CB97" s="68" t="s">
        <v>125</v>
      </c>
      <c r="CC97" s="68"/>
      <c r="CD97" s="69" t="e">
        <f t="shared" si="59"/>
        <v>#DIV/0!</v>
      </c>
      <c r="CE97" s="69" t="e">
        <f t="shared" si="60"/>
        <v>#DIV/0!</v>
      </c>
      <c r="CF97" s="68"/>
      <c r="CG97" s="68"/>
      <c r="CH97" s="68" t="s">
        <v>126</v>
      </c>
      <c r="CI97" s="68"/>
      <c r="CJ97" s="69" t="e">
        <f t="shared" si="61"/>
        <v>#DIV/0!</v>
      </c>
      <c r="CK97" s="69" t="e">
        <f t="shared" si="62"/>
        <v>#DIV/0!</v>
      </c>
      <c r="CL97" s="68"/>
      <c r="CM97" s="68"/>
      <c r="CN97" s="59">
        <f t="shared" si="63"/>
        <v>0</v>
      </c>
      <c r="CO97" s="59">
        <f t="shared" si="64"/>
        <v>0</v>
      </c>
      <c r="CP97" s="59">
        <f t="shared" si="65"/>
        <v>0</v>
      </c>
      <c r="CQ97" s="59">
        <f t="shared" si="66"/>
        <v>0</v>
      </c>
      <c r="CR97" s="59">
        <f t="shared" si="67"/>
        <v>0</v>
      </c>
      <c r="CS97" s="59">
        <f t="shared" si="68"/>
        <v>0</v>
      </c>
      <c r="CT97" s="59">
        <f t="shared" si="69"/>
        <v>0</v>
      </c>
      <c r="CU97" s="59">
        <f t="shared" si="70"/>
        <v>0</v>
      </c>
      <c r="CV97" s="59">
        <f t="shared" si="71"/>
        <v>0</v>
      </c>
      <c r="CW97" s="59">
        <f t="shared" si="72"/>
        <v>0</v>
      </c>
      <c r="CX97" s="59">
        <f t="shared" si="73"/>
        <v>0</v>
      </c>
      <c r="CY97" s="59">
        <f t="shared" si="74"/>
        <v>0</v>
      </c>
      <c r="CZ97" s="59">
        <f t="shared" si="75"/>
        <v>0</v>
      </c>
    </row>
    <row r="98" spans="1:104" ht="25.75" x14ac:dyDescent="0.4">
      <c r="A98" s="150" t="s">
        <v>965</v>
      </c>
      <c r="B98" s="227"/>
      <c r="C98" s="21" t="s">
        <v>1542</v>
      </c>
      <c r="D98" s="23"/>
      <c r="E98" s="23"/>
      <c r="F98" s="23"/>
      <c r="G98" s="21">
        <f t="shared" si="38"/>
        <v>0</v>
      </c>
      <c r="H98" s="21"/>
      <c r="I98" s="21"/>
      <c r="J98" s="21"/>
      <c r="K98" s="21"/>
      <c r="L98" s="21"/>
      <c r="M98" s="21"/>
      <c r="N98" s="21"/>
      <c r="O98" s="21"/>
      <c r="P98" s="21"/>
      <c r="Q98" s="21"/>
      <c r="R98" s="21"/>
      <c r="S98" s="21"/>
      <c r="T98" s="68" t="s">
        <v>115</v>
      </c>
      <c r="U98" s="68"/>
      <c r="V98" s="69" t="e">
        <f t="shared" si="39"/>
        <v>#DIV/0!</v>
      </c>
      <c r="W98" s="69" t="e">
        <f t="shared" si="40"/>
        <v>#DIV/0!</v>
      </c>
      <c r="X98" s="68"/>
      <c r="Y98" s="68"/>
      <c r="Z98" s="68" t="s">
        <v>116</v>
      </c>
      <c r="AA98" s="68"/>
      <c r="AB98" s="69" t="e">
        <f t="shared" si="41"/>
        <v>#DIV/0!</v>
      </c>
      <c r="AC98" s="69" t="e">
        <f t="shared" si="42"/>
        <v>#DIV/0!</v>
      </c>
      <c r="AD98" s="68"/>
      <c r="AE98" s="68"/>
      <c r="AF98" s="68" t="s">
        <v>117</v>
      </c>
      <c r="AG98" s="68"/>
      <c r="AH98" s="69" t="e">
        <f t="shared" si="43"/>
        <v>#DIV/0!</v>
      </c>
      <c r="AI98" s="69" t="e">
        <f t="shared" si="44"/>
        <v>#DIV/0!</v>
      </c>
      <c r="AJ98" s="68"/>
      <c r="AK98" s="68"/>
      <c r="AL98" s="68" t="s">
        <v>118</v>
      </c>
      <c r="AM98" s="68"/>
      <c r="AN98" s="69" t="e">
        <f t="shared" si="45"/>
        <v>#DIV/0!</v>
      </c>
      <c r="AO98" s="69" t="e">
        <f t="shared" si="46"/>
        <v>#DIV/0!</v>
      </c>
      <c r="AP98" s="68"/>
      <c r="AQ98" s="68"/>
      <c r="AR98" s="68" t="s">
        <v>119</v>
      </c>
      <c r="AS98" s="68"/>
      <c r="AT98" s="69" t="e">
        <f t="shared" si="47"/>
        <v>#DIV/0!</v>
      </c>
      <c r="AU98" s="69" t="e">
        <f t="shared" si="48"/>
        <v>#DIV/0!</v>
      </c>
      <c r="AV98" s="68"/>
      <c r="AW98" s="68"/>
      <c r="AX98" s="68" t="s">
        <v>120</v>
      </c>
      <c r="AY98" s="68"/>
      <c r="AZ98" s="69" t="e">
        <f t="shared" si="49"/>
        <v>#DIV/0!</v>
      </c>
      <c r="BA98" s="69" t="e">
        <f t="shared" si="50"/>
        <v>#DIV/0!</v>
      </c>
      <c r="BB98" s="68"/>
      <c r="BC98" s="68"/>
      <c r="BD98" s="68" t="s">
        <v>121</v>
      </c>
      <c r="BE98" s="68"/>
      <c r="BF98" s="69" t="e">
        <f t="shared" si="51"/>
        <v>#DIV/0!</v>
      </c>
      <c r="BG98" s="69" t="e">
        <f t="shared" si="52"/>
        <v>#DIV/0!</v>
      </c>
      <c r="BH98" s="68"/>
      <c r="BI98" s="68"/>
      <c r="BJ98" s="68" t="s">
        <v>122</v>
      </c>
      <c r="BK98" s="68"/>
      <c r="BL98" s="69" t="e">
        <f t="shared" si="53"/>
        <v>#DIV/0!</v>
      </c>
      <c r="BM98" s="69" t="e">
        <f t="shared" si="54"/>
        <v>#DIV/0!</v>
      </c>
      <c r="BN98" s="68"/>
      <c r="BO98" s="68"/>
      <c r="BP98" s="68" t="s">
        <v>123</v>
      </c>
      <c r="BQ98" s="68"/>
      <c r="BR98" s="69" t="e">
        <f t="shared" si="55"/>
        <v>#DIV/0!</v>
      </c>
      <c r="BS98" s="69" t="e">
        <f t="shared" si="56"/>
        <v>#DIV/0!</v>
      </c>
      <c r="BT98" s="68"/>
      <c r="BU98" s="68"/>
      <c r="BV98" s="68" t="s">
        <v>124</v>
      </c>
      <c r="BW98" s="68"/>
      <c r="BX98" s="69" t="e">
        <f t="shared" si="57"/>
        <v>#DIV/0!</v>
      </c>
      <c r="BY98" s="69" t="e">
        <f t="shared" si="58"/>
        <v>#DIV/0!</v>
      </c>
      <c r="BZ98" s="68"/>
      <c r="CA98" s="68"/>
      <c r="CB98" s="68" t="s">
        <v>125</v>
      </c>
      <c r="CC98" s="68"/>
      <c r="CD98" s="69" t="e">
        <f t="shared" si="59"/>
        <v>#DIV/0!</v>
      </c>
      <c r="CE98" s="69" t="e">
        <f t="shared" si="60"/>
        <v>#DIV/0!</v>
      </c>
      <c r="CF98" s="68"/>
      <c r="CG98" s="68"/>
      <c r="CH98" s="68" t="s">
        <v>126</v>
      </c>
      <c r="CI98" s="68"/>
      <c r="CJ98" s="69" t="e">
        <f t="shared" si="61"/>
        <v>#DIV/0!</v>
      </c>
      <c r="CK98" s="69" t="e">
        <f t="shared" si="62"/>
        <v>#DIV/0!</v>
      </c>
      <c r="CL98" s="68"/>
      <c r="CM98" s="68"/>
      <c r="CN98" s="59">
        <f t="shared" si="63"/>
        <v>0</v>
      </c>
      <c r="CO98" s="59">
        <f t="shared" si="64"/>
        <v>0</v>
      </c>
      <c r="CP98" s="59">
        <f t="shared" si="65"/>
        <v>0</v>
      </c>
      <c r="CQ98" s="59">
        <f t="shared" si="66"/>
        <v>0</v>
      </c>
      <c r="CR98" s="59">
        <f t="shared" si="67"/>
        <v>0</v>
      </c>
      <c r="CS98" s="59">
        <f t="shared" si="68"/>
        <v>0</v>
      </c>
      <c r="CT98" s="59">
        <f t="shared" si="69"/>
        <v>0</v>
      </c>
      <c r="CU98" s="59">
        <f t="shared" si="70"/>
        <v>0</v>
      </c>
      <c r="CV98" s="59">
        <f t="shared" si="71"/>
        <v>0</v>
      </c>
      <c r="CW98" s="59">
        <f t="shared" si="72"/>
        <v>0</v>
      </c>
      <c r="CX98" s="59">
        <f t="shared" si="73"/>
        <v>0</v>
      </c>
      <c r="CY98" s="59">
        <f t="shared" si="74"/>
        <v>0</v>
      </c>
      <c r="CZ98" s="59">
        <f t="shared" si="75"/>
        <v>0</v>
      </c>
    </row>
    <row r="99" spans="1:104" ht="25.75" x14ac:dyDescent="0.4">
      <c r="A99" s="150" t="s">
        <v>965</v>
      </c>
      <c r="B99" s="228"/>
      <c r="C99" s="21" t="s">
        <v>1543</v>
      </c>
      <c r="D99" s="23"/>
      <c r="E99" s="23"/>
      <c r="F99" s="23"/>
      <c r="G99" s="21">
        <f t="shared" si="38"/>
        <v>0</v>
      </c>
      <c r="H99" s="21"/>
      <c r="I99" s="21"/>
      <c r="J99" s="21"/>
      <c r="K99" s="21"/>
      <c r="L99" s="21"/>
      <c r="M99" s="21"/>
      <c r="N99" s="21"/>
      <c r="O99" s="21"/>
      <c r="P99" s="21"/>
      <c r="Q99" s="21"/>
      <c r="R99" s="21"/>
      <c r="S99" s="21"/>
      <c r="T99" s="68" t="s">
        <v>115</v>
      </c>
      <c r="U99" s="68"/>
      <c r="V99" s="69" t="e">
        <f t="shared" si="39"/>
        <v>#DIV/0!</v>
      </c>
      <c r="W99" s="69" t="e">
        <f t="shared" si="40"/>
        <v>#DIV/0!</v>
      </c>
      <c r="X99" s="68"/>
      <c r="Y99" s="68"/>
      <c r="Z99" s="68" t="s">
        <v>116</v>
      </c>
      <c r="AA99" s="68"/>
      <c r="AB99" s="69" t="e">
        <f t="shared" si="41"/>
        <v>#DIV/0!</v>
      </c>
      <c r="AC99" s="69" t="e">
        <f t="shared" si="42"/>
        <v>#DIV/0!</v>
      </c>
      <c r="AD99" s="68"/>
      <c r="AE99" s="68"/>
      <c r="AF99" s="68" t="s">
        <v>117</v>
      </c>
      <c r="AG99" s="68"/>
      <c r="AH99" s="69" t="e">
        <f t="shared" si="43"/>
        <v>#DIV/0!</v>
      </c>
      <c r="AI99" s="69" t="e">
        <f t="shared" si="44"/>
        <v>#DIV/0!</v>
      </c>
      <c r="AJ99" s="68"/>
      <c r="AK99" s="68"/>
      <c r="AL99" s="68" t="s">
        <v>118</v>
      </c>
      <c r="AM99" s="68"/>
      <c r="AN99" s="69" t="e">
        <f t="shared" si="45"/>
        <v>#DIV/0!</v>
      </c>
      <c r="AO99" s="69" t="e">
        <f t="shared" si="46"/>
        <v>#DIV/0!</v>
      </c>
      <c r="AP99" s="68"/>
      <c r="AQ99" s="68"/>
      <c r="AR99" s="68" t="s">
        <v>119</v>
      </c>
      <c r="AS99" s="68"/>
      <c r="AT99" s="69" t="e">
        <f t="shared" si="47"/>
        <v>#DIV/0!</v>
      </c>
      <c r="AU99" s="69" t="e">
        <f t="shared" si="48"/>
        <v>#DIV/0!</v>
      </c>
      <c r="AV99" s="68"/>
      <c r="AW99" s="68"/>
      <c r="AX99" s="68" t="s">
        <v>120</v>
      </c>
      <c r="AY99" s="68"/>
      <c r="AZ99" s="69" t="e">
        <f t="shared" si="49"/>
        <v>#DIV/0!</v>
      </c>
      <c r="BA99" s="69" t="e">
        <f t="shared" si="50"/>
        <v>#DIV/0!</v>
      </c>
      <c r="BB99" s="68"/>
      <c r="BC99" s="68"/>
      <c r="BD99" s="68" t="s">
        <v>121</v>
      </c>
      <c r="BE99" s="68"/>
      <c r="BF99" s="69" t="e">
        <f t="shared" si="51"/>
        <v>#DIV/0!</v>
      </c>
      <c r="BG99" s="69" t="e">
        <f t="shared" si="52"/>
        <v>#DIV/0!</v>
      </c>
      <c r="BH99" s="68"/>
      <c r="BI99" s="68"/>
      <c r="BJ99" s="68" t="s">
        <v>122</v>
      </c>
      <c r="BK99" s="68"/>
      <c r="BL99" s="69" t="e">
        <f t="shared" si="53"/>
        <v>#DIV/0!</v>
      </c>
      <c r="BM99" s="69" t="e">
        <f t="shared" si="54"/>
        <v>#DIV/0!</v>
      </c>
      <c r="BN99" s="68"/>
      <c r="BO99" s="68"/>
      <c r="BP99" s="68" t="s">
        <v>123</v>
      </c>
      <c r="BQ99" s="68"/>
      <c r="BR99" s="69" t="e">
        <f t="shared" si="55"/>
        <v>#DIV/0!</v>
      </c>
      <c r="BS99" s="69" t="e">
        <f t="shared" si="56"/>
        <v>#DIV/0!</v>
      </c>
      <c r="BT99" s="68"/>
      <c r="BU99" s="68"/>
      <c r="BV99" s="68" t="s">
        <v>124</v>
      </c>
      <c r="BW99" s="68"/>
      <c r="BX99" s="69" t="e">
        <f t="shared" si="57"/>
        <v>#DIV/0!</v>
      </c>
      <c r="BY99" s="69" t="e">
        <f t="shared" si="58"/>
        <v>#DIV/0!</v>
      </c>
      <c r="BZ99" s="68"/>
      <c r="CA99" s="68"/>
      <c r="CB99" s="68" t="s">
        <v>125</v>
      </c>
      <c r="CC99" s="68"/>
      <c r="CD99" s="69" t="e">
        <f t="shared" si="59"/>
        <v>#DIV/0!</v>
      </c>
      <c r="CE99" s="69" t="e">
        <f t="shared" si="60"/>
        <v>#DIV/0!</v>
      </c>
      <c r="CF99" s="68"/>
      <c r="CG99" s="68"/>
      <c r="CH99" s="68" t="s">
        <v>126</v>
      </c>
      <c r="CI99" s="68"/>
      <c r="CJ99" s="69" t="e">
        <f t="shared" si="61"/>
        <v>#DIV/0!</v>
      </c>
      <c r="CK99" s="69" t="e">
        <f t="shared" si="62"/>
        <v>#DIV/0!</v>
      </c>
      <c r="CL99" s="68"/>
      <c r="CM99" s="68"/>
      <c r="CN99" s="59">
        <f t="shared" si="63"/>
        <v>0</v>
      </c>
      <c r="CO99" s="59">
        <f t="shared" si="64"/>
        <v>0</v>
      </c>
      <c r="CP99" s="59">
        <f t="shared" si="65"/>
        <v>0</v>
      </c>
      <c r="CQ99" s="59">
        <f t="shared" si="66"/>
        <v>0</v>
      </c>
      <c r="CR99" s="59">
        <f t="shared" si="67"/>
        <v>0</v>
      </c>
      <c r="CS99" s="59">
        <f t="shared" si="68"/>
        <v>0</v>
      </c>
      <c r="CT99" s="59">
        <f t="shared" si="69"/>
        <v>0</v>
      </c>
      <c r="CU99" s="59">
        <f t="shared" si="70"/>
        <v>0</v>
      </c>
      <c r="CV99" s="59">
        <f t="shared" si="71"/>
        <v>0</v>
      </c>
      <c r="CW99" s="59">
        <f t="shared" si="72"/>
        <v>0</v>
      </c>
      <c r="CX99" s="59">
        <f t="shared" si="73"/>
        <v>0</v>
      </c>
      <c r="CY99" s="59">
        <f t="shared" si="74"/>
        <v>0</v>
      </c>
      <c r="CZ99" s="59">
        <f t="shared" si="75"/>
        <v>0</v>
      </c>
    </row>
    <row r="100" spans="1:104" ht="115.75" x14ac:dyDescent="0.4">
      <c r="A100" s="150" t="s">
        <v>965</v>
      </c>
      <c r="B100" s="226" t="s">
        <v>144</v>
      </c>
      <c r="C100" s="21" t="s">
        <v>1544</v>
      </c>
      <c r="D100" s="23" t="s">
        <v>975</v>
      </c>
      <c r="E100" s="23" t="s">
        <v>1077</v>
      </c>
      <c r="F100" s="23" t="s">
        <v>1078</v>
      </c>
      <c r="G100" s="21">
        <f t="shared" si="38"/>
        <v>2</v>
      </c>
      <c r="H100" s="21"/>
      <c r="I100" s="21"/>
      <c r="J100" s="21"/>
      <c r="K100" s="21"/>
      <c r="L100" s="21"/>
      <c r="M100" s="21"/>
      <c r="N100" s="21"/>
      <c r="O100" s="21">
        <v>1</v>
      </c>
      <c r="P100" s="21"/>
      <c r="Q100" s="21"/>
      <c r="R100" s="21">
        <v>1</v>
      </c>
      <c r="S100" s="21"/>
      <c r="T100" s="68" t="s">
        <v>115</v>
      </c>
      <c r="U100" s="68"/>
      <c r="V100" s="69" t="e">
        <f t="shared" si="39"/>
        <v>#DIV/0!</v>
      </c>
      <c r="W100" s="69">
        <f t="shared" si="40"/>
        <v>0</v>
      </c>
      <c r="X100" s="68"/>
      <c r="Y100" s="68"/>
      <c r="Z100" s="68" t="s">
        <v>116</v>
      </c>
      <c r="AA100" s="68"/>
      <c r="AB100" s="69" t="e">
        <f t="shared" si="41"/>
        <v>#DIV/0!</v>
      </c>
      <c r="AC100" s="69">
        <f t="shared" si="42"/>
        <v>0</v>
      </c>
      <c r="AD100" s="68"/>
      <c r="AE100" s="68"/>
      <c r="AF100" s="68" t="s">
        <v>117</v>
      </c>
      <c r="AG100" s="68"/>
      <c r="AH100" s="69" t="e">
        <f t="shared" si="43"/>
        <v>#DIV/0!</v>
      </c>
      <c r="AI100" s="69">
        <f t="shared" si="44"/>
        <v>0</v>
      </c>
      <c r="AJ100" s="68"/>
      <c r="AK100" s="68"/>
      <c r="AL100" s="68" t="s">
        <v>118</v>
      </c>
      <c r="AM100" s="68"/>
      <c r="AN100" s="69" t="e">
        <f t="shared" si="45"/>
        <v>#DIV/0!</v>
      </c>
      <c r="AO100" s="69">
        <f t="shared" si="46"/>
        <v>0</v>
      </c>
      <c r="AP100" s="68"/>
      <c r="AQ100" s="68"/>
      <c r="AR100" s="68" t="s">
        <v>119</v>
      </c>
      <c r="AS100" s="68"/>
      <c r="AT100" s="69" t="e">
        <f t="shared" si="47"/>
        <v>#DIV/0!</v>
      </c>
      <c r="AU100" s="69">
        <f t="shared" si="48"/>
        <v>0</v>
      </c>
      <c r="AV100" s="68"/>
      <c r="AW100" s="68"/>
      <c r="AX100" s="68" t="s">
        <v>120</v>
      </c>
      <c r="AY100" s="68"/>
      <c r="AZ100" s="69" t="e">
        <f t="shared" si="49"/>
        <v>#DIV/0!</v>
      </c>
      <c r="BA100" s="69">
        <f t="shared" si="50"/>
        <v>0</v>
      </c>
      <c r="BB100" s="68"/>
      <c r="BC100" s="68"/>
      <c r="BD100" s="68" t="s">
        <v>121</v>
      </c>
      <c r="BE100" s="68"/>
      <c r="BF100" s="69" t="e">
        <f t="shared" si="51"/>
        <v>#DIV/0!</v>
      </c>
      <c r="BG100" s="69">
        <f t="shared" si="52"/>
        <v>0</v>
      </c>
      <c r="BH100" s="68"/>
      <c r="BI100" s="68"/>
      <c r="BJ100" s="68" t="s">
        <v>122</v>
      </c>
      <c r="BK100" s="68"/>
      <c r="BL100" s="69">
        <f t="shared" si="53"/>
        <v>0</v>
      </c>
      <c r="BM100" s="69">
        <f t="shared" si="54"/>
        <v>0</v>
      </c>
      <c r="BN100" s="68"/>
      <c r="BO100" s="68"/>
      <c r="BP100" s="68" t="s">
        <v>123</v>
      </c>
      <c r="BQ100" s="68"/>
      <c r="BR100" s="69" t="e">
        <f t="shared" si="55"/>
        <v>#DIV/0!</v>
      </c>
      <c r="BS100" s="69">
        <f t="shared" si="56"/>
        <v>0</v>
      </c>
      <c r="BT100" s="68"/>
      <c r="BU100" s="68"/>
      <c r="BV100" s="68" t="s">
        <v>124</v>
      </c>
      <c r="BW100" s="68"/>
      <c r="BX100" s="69" t="e">
        <f t="shared" si="57"/>
        <v>#DIV/0!</v>
      </c>
      <c r="BY100" s="69">
        <f t="shared" si="58"/>
        <v>0</v>
      </c>
      <c r="BZ100" s="68"/>
      <c r="CA100" s="68"/>
      <c r="CB100" s="68" t="s">
        <v>125</v>
      </c>
      <c r="CC100" s="68"/>
      <c r="CD100" s="69">
        <f t="shared" si="59"/>
        <v>0</v>
      </c>
      <c r="CE100" s="69">
        <f t="shared" si="60"/>
        <v>0</v>
      </c>
      <c r="CF100" s="68"/>
      <c r="CG100" s="68"/>
      <c r="CH100" s="68" t="s">
        <v>126</v>
      </c>
      <c r="CI100" s="68"/>
      <c r="CJ100" s="69" t="e">
        <f t="shared" si="61"/>
        <v>#DIV/0!</v>
      </c>
      <c r="CK100" s="69">
        <f t="shared" si="62"/>
        <v>0</v>
      </c>
      <c r="CL100" s="68"/>
      <c r="CM100" s="68"/>
      <c r="CN100" s="59">
        <f t="shared" si="63"/>
        <v>0</v>
      </c>
      <c r="CO100" s="59">
        <f t="shared" si="64"/>
        <v>0</v>
      </c>
      <c r="CP100" s="59">
        <f t="shared" si="65"/>
        <v>0</v>
      </c>
      <c r="CQ100" s="59">
        <f t="shared" si="66"/>
        <v>0</v>
      </c>
      <c r="CR100" s="59">
        <f t="shared" si="67"/>
        <v>0</v>
      </c>
      <c r="CS100" s="59">
        <f t="shared" si="68"/>
        <v>0</v>
      </c>
      <c r="CT100" s="59">
        <f t="shared" si="69"/>
        <v>0</v>
      </c>
      <c r="CU100" s="59">
        <f t="shared" si="70"/>
        <v>0</v>
      </c>
      <c r="CV100" s="59">
        <f t="shared" si="71"/>
        <v>0</v>
      </c>
      <c r="CW100" s="59">
        <f t="shared" si="72"/>
        <v>0</v>
      </c>
      <c r="CX100" s="59">
        <f t="shared" si="73"/>
        <v>0</v>
      </c>
      <c r="CY100" s="59">
        <f t="shared" si="74"/>
        <v>0</v>
      </c>
      <c r="CZ100" s="59">
        <f t="shared" si="75"/>
        <v>0</v>
      </c>
    </row>
    <row r="101" spans="1:104" ht="25.75" x14ac:dyDescent="0.4">
      <c r="A101" s="150" t="s">
        <v>965</v>
      </c>
      <c r="B101" s="227"/>
      <c r="C101" s="21" t="s">
        <v>1545</v>
      </c>
      <c r="D101" s="23"/>
      <c r="E101" s="23"/>
      <c r="F101" s="23"/>
      <c r="G101" s="21">
        <f t="shared" si="38"/>
        <v>0</v>
      </c>
      <c r="H101" s="21"/>
      <c r="I101" s="21"/>
      <c r="J101" s="21"/>
      <c r="K101" s="21"/>
      <c r="L101" s="21"/>
      <c r="M101" s="21"/>
      <c r="N101" s="21"/>
      <c r="O101" s="21"/>
      <c r="P101" s="21"/>
      <c r="Q101" s="21"/>
      <c r="R101" s="21"/>
      <c r="S101" s="21"/>
      <c r="T101" s="68" t="s">
        <v>115</v>
      </c>
      <c r="U101" s="68"/>
      <c r="V101" s="69" t="e">
        <f t="shared" si="39"/>
        <v>#DIV/0!</v>
      </c>
      <c r="W101" s="69" t="e">
        <f t="shared" si="40"/>
        <v>#DIV/0!</v>
      </c>
      <c r="X101" s="68"/>
      <c r="Y101" s="68"/>
      <c r="Z101" s="68" t="s">
        <v>116</v>
      </c>
      <c r="AA101" s="68"/>
      <c r="AB101" s="69" t="e">
        <f t="shared" si="41"/>
        <v>#DIV/0!</v>
      </c>
      <c r="AC101" s="69" t="e">
        <f t="shared" si="42"/>
        <v>#DIV/0!</v>
      </c>
      <c r="AD101" s="68"/>
      <c r="AE101" s="68"/>
      <c r="AF101" s="68" t="s">
        <v>117</v>
      </c>
      <c r="AG101" s="68"/>
      <c r="AH101" s="69" t="e">
        <f t="shared" si="43"/>
        <v>#DIV/0!</v>
      </c>
      <c r="AI101" s="69" t="e">
        <f t="shared" si="44"/>
        <v>#DIV/0!</v>
      </c>
      <c r="AJ101" s="68"/>
      <c r="AK101" s="68"/>
      <c r="AL101" s="68" t="s">
        <v>118</v>
      </c>
      <c r="AM101" s="68"/>
      <c r="AN101" s="69" t="e">
        <f t="shared" si="45"/>
        <v>#DIV/0!</v>
      </c>
      <c r="AO101" s="69" t="e">
        <f t="shared" si="46"/>
        <v>#DIV/0!</v>
      </c>
      <c r="AP101" s="68"/>
      <c r="AQ101" s="68"/>
      <c r="AR101" s="68" t="s">
        <v>119</v>
      </c>
      <c r="AS101" s="68"/>
      <c r="AT101" s="69" t="e">
        <f t="shared" si="47"/>
        <v>#DIV/0!</v>
      </c>
      <c r="AU101" s="69" t="e">
        <f t="shared" si="48"/>
        <v>#DIV/0!</v>
      </c>
      <c r="AV101" s="68"/>
      <c r="AW101" s="68"/>
      <c r="AX101" s="68" t="s">
        <v>120</v>
      </c>
      <c r="AY101" s="68"/>
      <c r="AZ101" s="69" t="e">
        <f t="shared" si="49"/>
        <v>#DIV/0!</v>
      </c>
      <c r="BA101" s="69" t="e">
        <f t="shared" si="50"/>
        <v>#DIV/0!</v>
      </c>
      <c r="BB101" s="68"/>
      <c r="BC101" s="68"/>
      <c r="BD101" s="68" t="s">
        <v>121</v>
      </c>
      <c r="BE101" s="68"/>
      <c r="BF101" s="69" t="e">
        <f t="shared" si="51"/>
        <v>#DIV/0!</v>
      </c>
      <c r="BG101" s="69" t="e">
        <f t="shared" si="52"/>
        <v>#DIV/0!</v>
      </c>
      <c r="BH101" s="68"/>
      <c r="BI101" s="68"/>
      <c r="BJ101" s="68" t="s">
        <v>122</v>
      </c>
      <c r="BK101" s="68"/>
      <c r="BL101" s="69" t="e">
        <f t="shared" si="53"/>
        <v>#DIV/0!</v>
      </c>
      <c r="BM101" s="69" t="e">
        <f t="shared" si="54"/>
        <v>#DIV/0!</v>
      </c>
      <c r="BN101" s="68"/>
      <c r="BO101" s="68"/>
      <c r="BP101" s="68" t="s">
        <v>123</v>
      </c>
      <c r="BQ101" s="68"/>
      <c r="BR101" s="69" t="e">
        <f t="shared" si="55"/>
        <v>#DIV/0!</v>
      </c>
      <c r="BS101" s="69" t="e">
        <f t="shared" si="56"/>
        <v>#DIV/0!</v>
      </c>
      <c r="BT101" s="68"/>
      <c r="BU101" s="68"/>
      <c r="BV101" s="68" t="s">
        <v>124</v>
      </c>
      <c r="BW101" s="68"/>
      <c r="BX101" s="69" t="e">
        <f t="shared" si="57"/>
        <v>#DIV/0!</v>
      </c>
      <c r="BY101" s="69" t="e">
        <f t="shared" si="58"/>
        <v>#DIV/0!</v>
      </c>
      <c r="BZ101" s="68"/>
      <c r="CA101" s="68"/>
      <c r="CB101" s="68" t="s">
        <v>125</v>
      </c>
      <c r="CC101" s="68"/>
      <c r="CD101" s="69" t="e">
        <f t="shared" si="59"/>
        <v>#DIV/0!</v>
      </c>
      <c r="CE101" s="69" t="e">
        <f t="shared" si="60"/>
        <v>#DIV/0!</v>
      </c>
      <c r="CF101" s="68"/>
      <c r="CG101" s="68"/>
      <c r="CH101" s="68" t="s">
        <v>126</v>
      </c>
      <c r="CI101" s="68"/>
      <c r="CJ101" s="69" t="e">
        <f t="shared" si="61"/>
        <v>#DIV/0!</v>
      </c>
      <c r="CK101" s="69" t="e">
        <f t="shared" si="62"/>
        <v>#DIV/0!</v>
      </c>
      <c r="CL101" s="68"/>
      <c r="CM101" s="68"/>
      <c r="CN101" s="59">
        <f t="shared" si="63"/>
        <v>0</v>
      </c>
      <c r="CO101" s="59">
        <f t="shared" si="64"/>
        <v>0</v>
      </c>
      <c r="CP101" s="59">
        <f t="shared" si="65"/>
        <v>0</v>
      </c>
      <c r="CQ101" s="59">
        <f t="shared" si="66"/>
        <v>0</v>
      </c>
      <c r="CR101" s="59">
        <f t="shared" si="67"/>
        <v>0</v>
      </c>
      <c r="CS101" s="59">
        <f t="shared" si="68"/>
        <v>0</v>
      </c>
      <c r="CT101" s="59">
        <f t="shared" si="69"/>
        <v>0</v>
      </c>
      <c r="CU101" s="59">
        <f t="shared" si="70"/>
        <v>0</v>
      </c>
      <c r="CV101" s="59">
        <f t="shared" si="71"/>
        <v>0</v>
      </c>
      <c r="CW101" s="59">
        <f t="shared" si="72"/>
        <v>0</v>
      </c>
      <c r="CX101" s="59">
        <f t="shared" si="73"/>
        <v>0</v>
      </c>
      <c r="CY101" s="59">
        <f t="shared" si="74"/>
        <v>0</v>
      </c>
      <c r="CZ101" s="59">
        <f t="shared" si="75"/>
        <v>0</v>
      </c>
    </row>
    <row r="102" spans="1:104" ht="25.75" x14ac:dyDescent="0.4">
      <c r="A102" s="150" t="s">
        <v>965</v>
      </c>
      <c r="B102" s="227"/>
      <c r="C102" s="21" t="s">
        <v>1546</v>
      </c>
      <c r="D102" s="23"/>
      <c r="E102" s="23"/>
      <c r="F102" s="23"/>
      <c r="G102" s="21">
        <f t="shared" si="38"/>
        <v>0</v>
      </c>
      <c r="H102" s="21"/>
      <c r="I102" s="21"/>
      <c r="J102" s="21"/>
      <c r="K102" s="21"/>
      <c r="L102" s="21"/>
      <c r="M102" s="21"/>
      <c r="N102" s="21"/>
      <c r="O102" s="21"/>
      <c r="P102" s="21"/>
      <c r="Q102" s="21"/>
      <c r="R102" s="21"/>
      <c r="S102" s="21"/>
      <c r="T102" s="68" t="s">
        <v>115</v>
      </c>
      <c r="U102" s="68"/>
      <c r="V102" s="69" t="e">
        <f t="shared" si="39"/>
        <v>#DIV/0!</v>
      </c>
      <c r="W102" s="69" t="e">
        <f t="shared" si="40"/>
        <v>#DIV/0!</v>
      </c>
      <c r="X102" s="68"/>
      <c r="Y102" s="68"/>
      <c r="Z102" s="68" t="s">
        <v>116</v>
      </c>
      <c r="AA102" s="68"/>
      <c r="AB102" s="69" t="e">
        <f t="shared" si="41"/>
        <v>#DIV/0!</v>
      </c>
      <c r="AC102" s="69" t="e">
        <f t="shared" si="42"/>
        <v>#DIV/0!</v>
      </c>
      <c r="AD102" s="68"/>
      <c r="AE102" s="68"/>
      <c r="AF102" s="68" t="s">
        <v>117</v>
      </c>
      <c r="AG102" s="68"/>
      <c r="AH102" s="69" t="e">
        <f t="shared" si="43"/>
        <v>#DIV/0!</v>
      </c>
      <c r="AI102" s="69" t="e">
        <f t="shared" si="44"/>
        <v>#DIV/0!</v>
      </c>
      <c r="AJ102" s="68"/>
      <c r="AK102" s="68"/>
      <c r="AL102" s="68" t="s">
        <v>118</v>
      </c>
      <c r="AM102" s="68"/>
      <c r="AN102" s="69" t="e">
        <f t="shared" si="45"/>
        <v>#DIV/0!</v>
      </c>
      <c r="AO102" s="69" t="e">
        <f t="shared" si="46"/>
        <v>#DIV/0!</v>
      </c>
      <c r="AP102" s="68"/>
      <c r="AQ102" s="68"/>
      <c r="AR102" s="68" t="s">
        <v>119</v>
      </c>
      <c r="AS102" s="68"/>
      <c r="AT102" s="69" t="e">
        <f t="shared" si="47"/>
        <v>#DIV/0!</v>
      </c>
      <c r="AU102" s="69" t="e">
        <f t="shared" si="48"/>
        <v>#DIV/0!</v>
      </c>
      <c r="AV102" s="68"/>
      <c r="AW102" s="68"/>
      <c r="AX102" s="68" t="s">
        <v>120</v>
      </c>
      <c r="AY102" s="68"/>
      <c r="AZ102" s="69" t="e">
        <f t="shared" si="49"/>
        <v>#DIV/0!</v>
      </c>
      <c r="BA102" s="69" t="e">
        <f t="shared" si="50"/>
        <v>#DIV/0!</v>
      </c>
      <c r="BB102" s="68"/>
      <c r="BC102" s="68"/>
      <c r="BD102" s="68" t="s">
        <v>121</v>
      </c>
      <c r="BE102" s="68"/>
      <c r="BF102" s="69" t="e">
        <f t="shared" si="51"/>
        <v>#DIV/0!</v>
      </c>
      <c r="BG102" s="69" t="e">
        <f t="shared" si="52"/>
        <v>#DIV/0!</v>
      </c>
      <c r="BH102" s="68"/>
      <c r="BI102" s="68"/>
      <c r="BJ102" s="68" t="s">
        <v>122</v>
      </c>
      <c r="BK102" s="68"/>
      <c r="BL102" s="69" t="e">
        <f t="shared" si="53"/>
        <v>#DIV/0!</v>
      </c>
      <c r="BM102" s="69" t="e">
        <f t="shared" si="54"/>
        <v>#DIV/0!</v>
      </c>
      <c r="BN102" s="68"/>
      <c r="BO102" s="68"/>
      <c r="BP102" s="68" t="s">
        <v>123</v>
      </c>
      <c r="BQ102" s="68"/>
      <c r="BR102" s="69" t="e">
        <f t="shared" si="55"/>
        <v>#DIV/0!</v>
      </c>
      <c r="BS102" s="69" t="e">
        <f t="shared" si="56"/>
        <v>#DIV/0!</v>
      </c>
      <c r="BT102" s="68"/>
      <c r="BU102" s="68"/>
      <c r="BV102" s="68" t="s">
        <v>124</v>
      </c>
      <c r="BW102" s="68"/>
      <c r="BX102" s="69" t="e">
        <f t="shared" si="57"/>
        <v>#DIV/0!</v>
      </c>
      <c r="BY102" s="69" t="e">
        <f t="shared" si="58"/>
        <v>#DIV/0!</v>
      </c>
      <c r="BZ102" s="68"/>
      <c r="CA102" s="68"/>
      <c r="CB102" s="68" t="s">
        <v>125</v>
      </c>
      <c r="CC102" s="68"/>
      <c r="CD102" s="69" t="e">
        <f t="shared" si="59"/>
        <v>#DIV/0!</v>
      </c>
      <c r="CE102" s="69" t="e">
        <f t="shared" si="60"/>
        <v>#DIV/0!</v>
      </c>
      <c r="CF102" s="68"/>
      <c r="CG102" s="68"/>
      <c r="CH102" s="68" t="s">
        <v>126</v>
      </c>
      <c r="CI102" s="68"/>
      <c r="CJ102" s="69" t="e">
        <f t="shared" si="61"/>
        <v>#DIV/0!</v>
      </c>
      <c r="CK102" s="69" t="e">
        <f t="shared" si="62"/>
        <v>#DIV/0!</v>
      </c>
      <c r="CL102" s="68"/>
      <c r="CM102" s="68"/>
      <c r="CN102" s="59">
        <f t="shared" si="63"/>
        <v>0</v>
      </c>
      <c r="CO102" s="59">
        <f t="shared" si="64"/>
        <v>0</v>
      </c>
      <c r="CP102" s="59">
        <f t="shared" si="65"/>
        <v>0</v>
      </c>
      <c r="CQ102" s="59">
        <f t="shared" si="66"/>
        <v>0</v>
      </c>
      <c r="CR102" s="59">
        <f t="shared" si="67"/>
        <v>0</v>
      </c>
      <c r="CS102" s="59">
        <f t="shared" si="68"/>
        <v>0</v>
      </c>
      <c r="CT102" s="59">
        <f t="shared" si="69"/>
        <v>0</v>
      </c>
      <c r="CU102" s="59">
        <f t="shared" si="70"/>
        <v>0</v>
      </c>
      <c r="CV102" s="59">
        <f t="shared" si="71"/>
        <v>0</v>
      </c>
      <c r="CW102" s="59">
        <f t="shared" si="72"/>
        <v>0</v>
      </c>
      <c r="CX102" s="59">
        <f t="shared" si="73"/>
        <v>0</v>
      </c>
      <c r="CY102" s="59">
        <f t="shared" si="74"/>
        <v>0</v>
      </c>
      <c r="CZ102" s="59">
        <f t="shared" si="75"/>
        <v>0</v>
      </c>
    </row>
    <row r="103" spans="1:104" ht="25.75" x14ac:dyDescent="0.4">
      <c r="A103" s="150" t="s">
        <v>965</v>
      </c>
      <c r="B103" s="228"/>
      <c r="C103" s="21" t="s">
        <v>1547</v>
      </c>
      <c r="D103" s="23"/>
      <c r="E103" s="23"/>
      <c r="F103" s="23"/>
      <c r="G103" s="21">
        <f t="shared" si="38"/>
        <v>0</v>
      </c>
      <c r="H103" s="21"/>
      <c r="I103" s="21"/>
      <c r="J103" s="21"/>
      <c r="K103" s="21"/>
      <c r="L103" s="21"/>
      <c r="M103" s="21"/>
      <c r="N103" s="21"/>
      <c r="O103" s="21"/>
      <c r="P103" s="21"/>
      <c r="Q103" s="21"/>
      <c r="R103" s="21"/>
      <c r="S103" s="21"/>
      <c r="T103" s="68" t="s">
        <v>115</v>
      </c>
      <c r="U103" s="68"/>
      <c r="V103" s="69" t="e">
        <f t="shared" si="39"/>
        <v>#DIV/0!</v>
      </c>
      <c r="W103" s="69" t="e">
        <f t="shared" si="40"/>
        <v>#DIV/0!</v>
      </c>
      <c r="X103" s="68"/>
      <c r="Y103" s="68"/>
      <c r="Z103" s="68" t="s">
        <v>116</v>
      </c>
      <c r="AA103" s="68"/>
      <c r="AB103" s="69" t="e">
        <f t="shared" si="41"/>
        <v>#DIV/0!</v>
      </c>
      <c r="AC103" s="69" t="e">
        <f t="shared" si="42"/>
        <v>#DIV/0!</v>
      </c>
      <c r="AD103" s="68"/>
      <c r="AE103" s="68"/>
      <c r="AF103" s="68" t="s">
        <v>117</v>
      </c>
      <c r="AG103" s="68"/>
      <c r="AH103" s="69" t="e">
        <f t="shared" si="43"/>
        <v>#DIV/0!</v>
      </c>
      <c r="AI103" s="69" t="e">
        <f t="shared" si="44"/>
        <v>#DIV/0!</v>
      </c>
      <c r="AJ103" s="68"/>
      <c r="AK103" s="68"/>
      <c r="AL103" s="68" t="s">
        <v>118</v>
      </c>
      <c r="AM103" s="68"/>
      <c r="AN103" s="69" t="e">
        <f t="shared" si="45"/>
        <v>#DIV/0!</v>
      </c>
      <c r="AO103" s="69" t="e">
        <f t="shared" si="46"/>
        <v>#DIV/0!</v>
      </c>
      <c r="AP103" s="68"/>
      <c r="AQ103" s="68"/>
      <c r="AR103" s="68" t="s">
        <v>119</v>
      </c>
      <c r="AS103" s="68"/>
      <c r="AT103" s="69" t="e">
        <f t="shared" si="47"/>
        <v>#DIV/0!</v>
      </c>
      <c r="AU103" s="69" t="e">
        <f t="shared" si="48"/>
        <v>#DIV/0!</v>
      </c>
      <c r="AV103" s="68"/>
      <c r="AW103" s="68"/>
      <c r="AX103" s="68" t="s">
        <v>120</v>
      </c>
      <c r="AY103" s="68"/>
      <c r="AZ103" s="69" t="e">
        <f t="shared" si="49"/>
        <v>#DIV/0!</v>
      </c>
      <c r="BA103" s="69" t="e">
        <f t="shared" si="50"/>
        <v>#DIV/0!</v>
      </c>
      <c r="BB103" s="68"/>
      <c r="BC103" s="68"/>
      <c r="BD103" s="68" t="s">
        <v>121</v>
      </c>
      <c r="BE103" s="68"/>
      <c r="BF103" s="69" t="e">
        <f t="shared" si="51"/>
        <v>#DIV/0!</v>
      </c>
      <c r="BG103" s="69" t="e">
        <f t="shared" si="52"/>
        <v>#DIV/0!</v>
      </c>
      <c r="BH103" s="68"/>
      <c r="BI103" s="68"/>
      <c r="BJ103" s="68" t="s">
        <v>122</v>
      </c>
      <c r="BK103" s="68"/>
      <c r="BL103" s="69" t="e">
        <f t="shared" si="53"/>
        <v>#DIV/0!</v>
      </c>
      <c r="BM103" s="69" t="e">
        <f t="shared" si="54"/>
        <v>#DIV/0!</v>
      </c>
      <c r="BN103" s="68"/>
      <c r="BO103" s="68"/>
      <c r="BP103" s="68" t="s">
        <v>123</v>
      </c>
      <c r="BQ103" s="68"/>
      <c r="BR103" s="69" t="e">
        <f t="shared" si="55"/>
        <v>#DIV/0!</v>
      </c>
      <c r="BS103" s="69" t="e">
        <f t="shared" si="56"/>
        <v>#DIV/0!</v>
      </c>
      <c r="BT103" s="68"/>
      <c r="BU103" s="68"/>
      <c r="BV103" s="68" t="s">
        <v>124</v>
      </c>
      <c r="BW103" s="68"/>
      <c r="BX103" s="69" t="e">
        <f t="shared" si="57"/>
        <v>#DIV/0!</v>
      </c>
      <c r="BY103" s="69" t="e">
        <f t="shared" si="58"/>
        <v>#DIV/0!</v>
      </c>
      <c r="BZ103" s="68"/>
      <c r="CA103" s="68"/>
      <c r="CB103" s="68" t="s">
        <v>125</v>
      </c>
      <c r="CC103" s="68"/>
      <c r="CD103" s="69" t="e">
        <f t="shared" si="59"/>
        <v>#DIV/0!</v>
      </c>
      <c r="CE103" s="69" t="e">
        <f t="shared" si="60"/>
        <v>#DIV/0!</v>
      </c>
      <c r="CF103" s="68"/>
      <c r="CG103" s="68"/>
      <c r="CH103" s="68" t="s">
        <v>126</v>
      </c>
      <c r="CI103" s="68"/>
      <c r="CJ103" s="69" t="e">
        <f t="shared" si="61"/>
        <v>#DIV/0!</v>
      </c>
      <c r="CK103" s="69" t="e">
        <f t="shared" si="62"/>
        <v>#DIV/0!</v>
      </c>
      <c r="CL103" s="68"/>
      <c r="CM103" s="68"/>
      <c r="CN103" s="59">
        <f t="shared" si="63"/>
        <v>0</v>
      </c>
      <c r="CO103" s="59">
        <f t="shared" si="64"/>
        <v>0</v>
      </c>
      <c r="CP103" s="59">
        <f t="shared" si="65"/>
        <v>0</v>
      </c>
      <c r="CQ103" s="59">
        <f t="shared" si="66"/>
        <v>0</v>
      </c>
      <c r="CR103" s="59">
        <f t="shared" si="67"/>
        <v>0</v>
      </c>
      <c r="CS103" s="59">
        <f t="shared" si="68"/>
        <v>0</v>
      </c>
      <c r="CT103" s="59">
        <f t="shared" si="69"/>
        <v>0</v>
      </c>
      <c r="CU103" s="59">
        <f t="shared" si="70"/>
        <v>0</v>
      </c>
      <c r="CV103" s="59">
        <f t="shared" si="71"/>
        <v>0</v>
      </c>
      <c r="CW103" s="59">
        <f t="shared" si="72"/>
        <v>0</v>
      </c>
      <c r="CX103" s="59">
        <f t="shared" si="73"/>
        <v>0</v>
      </c>
      <c r="CY103" s="59">
        <f t="shared" si="74"/>
        <v>0</v>
      </c>
      <c r="CZ103" s="59">
        <f t="shared" si="75"/>
        <v>0</v>
      </c>
    </row>
    <row r="104" spans="1:104" ht="77.150000000000006" x14ac:dyDescent="0.4">
      <c r="A104" s="150" t="s">
        <v>821</v>
      </c>
      <c r="B104" s="226" t="s">
        <v>146</v>
      </c>
      <c r="C104" s="21" t="s">
        <v>1548</v>
      </c>
      <c r="D104" s="23" t="s">
        <v>831</v>
      </c>
      <c r="E104" s="23" t="s">
        <v>844</v>
      </c>
      <c r="F104" s="23" t="s">
        <v>845</v>
      </c>
      <c r="G104" s="21">
        <f t="shared" si="38"/>
        <v>6</v>
      </c>
      <c r="H104" s="21"/>
      <c r="I104" s="21"/>
      <c r="J104" s="21"/>
      <c r="K104" s="21"/>
      <c r="L104" s="21"/>
      <c r="M104" s="21">
        <v>1</v>
      </c>
      <c r="N104" s="21">
        <v>1</v>
      </c>
      <c r="O104" s="21">
        <v>1</v>
      </c>
      <c r="P104" s="21">
        <v>1</v>
      </c>
      <c r="Q104" s="21">
        <v>1</v>
      </c>
      <c r="R104" s="21">
        <v>1</v>
      </c>
      <c r="S104" s="21"/>
      <c r="T104" s="68" t="s">
        <v>115</v>
      </c>
      <c r="U104" s="68"/>
      <c r="V104" s="69" t="e">
        <f t="shared" si="39"/>
        <v>#DIV/0!</v>
      </c>
      <c r="W104" s="69">
        <f t="shared" si="40"/>
        <v>0</v>
      </c>
      <c r="X104" s="68"/>
      <c r="Y104" s="68"/>
      <c r="Z104" s="68" t="s">
        <v>116</v>
      </c>
      <c r="AA104" s="68"/>
      <c r="AB104" s="69" t="e">
        <f t="shared" si="41"/>
        <v>#DIV/0!</v>
      </c>
      <c r="AC104" s="69">
        <f t="shared" si="42"/>
        <v>0</v>
      </c>
      <c r="AD104" s="68"/>
      <c r="AE104" s="68"/>
      <c r="AF104" s="68" t="s">
        <v>117</v>
      </c>
      <c r="AG104" s="68"/>
      <c r="AH104" s="69" t="e">
        <f t="shared" si="43"/>
        <v>#DIV/0!</v>
      </c>
      <c r="AI104" s="69">
        <f t="shared" si="44"/>
        <v>0</v>
      </c>
      <c r="AJ104" s="68"/>
      <c r="AK104" s="68"/>
      <c r="AL104" s="68" t="s">
        <v>118</v>
      </c>
      <c r="AM104" s="68"/>
      <c r="AN104" s="69" t="e">
        <f t="shared" si="45"/>
        <v>#DIV/0!</v>
      </c>
      <c r="AO104" s="69">
        <f t="shared" si="46"/>
        <v>0</v>
      </c>
      <c r="AP104" s="68"/>
      <c r="AQ104" s="68"/>
      <c r="AR104" s="68" t="s">
        <v>119</v>
      </c>
      <c r="AS104" s="68"/>
      <c r="AT104" s="69" t="e">
        <f t="shared" si="47"/>
        <v>#DIV/0!</v>
      </c>
      <c r="AU104" s="69">
        <f t="shared" si="48"/>
        <v>0</v>
      </c>
      <c r="AV104" s="68"/>
      <c r="AW104" s="68"/>
      <c r="AX104" s="68" t="s">
        <v>120</v>
      </c>
      <c r="AY104" s="68"/>
      <c r="AZ104" s="69">
        <f t="shared" si="49"/>
        <v>0</v>
      </c>
      <c r="BA104" s="69">
        <f t="shared" si="50"/>
        <v>0</v>
      </c>
      <c r="BB104" s="68"/>
      <c r="BC104" s="68"/>
      <c r="BD104" s="68" t="s">
        <v>121</v>
      </c>
      <c r="BE104" s="68"/>
      <c r="BF104" s="69">
        <f t="shared" si="51"/>
        <v>0</v>
      </c>
      <c r="BG104" s="69">
        <f t="shared" si="52"/>
        <v>0</v>
      </c>
      <c r="BH104" s="68"/>
      <c r="BI104" s="68"/>
      <c r="BJ104" s="68" t="s">
        <v>122</v>
      </c>
      <c r="BK104" s="68"/>
      <c r="BL104" s="69">
        <f t="shared" si="53"/>
        <v>0</v>
      </c>
      <c r="BM104" s="69">
        <f t="shared" si="54"/>
        <v>0</v>
      </c>
      <c r="BN104" s="68"/>
      <c r="BO104" s="68"/>
      <c r="BP104" s="68" t="s">
        <v>123</v>
      </c>
      <c r="BQ104" s="68"/>
      <c r="BR104" s="69">
        <f t="shared" si="55"/>
        <v>0</v>
      </c>
      <c r="BS104" s="69">
        <f t="shared" si="56"/>
        <v>0</v>
      </c>
      <c r="BT104" s="68"/>
      <c r="BU104" s="68"/>
      <c r="BV104" s="68" t="s">
        <v>124</v>
      </c>
      <c r="BW104" s="68"/>
      <c r="BX104" s="69">
        <f t="shared" si="57"/>
        <v>0</v>
      </c>
      <c r="BY104" s="69">
        <f t="shared" si="58"/>
        <v>0</v>
      </c>
      <c r="BZ104" s="68"/>
      <c r="CA104" s="68"/>
      <c r="CB104" s="68" t="s">
        <v>125</v>
      </c>
      <c r="CC104" s="68"/>
      <c r="CD104" s="69">
        <f t="shared" si="59"/>
        <v>0</v>
      </c>
      <c r="CE104" s="69">
        <f t="shared" si="60"/>
        <v>0</v>
      </c>
      <c r="CF104" s="68"/>
      <c r="CG104" s="68"/>
      <c r="CH104" s="68" t="s">
        <v>126</v>
      </c>
      <c r="CI104" s="68"/>
      <c r="CJ104" s="69" t="e">
        <f t="shared" si="61"/>
        <v>#DIV/0!</v>
      </c>
      <c r="CK104" s="69">
        <f t="shared" si="62"/>
        <v>0</v>
      </c>
      <c r="CL104" s="68"/>
      <c r="CM104" s="68"/>
      <c r="CN104" s="59">
        <f t="shared" si="63"/>
        <v>0</v>
      </c>
      <c r="CO104" s="59">
        <f t="shared" si="64"/>
        <v>0</v>
      </c>
      <c r="CP104" s="59">
        <f t="shared" si="65"/>
        <v>0</v>
      </c>
      <c r="CQ104" s="59">
        <f t="shared" si="66"/>
        <v>0</v>
      </c>
      <c r="CR104" s="59">
        <f t="shared" si="67"/>
        <v>0</v>
      </c>
      <c r="CS104" s="59">
        <f t="shared" si="68"/>
        <v>0</v>
      </c>
      <c r="CT104" s="59">
        <f t="shared" si="69"/>
        <v>0</v>
      </c>
      <c r="CU104" s="59">
        <f t="shared" si="70"/>
        <v>0</v>
      </c>
      <c r="CV104" s="59">
        <f t="shared" si="71"/>
        <v>0</v>
      </c>
      <c r="CW104" s="59">
        <f t="shared" si="72"/>
        <v>0</v>
      </c>
      <c r="CX104" s="59">
        <f t="shared" si="73"/>
        <v>0</v>
      </c>
      <c r="CY104" s="59">
        <f t="shared" si="74"/>
        <v>0</v>
      </c>
      <c r="CZ104" s="59">
        <f t="shared" si="75"/>
        <v>0</v>
      </c>
    </row>
    <row r="105" spans="1:104" ht="64.3" x14ac:dyDescent="0.4">
      <c r="A105" s="150" t="s">
        <v>821</v>
      </c>
      <c r="B105" s="227"/>
      <c r="C105" s="21" t="s">
        <v>1549</v>
      </c>
      <c r="D105" s="23" t="s">
        <v>848</v>
      </c>
      <c r="E105" s="23" t="s">
        <v>849</v>
      </c>
      <c r="F105" s="23" t="s">
        <v>845</v>
      </c>
      <c r="G105" s="21">
        <f t="shared" si="38"/>
        <v>6</v>
      </c>
      <c r="H105" s="21"/>
      <c r="I105" s="21"/>
      <c r="J105" s="21"/>
      <c r="K105" s="21"/>
      <c r="L105" s="21"/>
      <c r="M105" s="21">
        <v>1</v>
      </c>
      <c r="N105" s="21">
        <v>1</v>
      </c>
      <c r="O105" s="21">
        <v>1</v>
      </c>
      <c r="P105" s="21">
        <v>1</v>
      </c>
      <c r="Q105" s="21">
        <v>1</v>
      </c>
      <c r="R105" s="21">
        <v>1</v>
      </c>
      <c r="S105" s="21"/>
      <c r="T105" s="68" t="s">
        <v>115</v>
      </c>
      <c r="U105" s="68"/>
      <c r="V105" s="69" t="e">
        <f t="shared" si="39"/>
        <v>#DIV/0!</v>
      </c>
      <c r="W105" s="69">
        <f t="shared" si="40"/>
        <v>0</v>
      </c>
      <c r="X105" s="68"/>
      <c r="Y105" s="68"/>
      <c r="Z105" s="68" t="s">
        <v>116</v>
      </c>
      <c r="AA105" s="68"/>
      <c r="AB105" s="69" t="e">
        <f t="shared" si="41"/>
        <v>#DIV/0!</v>
      </c>
      <c r="AC105" s="69">
        <f t="shared" si="42"/>
        <v>0</v>
      </c>
      <c r="AD105" s="68"/>
      <c r="AE105" s="68"/>
      <c r="AF105" s="68" t="s">
        <v>117</v>
      </c>
      <c r="AG105" s="68"/>
      <c r="AH105" s="69" t="e">
        <f t="shared" si="43"/>
        <v>#DIV/0!</v>
      </c>
      <c r="AI105" s="69">
        <f t="shared" si="44"/>
        <v>0</v>
      </c>
      <c r="AJ105" s="68"/>
      <c r="AK105" s="68"/>
      <c r="AL105" s="68" t="s">
        <v>118</v>
      </c>
      <c r="AM105" s="68"/>
      <c r="AN105" s="69" t="e">
        <f t="shared" si="45"/>
        <v>#DIV/0!</v>
      </c>
      <c r="AO105" s="69">
        <f t="shared" si="46"/>
        <v>0</v>
      </c>
      <c r="AP105" s="68"/>
      <c r="AQ105" s="68"/>
      <c r="AR105" s="68" t="s">
        <v>119</v>
      </c>
      <c r="AS105" s="68"/>
      <c r="AT105" s="69" t="e">
        <f t="shared" si="47"/>
        <v>#DIV/0!</v>
      </c>
      <c r="AU105" s="69">
        <f t="shared" si="48"/>
        <v>0</v>
      </c>
      <c r="AV105" s="68"/>
      <c r="AW105" s="68"/>
      <c r="AX105" s="68" t="s">
        <v>120</v>
      </c>
      <c r="AY105" s="68"/>
      <c r="AZ105" s="69">
        <f t="shared" si="49"/>
        <v>0</v>
      </c>
      <c r="BA105" s="69">
        <f t="shared" si="50"/>
        <v>0</v>
      </c>
      <c r="BB105" s="68"/>
      <c r="BC105" s="68"/>
      <c r="BD105" s="68" t="s">
        <v>121</v>
      </c>
      <c r="BE105" s="68"/>
      <c r="BF105" s="69">
        <f t="shared" si="51"/>
        <v>0</v>
      </c>
      <c r="BG105" s="69">
        <f t="shared" si="52"/>
        <v>0</v>
      </c>
      <c r="BH105" s="68"/>
      <c r="BI105" s="68"/>
      <c r="BJ105" s="68" t="s">
        <v>122</v>
      </c>
      <c r="BK105" s="68"/>
      <c r="BL105" s="69">
        <f t="shared" si="53"/>
        <v>0</v>
      </c>
      <c r="BM105" s="69">
        <f t="shared" si="54"/>
        <v>0</v>
      </c>
      <c r="BN105" s="68"/>
      <c r="BO105" s="68"/>
      <c r="BP105" s="68" t="s">
        <v>123</v>
      </c>
      <c r="BQ105" s="68"/>
      <c r="BR105" s="69">
        <f t="shared" si="55"/>
        <v>0</v>
      </c>
      <c r="BS105" s="69">
        <f t="shared" si="56"/>
        <v>0</v>
      </c>
      <c r="BT105" s="68"/>
      <c r="BU105" s="68"/>
      <c r="BV105" s="68" t="s">
        <v>124</v>
      </c>
      <c r="BW105" s="68"/>
      <c r="BX105" s="69">
        <f t="shared" si="57"/>
        <v>0</v>
      </c>
      <c r="BY105" s="69">
        <f t="shared" si="58"/>
        <v>0</v>
      </c>
      <c r="BZ105" s="68"/>
      <c r="CA105" s="68"/>
      <c r="CB105" s="68" t="s">
        <v>125</v>
      </c>
      <c r="CC105" s="68"/>
      <c r="CD105" s="69">
        <f t="shared" si="59"/>
        <v>0</v>
      </c>
      <c r="CE105" s="69">
        <f t="shared" si="60"/>
        <v>0</v>
      </c>
      <c r="CF105" s="68"/>
      <c r="CG105" s="68"/>
      <c r="CH105" s="68" t="s">
        <v>126</v>
      </c>
      <c r="CI105" s="68"/>
      <c r="CJ105" s="69" t="e">
        <f t="shared" si="61"/>
        <v>#DIV/0!</v>
      </c>
      <c r="CK105" s="69">
        <f t="shared" si="62"/>
        <v>0</v>
      </c>
      <c r="CL105" s="68"/>
      <c r="CM105" s="68"/>
      <c r="CN105" s="59">
        <f t="shared" si="63"/>
        <v>0</v>
      </c>
      <c r="CO105" s="59">
        <f t="shared" si="64"/>
        <v>0</v>
      </c>
      <c r="CP105" s="59">
        <f t="shared" si="65"/>
        <v>0</v>
      </c>
      <c r="CQ105" s="59">
        <f t="shared" si="66"/>
        <v>0</v>
      </c>
      <c r="CR105" s="59">
        <f t="shared" si="67"/>
        <v>0</v>
      </c>
      <c r="CS105" s="59">
        <f t="shared" si="68"/>
        <v>0</v>
      </c>
      <c r="CT105" s="59">
        <f t="shared" si="69"/>
        <v>0</v>
      </c>
      <c r="CU105" s="59">
        <f t="shared" si="70"/>
        <v>0</v>
      </c>
      <c r="CV105" s="59">
        <f t="shared" si="71"/>
        <v>0</v>
      </c>
      <c r="CW105" s="59">
        <f t="shared" si="72"/>
        <v>0</v>
      </c>
      <c r="CX105" s="59">
        <f t="shared" si="73"/>
        <v>0</v>
      </c>
      <c r="CY105" s="59">
        <f t="shared" si="74"/>
        <v>0</v>
      </c>
      <c r="CZ105" s="59">
        <f t="shared" si="75"/>
        <v>0</v>
      </c>
    </row>
    <row r="106" spans="1:104" ht="14.15" x14ac:dyDescent="0.4">
      <c r="A106" s="150" t="s">
        <v>821</v>
      </c>
      <c r="B106" s="227"/>
      <c r="C106" s="21" t="s">
        <v>1550</v>
      </c>
      <c r="D106" s="23"/>
      <c r="E106" s="23"/>
      <c r="F106" s="23"/>
      <c r="G106" s="21">
        <f t="shared" si="38"/>
        <v>0</v>
      </c>
      <c r="H106" s="21"/>
      <c r="I106" s="21"/>
      <c r="J106" s="21"/>
      <c r="K106" s="21"/>
      <c r="L106" s="21"/>
      <c r="M106" s="21"/>
      <c r="N106" s="21"/>
      <c r="O106" s="21"/>
      <c r="P106" s="21"/>
      <c r="Q106" s="21"/>
      <c r="R106" s="21"/>
      <c r="S106" s="21"/>
      <c r="T106" s="68" t="s">
        <v>115</v>
      </c>
      <c r="U106" s="68"/>
      <c r="V106" s="69" t="e">
        <f t="shared" si="39"/>
        <v>#DIV/0!</v>
      </c>
      <c r="W106" s="69" t="e">
        <f t="shared" si="40"/>
        <v>#DIV/0!</v>
      </c>
      <c r="X106" s="68"/>
      <c r="Y106" s="68"/>
      <c r="Z106" s="68" t="s">
        <v>116</v>
      </c>
      <c r="AA106" s="68"/>
      <c r="AB106" s="69" t="e">
        <f t="shared" si="41"/>
        <v>#DIV/0!</v>
      </c>
      <c r="AC106" s="69" t="e">
        <f t="shared" si="42"/>
        <v>#DIV/0!</v>
      </c>
      <c r="AD106" s="68"/>
      <c r="AE106" s="68"/>
      <c r="AF106" s="68" t="s">
        <v>117</v>
      </c>
      <c r="AG106" s="68"/>
      <c r="AH106" s="69" t="e">
        <f t="shared" si="43"/>
        <v>#DIV/0!</v>
      </c>
      <c r="AI106" s="69" t="e">
        <f t="shared" si="44"/>
        <v>#DIV/0!</v>
      </c>
      <c r="AJ106" s="68"/>
      <c r="AK106" s="68"/>
      <c r="AL106" s="68" t="s">
        <v>118</v>
      </c>
      <c r="AM106" s="68"/>
      <c r="AN106" s="69" t="e">
        <f t="shared" si="45"/>
        <v>#DIV/0!</v>
      </c>
      <c r="AO106" s="69" t="e">
        <f t="shared" si="46"/>
        <v>#DIV/0!</v>
      </c>
      <c r="AP106" s="68"/>
      <c r="AQ106" s="68"/>
      <c r="AR106" s="68" t="s">
        <v>119</v>
      </c>
      <c r="AS106" s="68"/>
      <c r="AT106" s="69" t="e">
        <f t="shared" si="47"/>
        <v>#DIV/0!</v>
      </c>
      <c r="AU106" s="69" t="e">
        <f t="shared" si="48"/>
        <v>#DIV/0!</v>
      </c>
      <c r="AV106" s="68"/>
      <c r="AW106" s="68"/>
      <c r="AX106" s="68" t="s">
        <v>120</v>
      </c>
      <c r="AY106" s="68"/>
      <c r="AZ106" s="69" t="e">
        <f t="shared" si="49"/>
        <v>#DIV/0!</v>
      </c>
      <c r="BA106" s="69" t="e">
        <f t="shared" si="50"/>
        <v>#DIV/0!</v>
      </c>
      <c r="BB106" s="68"/>
      <c r="BC106" s="68"/>
      <c r="BD106" s="68" t="s">
        <v>121</v>
      </c>
      <c r="BE106" s="68"/>
      <c r="BF106" s="69" t="e">
        <f t="shared" si="51"/>
        <v>#DIV/0!</v>
      </c>
      <c r="BG106" s="69" t="e">
        <f t="shared" si="52"/>
        <v>#DIV/0!</v>
      </c>
      <c r="BH106" s="68"/>
      <c r="BI106" s="68"/>
      <c r="BJ106" s="68" t="s">
        <v>122</v>
      </c>
      <c r="BK106" s="68"/>
      <c r="BL106" s="69" t="e">
        <f t="shared" si="53"/>
        <v>#DIV/0!</v>
      </c>
      <c r="BM106" s="69" t="e">
        <f t="shared" si="54"/>
        <v>#DIV/0!</v>
      </c>
      <c r="BN106" s="68"/>
      <c r="BO106" s="68"/>
      <c r="BP106" s="68" t="s">
        <v>123</v>
      </c>
      <c r="BQ106" s="68"/>
      <c r="BR106" s="69" t="e">
        <f t="shared" si="55"/>
        <v>#DIV/0!</v>
      </c>
      <c r="BS106" s="69" t="e">
        <f t="shared" si="56"/>
        <v>#DIV/0!</v>
      </c>
      <c r="BT106" s="68"/>
      <c r="BU106" s="68"/>
      <c r="BV106" s="68" t="s">
        <v>124</v>
      </c>
      <c r="BW106" s="68"/>
      <c r="BX106" s="69" t="e">
        <f t="shared" si="57"/>
        <v>#DIV/0!</v>
      </c>
      <c r="BY106" s="69" t="e">
        <f t="shared" si="58"/>
        <v>#DIV/0!</v>
      </c>
      <c r="BZ106" s="68"/>
      <c r="CA106" s="68"/>
      <c r="CB106" s="68" t="s">
        <v>125</v>
      </c>
      <c r="CC106" s="68"/>
      <c r="CD106" s="69" t="e">
        <f t="shared" si="59"/>
        <v>#DIV/0!</v>
      </c>
      <c r="CE106" s="69" t="e">
        <f t="shared" si="60"/>
        <v>#DIV/0!</v>
      </c>
      <c r="CF106" s="68"/>
      <c r="CG106" s="68"/>
      <c r="CH106" s="68" t="s">
        <v>126</v>
      </c>
      <c r="CI106" s="68"/>
      <c r="CJ106" s="69" t="e">
        <f t="shared" si="61"/>
        <v>#DIV/0!</v>
      </c>
      <c r="CK106" s="69" t="e">
        <f t="shared" si="62"/>
        <v>#DIV/0!</v>
      </c>
      <c r="CL106" s="68"/>
      <c r="CM106" s="68"/>
      <c r="CN106" s="59">
        <f t="shared" si="63"/>
        <v>0</v>
      </c>
      <c r="CO106" s="59">
        <f t="shared" si="64"/>
        <v>0</v>
      </c>
      <c r="CP106" s="59">
        <f t="shared" si="65"/>
        <v>0</v>
      </c>
      <c r="CQ106" s="59">
        <f t="shared" si="66"/>
        <v>0</v>
      </c>
      <c r="CR106" s="59">
        <f t="shared" si="67"/>
        <v>0</v>
      </c>
      <c r="CS106" s="59">
        <f t="shared" si="68"/>
        <v>0</v>
      </c>
      <c r="CT106" s="59">
        <f t="shared" si="69"/>
        <v>0</v>
      </c>
      <c r="CU106" s="59">
        <f t="shared" si="70"/>
        <v>0</v>
      </c>
      <c r="CV106" s="59">
        <f t="shared" si="71"/>
        <v>0</v>
      </c>
      <c r="CW106" s="59">
        <f t="shared" si="72"/>
        <v>0</v>
      </c>
      <c r="CX106" s="59">
        <f t="shared" si="73"/>
        <v>0</v>
      </c>
      <c r="CY106" s="59">
        <f t="shared" si="74"/>
        <v>0</v>
      </c>
      <c r="CZ106" s="59">
        <f t="shared" si="75"/>
        <v>0</v>
      </c>
    </row>
    <row r="107" spans="1:104" ht="14.15" x14ac:dyDescent="0.4">
      <c r="A107" s="150" t="s">
        <v>821</v>
      </c>
      <c r="B107" s="228"/>
      <c r="C107" s="21" t="s">
        <v>1551</v>
      </c>
      <c r="D107" s="23"/>
      <c r="E107" s="23"/>
      <c r="F107" s="23"/>
      <c r="G107" s="21">
        <f t="shared" si="38"/>
        <v>0</v>
      </c>
      <c r="H107" s="21"/>
      <c r="I107" s="21"/>
      <c r="J107" s="21"/>
      <c r="K107" s="21"/>
      <c r="L107" s="21"/>
      <c r="M107" s="21"/>
      <c r="N107" s="21"/>
      <c r="O107" s="21"/>
      <c r="P107" s="21"/>
      <c r="Q107" s="21"/>
      <c r="R107" s="21"/>
      <c r="S107" s="21"/>
      <c r="T107" s="68" t="s">
        <v>115</v>
      </c>
      <c r="U107" s="68"/>
      <c r="V107" s="69" t="e">
        <f t="shared" si="39"/>
        <v>#DIV/0!</v>
      </c>
      <c r="W107" s="69" t="e">
        <f t="shared" si="40"/>
        <v>#DIV/0!</v>
      </c>
      <c r="X107" s="68"/>
      <c r="Y107" s="68"/>
      <c r="Z107" s="68" t="s">
        <v>116</v>
      </c>
      <c r="AA107" s="68"/>
      <c r="AB107" s="69" t="e">
        <f t="shared" si="41"/>
        <v>#DIV/0!</v>
      </c>
      <c r="AC107" s="69" t="e">
        <f t="shared" si="42"/>
        <v>#DIV/0!</v>
      </c>
      <c r="AD107" s="68"/>
      <c r="AE107" s="68"/>
      <c r="AF107" s="68" t="s">
        <v>117</v>
      </c>
      <c r="AG107" s="68"/>
      <c r="AH107" s="69" t="e">
        <f t="shared" si="43"/>
        <v>#DIV/0!</v>
      </c>
      <c r="AI107" s="69" t="e">
        <f t="shared" si="44"/>
        <v>#DIV/0!</v>
      </c>
      <c r="AJ107" s="68"/>
      <c r="AK107" s="68"/>
      <c r="AL107" s="68" t="s">
        <v>118</v>
      </c>
      <c r="AM107" s="68"/>
      <c r="AN107" s="69" t="e">
        <f t="shared" si="45"/>
        <v>#DIV/0!</v>
      </c>
      <c r="AO107" s="69" t="e">
        <f t="shared" si="46"/>
        <v>#DIV/0!</v>
      </c>
      <c r="AP107" s="68"/>
      <c r="AQ107" s="68"/>
      <c r="AR107" s="68" t="s">
        <v>119</v>
      </c>
      <c r="AS107" s="68"/>
      <c r="AT107" s="69" t="e">
        <f t="shared" si="47"/>
        <v>#DIV/0!</v>
      </c>
      <c r="AU107" s="69" t="e">
        <f t="shared" si="48"/>
        <v>#DIV/0!</v>
      </c>
      <c r="AV107" s="68"/>
      <c r="AW107" s="68"/>
      <c r="AX107" s="68" t="s">
        <v>120</v>
      </c>
      <c r="AY107" s="68"/>
      <c r="AZ107" s="69" t="e">
        <f t="shared" si="49"/>
        <v>#DIV/0!</v>
      </c>
      <c r="BA107" s="69" t="e">
        <f t="shared" si="50"/>
        <v>#DIV/0!</v>
      </c>
      <c r="BB107" s="68"/>
      <c r="BC107" s="68"/>
      <c r="BD107" s="68" t="s">
        <v>121</v>
      </c>
      <c r="BE107" s="68"/>
      <c r="BF107" s="69" t="e">
        <f t="shared" si="51"/>
        <v>#DIV/0!</v>
      </c>
      <c r="BG107" s="69" t="e">
        <f t="shared" si="52"/>
        <v>#DIV/0!</v>
      </c>
      <c r="BH107" s="68"/>
      <c r="BI107" s="68"/>
      <c r="BJ107" s="68" t="s">
        <v>122</v>
      </c>
      <c r="BK107" s="68"/>
      <c r="BL107" s="69" t="e">
        <f t="shared" si="53"/>
        <v>#DIV/0!</v>
      </c>
      <c r="BM107" s="69" t="e">
        <f t="shared" si="54"/>
        <v>#DIV/0!</v>
      </c>
      <c r="BN107" s="68"/>
      <c r="BO107" s="68"/>
      <c r="BP107" s="68" t="s">
        <v>123</v>
      </c>
      <c r="BQ107" s="68"/>
      <c r="BR107" s="69" t="e">
        <f t="shared" si="55"/>
        <v>#DIV/0!</v>
      </c>
      <c r="BS107" s="69" t="e">
        <f t="shared" si="56"/>
        <v>#DIV/0!</v>
      </c>
      <c r="BT107" s="68"/>
      <c r="BU107" s="68"/>
      <c r="BV107" s="68" t="s">
        <v>124</v>
      </c>
      <c r="BW107" s="68"/>
      <c r="BX107" s="69" t="e">
        <f t="shared" si="57"/>
        <v>#DIV/0!</v>
      </c>
      <c r="BY107" s="69" t="e">
        <f t="shared" si="58"/>
        <v>#DIV/0!</v>
      </c>
      <c r="BZ107" s="68"/>
      <c r="CA107" s="68"/>
      <c r="CB107" s="68" t="s">
        <v>125</v>
      </c>
      <c r="CC107" s="68"/>
      <c r="CD107" s="69" t="e">
        <f t="shared" si="59"/>
        <v>#DIV/0!</v>
      </c>
      <c r="CE107" s="69" t="e">
        <f t="shared" si="60"/>
        <v>#DIV/0!</v>
      </c>
      <c r="CF107" s="68"/>
      <c r="CG107" s="68"/>
      <c r="CH107" s="68" t="s">
        <v>126</v>
      </c>
      <c r="CI107" s="68"/>
      <c r="CJ107" s="69" t="e">
        <f t="shared" si="61"/>
        <v>#DIV/0!</v>
      </c>
      <c r="CK107" s="69" t="e">
        <f t="shared" si="62"/>
        <v>#DIV/0!</v>
      </c>
      <c r="CL107" s="68"/>
      <c r="CM107" s="68"/>
      <c r="CN107" s="59">
        <f t="shared" si="63"/>
        <v>0</v>
      </c>
      <c r="CO107" s="59">
        <f t="shared" si="64"/>
        <v>0</v>
      </c>
      <c r="CP107" s="59">
        <f t="shared" si="65"/>
        <v>0</v>
      </c>
      <c r="CQ107" s="59">
        <f t="shared" si="66"/>
        <v>0</v>
      </c>
      <c r="CR107" s="59">
        <f t="shared" si="67"/>
        <v>0</v>
      </c>
      <c r="CS107" s="59">
        <f t="shared" si="68"/>
        <v>0</v>
      </c>
      <c r="CT107" s="59">
        <f t="shared" si="69"/>
        <v>0</v>
      </c>
      <c r="CU107" s="59">
        <f t="shared" si="70"/>
        <v>0</v>
      </c>
      <c r="CV107" s="59">
        <f t="shared" si="71"/>
        <v>0</v>
      </c>
      <c r="CW107" s="59">
        <f t="shared" si="72"/>
        <v>0</v>
      </c>
      <c r="CX107" s="59">
        <f t="shared" si="73"/>
        <v>0</v>
      </c>
      <c r="CY107" s="59">
        <f t="shared" si="74"/>
        <v>0</v>
      </c>
      <c r="CZ107" s="59">
        <f t="shared" si="75"/>
        <v>0</v>
      </c>
    </row>
    <row r="108" spans="1:104" ht="64.3" x14ac:dyDescent="0.4">
      <c r="A108" s="150" t="s">
        <v>821</v>
      </c>
      <c r="B108" s="226" t="s">
        <v>146</v>
      </c>
      <c r="C108" s="21" t="s">
        <v>1552</v>
      </c>
      <c r="D108" s="23" t="s">
        <v>831</v>
      </c>
      <c r="E108" s="23" t="s">
        <v>857</v>
      </c>
      <c r="F108" s="23" t="s">
        <v>858</v>
      </c>
      <c r="G108" s="21">
        <f t="shared" si="38"/>
        <v>6</v>
      </c>
      <c r="H108" s="21"/>
      <c r="I108" s="21"/>
      <c r="J108" s="21"/>
      <c r="K108" s="21"/>
      <c r="L108" s="21"/>
      <c r="M108" s="21">
        <v>1</v>
      </c>
      <c r="N108" s="21">
        <v>1</v>
      </c>
      <c r="O108" s="21">
        <v>1</v>
      </c>
      <c r="P108" s="21">
        <v>1</v>
      </c>
      <c r="Q108" s="21">
        <v>1</v>
      </c>
      <c r="R108" s="21">
        <v>1</v>
      </c>
      <c r="S108" s="21"/>
      <c r="T108" s="68" t="s">
        <v>115</v>
      </c>
      <c r="U108" s="68"/>
      <c r="V108" s="69" t="e">
        <f t="shared" si="39"/>
        <v>#DIV/0!</v>
      </c>
      <c r="W108" s="69">
        <f t="shared" si="40"/>
        <v>0</v>
      </c>
      <c r="X108" s="68"/>
      <c r="Y108" s="68"/>
      <c r="Z108" s="68" t="s">
        <v>116</v>
      </c>
      <c r="AA108" s="68"/>
      <c r="AB108" s="69" t="e">
        <f t="shared" si="41"/>
        <v>#DIV/0!</v>
      </c>
      <c r="AC108" s="69">
        <f t="shared" si="42"/>
        <v>0</v>
      </c>
      <c r="AD108" s="68"/>
      <c r="AE108" s="68"/>
      <c r="AF108" s="68" t="s">
        <v>117</v>
      </c>
      <c r="AG108" s="68"/>
      <c r="AH108" s="69" t="e">
        <f t="shared" si="43"/>
        <v>#DIV/0!</v>
      </c>
      <c r="AI108" s="69">
        <f t="shared" si="44"/>
        <v>0</v>
      </c>
      <c r="AJ108" s="68"/>
      <c r="AK108" s="68"/>
      <c r="AL108" s="68" t="s">
        <v>118</v>
      </c>
      <c r="AM108" s="68"/>
      <c r="AN108" s="69" t="e">
        <f t="shared" si="45"/>
        <v>#DIV/0!</v>
      </c>
      <c r="AO108" s="69">
        <f t="shared" si="46"/>
        <v>0</v>
      </c>
      <c r="AP108" s="68"/>
      <c r="AQ108" s="68"/>
      <c r="AR108" s="68" t="s">
        <v>119</v>
      </c>
      <c r="AS108" s="68"/>
      <c r="AT108" s="69" t="e">
        <f t="shared" si="47"/>
        <v>#DIV/0!</v>
      </c>
      <c r="AU108" s="69">
        <f t="shared" si="48"/>
        <v>0</v>
      </c>
      <c r="AV108" s="68"/>
      <c r="AW108" s="68"/>
      <c r="AX108" s="68" t="s">
        <v>120</v>
      </c>
      <c r="AY108" s="68"/>
      <c r="AZ108" s="69">
        <f t="shared" si="49"/>
        <v>0</v>
      </c>
      <c r="BA108" s="69">
        <f t="shared" si="50"/>
        <v>0</v>
      </c>
      <c r="BB108" s="68"/>
      <c r="BC108" s="68"/>
      <c r="BD108" s="68" t="s">
        <v>121</v>
      </c>
      <c r="BE108" s="68"/>
      <c r="BF108" s="69">
        <f t="shared" si="51"/>
        <v>0</v>
      </c>
      <c r="BG108" s="69">
        <f t="shared" si="52"/>
        <v>0</v>
      </c>
      <c r="BH108" s="68"/>
      <c r="BI108" s="68"/>
      <c r="BJ108" s="68" t="s">
        <v>122</v>
      </c>
      <c r="BK108" s="68"/>
      <c r="BL108" s="69">
        <f t="shared" si="53"/>
        <v>0</v>
      </c>
      <c r="BM108" s="69">
        <f t="shared" si="54"/>
        <v>0</v>
      </c>
      <c r="BN108" s="68"/>
      <c r="BO108" s="68"/>
      <c r="BP108" s="68" t="s">
        <v>123</v>
      </c>
      <c r="BQ108" s="68"/>
      <c r="BR108" s="69">
        <f t="shared" si="55"/>
        <v>0</v>
      </c>
      <c r="BS108" s="69">
        <f t="shared" si="56"/>
        <v>0</v>
      </c>
      <c r="BT108" s="68"/>
      <c r="BU108" s="68"/>
      <c r="BV108" s="68" t="s">
        <v>124</v>
      </c>
      <c r="BW108" s="68"/>
      <c r="BX108" s="69">
        <f t="shared" si="57"/>
        <v>0</v>
      </c>
      <c r="BY108" s="69">
        <f t="shared" si="58"/>
        <v>0</v>
      </c>
      <c r="BZ108" s="68"/>
      <c r="CA108" s="68"/>
      <c r="CB108" s="68" t="s">
        <v>125</v>
      </c>
      <c r="CC108" s="68"/>
      <c r="CD108" s="69">
        <f t="shared" si="59"/>
        <v>0</v>
      </c>
      <c r="CE108" s="69">
        <f t="shared" si="60"/>
        <v>0</v>
      </c>
      <c r="CF108" s="68"/>
      <c r="CG108" s="68"/>
      <c r="CH108" s="68" t="s">
        <v>126</v>
      </c>
      <c r="CI108" s="68"/>
      <c r="CJ108" s="69" t="e">
        <f t="shared" si="61"/>
        <v>#DIV/0!</v>
      </c>
      <c r="CK108" s="69">
        <f t="shared" si="62"/>
        <v>0</v>
      </c>
      <c r="CL108" s="68"/>
      <c r="CM108" s="68"/>
      <c r="CN108" s="59">
        <f t="shared" si="63"/>
        <v>0</v>
      </c>
      <c r="CO108" s="59">
        <f t="shared" si="64"/>
        <v>0</v>
      </c>
      <c r="CP108" s="59">
        <f t="shared" si="65"/>
        <v>0</v>
      </c>
      <c r="CQ108" s="59">
        <f t="shared" si="66"/>
        <v>0</v>
      </c>
      <c r="CR108" s="59">
        <f t="shared" si="67"/>
        <v>0</v>
      </c>
      <c r="CS108" s="59">
        <f t="shared" si="68"/>
        <v>0</v>
      </c>
      <c r="CT108" s="59">
        <f t="shared" si="69"/>
        <v>0</v>
      </c>
      <c r="CU108" s="59">
        <f t="shared" si="70"/>
        <v>0</v>
      </c>
      <c r="CV108" s="59">
        <f t="shared" si="71"/>
        <v>0</v>
      </c>
      <c r="CW108" s="59">
        <f t="shared" si="72"/>
        <v>0</v>
      </c>
      <c r="CX108" s="59">
        <f t="shared" si="73"/>
        <v>0</v>
      </c>
      <c r="CY108" s="59">
        <f t="shared" si="74"/>
        <v>0</v>
      </c>
      <c r="CZ108" s="59">
        <f t="shared" si="75"/>
        <v>0</v>
      </c>
    </row>
    <row r="109" spans="1:104" ht="51.45" x14ac:dyDescent="0.4">
      <c r="A109" s="150" t="s">
        <v>821</v>
      </c>
      <c r="B109" s="227"/>
      <c r="C109" s="21" t="s">
        <v>1553</v>
      </c>
      <c r="D109" s="23" t="s">
        <v>835</v>
      </c>
      <c r="E109" s="23" t="s">
        <v>860</v>
      </c>
      <c r="F109" s="23" t="s">
        <v>858</v>
      </c>
      <c r="G109" s="21">
        <f t="shared" si="38"/>
        <v>6</v>
      </c>
      <c r="H109" s="21"/>
      <c r="I109" s="21"/>
      <c r="J109" s="21"/>
      <c r="K109" s="21"/>
      <c r="L109" s="21"/>
      <c r="M109" s="21">
        <v>1</v>
      </c>
      <c r="N109" s="21">
        <v>1</v>
      </c>
      <c r="O109" s="21">
        <v>1</v>
      </c>
      <c r="P109" s="21">
        <v>1</v>
      </c>
      <c r="Q109" s="21">
        <v>1</v>
      </c>
      <c r="R109" s="21">
        <v>1</v>
      </c>
      <c r="S109" s="21"/>
      <c r="T109" s="68" t="s">
        <v>115</v>
      </c>
      <c r="U109" s="68"/>
      <c r="V109" s="69" t="e">
        <f t="shared" si="39"/>
        <v>#DIV/0!</v>
      </c>
      <c r="W109" s="69">
        <f t="shared" si="40"/>
        <v>0</v>
      </c>
      <c r="X109" s="68"/>
      <c r="Y109" s="68"/>
      <c r="Z109" s="68" t="s">
        <v>116</v>
      </c>
      <c r="AA109" s="68"/>
      <c r="AB109" s="69" t="e">
        <f t="shared" si="41"/>
        <v>#DIV/0!</v>
      </c>
      <c r="AC109" s="69">
        <f t="shared" si="42"/>
        <v>0</v>
      </c>
      <c r="AD109" s="68"/>
      <c r="AE109" s="68"/>
      <c r="AF109" s="68" t="s">
        <v>117</v>
      </c>
      <c r="AG109" s="68"/>
      <c r="AH109" s="69" t="e">
        <f t="shared" si="43"/>
        <v>#DIV/0!</v>
      </c>
      <c r="AI109" s="69">
        <f t="shared" si="44"/>
        <v>0</v>
      </c>
      <c r="AJ109" s="68"/>
      <c r="AK109" s="68"/>
      <c r="AL109" s="68" t="s">
        <v>118</v>
      </c>
      <c r="AM109" s="68"/>
      <c r="AN109" s="69" t="e">
        <f t="shared" si="45"/>
        <v>#DIV/0!</v>
      </c>
      <c r="AO109" s="69">
        <f t="shared" si="46"/>
        <v>0</v>
      </c>
      <c r="AP109" s="68"/>
      <c r="AQ109" s="68"/>
      <c r="AR109" s="68" t="s">
        <v>119</v>
      </c>
      <c r="AS109" s="68"/>
      <c r="AT109" s="69" t="e">
        <f t="shared" si="47"/>
        <v>#DIV/0!</v>
      </c>
      <c r="AU109" s="69">
        <f t="shared" si="48"/>
        <v>0</v>
      </c>
      <c r="AV109" s="68"/>
      <c r="AW109" s="68"/>
      <c r="AX109" s="68" t="s">
        <v>120</v>
      </c>
      <c r="AY109" s="68"/>
      <c r="AZ109" s="69">
        <f t="shared" si="49"/>
        <v>0</v>
      </c>
      <c r="BA109" s="69">
        <f t="shared" si="50"/>
        <v>0</v>
      </c>
      <c r="BB109" s="68"/>
      <c r="BC109" s="68"/>
      <c r="BD109" s="68" t="s">
        <v>121</v>
      </c>
      <c r="BE109" s="68"/>
      <c r="BF109" s="69">
        <f t="shared" si="51"/>
        <v>0</v>
      </c>
      <c r="BG109" s="69">
        <f t="shared" si="52"/>
        <v>0</v>
      </c>
      <c r="BH109" s="68"/>
      <c r="BI109" s="68"/>
      <c r="BJ109" s="68" t="s">
        <v>122</v>
      </c>
      <c r="BK109" s="68"/>
      <c r="BL109" s="69">
        <f t="shared" si="53"/>
        <v>0</v>
      </c>
      <c r="BM109" s="69">
        <f t="shared" si="54"/>
        <v>0</v>
      </c>
      <c r="BN109" s="68"/>
      <c r="BO109" s="68"/>
      <c r="BP109" s="68" t="s">
        <v>123</v>
      </c>
      <c r="BQ109" s="68"/>
      <c r="BR109" s="69">
        <f t="shared" si="55"/>
        <v>0</v>
      </c>
      <c r="BS109" s="69">
        <f t="shared" si="56"/>
        <v>0</v>
      </c>
      <c r="BT109" s="68"/>
      <c r="BU109" s="68"/>
      <c r="BV109" s="68" t="s">
        <v>124</v>
      </c>
      <c r="BW109" s="68"/>
      <c r="BX109" s="69">
        <f t="shared" si="57"/>
        <v>0</v>
      </c>
      <c r="BY109" s="69">
        <f t="shared" si="58"/>
        <v>0</v>
      </c>
      <c r="BZ109" s="68"/>
      <c r="CA109" s="68"/>
      <c r="CB109" s="68" t="s">
        <v>125</v>
      </c>
      <c r="CC109" s="68"/>
      <c r="CD109" s="69">
        <f t="shared" si="59"/>
        <v>0</v>
      </c>
      <c r="CE109" s="69">
        <f t="shared" si="60"/>
        <v>0</v>
      </c>
      <c r="CF109" s="68"/>
      <c r="CG109" s="68"/>
      <c r="CH109" s="68" t="s">
        <v>126</v>
      </c>
      <c r="CI109" s="68"/>
      <c r="CJ109" s="69" t="e">
        <f t="shared" si="61"/>
        <v>#DIV/0!</v>
      </c>
      <c r="CK109" s="69">
        <f t="shared" si="62"/>
        <v>0</v>
      </c>
      <c r="CL109" s="68"/>
      <c r="CM109" s="68"/>
      <c r="CN109" s="59">
        <f t="shared" si="63"/>
        <v>0</v>
      </c>
      <c r="CO109" s="59">
        <f t="shared" si="64"/>
        <v>0</v>
      </c>
      <c r="CP109" s="59">
        <f t="shared" si="65"/>
        <v>0</v>
      </c>
      <c r="CQ109" s="59">
        <f t="shared" si="66"/>
        <v>0</v>
      </c>
      <c r="CR109" s="59">
        <f t="shared" si="67"/>
        <v>0</v>
      </c>
      <c r="CS109" s="59">
        <f t="shared" si="68"/>
        <v>0</v>
      </c>
      <c r="CT109" s="59">
        <f t="shared" si="69"/>
        <v>0</v>
      </c>
      <c r="CU109" s="59">
        <f t="shared" si="70"/>
        <v>0</v>
      </c>
      <c r="CV109" s="59">
        <f t="shared" si="71"/>
        <v>0</v>
      </c>
      <c r="CW109" s="59">
        <f t="shared" si="72"/>
        <v>0</v>
      </c>
      <c r="CX109" s="59">
        <f t="shared" si="73"/>
        <v>0</v>
      </c>
      <c r="CY109" s="59">
        <f t="shared" si="74"/>
        <v>0</v>
      </c>
      <c r="CZ109" s="59">
        <f t="shared" si="75"/>
        <v>0</v>
      </c>
    </row>
    <row r="110" spans="1:104" ht="14.15" x14ac:dyDescent="0.4">
      <c r="A110" s="150" t="s">
        <v>821</v>
      </c>
      <c r="B110" s="227"/>
      <c r="C110" s="21" t="s">
        <v>1554</v>
      </c>
      <c r="D110" s="23"/>
      <c r="E110" s="23"/>
      <c r="F110" s="23"/>
      <c r="G110" s="21">
        <f t="shared" si="38"/>
        <v>0</v>
      </c>
      <c r="H110" s="21"/>
      <c r="I110" s="21"/>
      <c r="J110" s="21"/>
      <c r="K110" s="21"/>
      <c r="L110" s="21"/>
      <c r="M110" s="21"/>
      <c r="N110" s="21"/>
      <c r="O110" s="21"/>
      <c r="P110" s="21"/>
      <c r="Q110" s="21"/>
      <c r="R110" s="21"/>
      <c r="S110" s="21"/>
      <c r="T110" s="68" t="s">
        <v>115</v>
      </c>
      <c r="U110" s="68"/>
      <c r="V110" s="69" t="e">
        <f t="shared" si="39"/>
        <v>#DIV/0!</v>
      </c>
      <c r="W110" s="69" t="e">
        <f t="shared" si="40"/>
        <v>#DIV/0!</v>
      </c>
      <c r="X110" s="68"/>
      <c r="Y110" s="68"/>
      <c r="Z110" s="68" t="s">
        <v>116</v>
      </c>
      <c r="AA110" s="68"/>
      <c r="AB110" s="69" t="e">
        <f t="shared" si="41"/>
        <v>#DIV/0!</v>
      </c>
      <c r="AC110" s="69" t="e">
        <f t="shared" si="42"/>
        <v>#DIV/0!</v>
      </c>
      <c r="AD110" s="68"/>
      <c r="AE110" s="68"/>
      <c r="AF110" s="68" t="s">
        <v>117</v>
      </c>
      <c r="AG110" s="68"/>
      <c r="AH110" s="69" t="e">
        <f t="shared" si="43"/>
        <v>#DIV/0!</v>
      </c>
      <c r="AI110" s="69" t="e">
        <f t="shared" si="44"/>
        <v>#DIV/0!</v>
      </c>
      <c r="AJ110" s="68"/>
      <c r="AK110" s="68"/>
      <c r="AL110" s="68" t="s">
        <v>118</v>
      </c>
      <c r="AM110" s="68"/>
      <c r="AN110" s="69" t="e">
        <f t="shared" si="45"/>
        <v>#DIV/0!</v>
      </c>
      <c r="AO110" s="69" t="e">
        <f t="shared" si="46"/>
        <v>#DIV/0!</v>
      </c>
      <c r="AP110" s="68"/>
      <c r="AQ110" s="68"/>
      <c r="AR110" s="68" t="s">
        <v>119</v>
      </c>
      <c r="AS110" s="68"/>
      <c r="AT110" s="69" t="e">
        <f t="shared" si="47"/>
        <v>#DIV/0!</v>
      </c>
      <c r="AU110" s="69" t="e">
        <f t="shared" si="48"/>
        <v>#DIV/0!</v>
      </c>
      <c r="AV110" s="68"/>
      <c r="AW110" s="68"/>
      <c r="AX110" s="68" t="s">
        <v>120</v>
      </c>
      <c r="AY110" s="68"/>
      <c r="AZ110" s="69" t="e">
        <f t="shared" si="49"/>
        <v>#DIV/0!</v>
      </c>
      <c r="BA110" s="69" t="e">
        <f t="shared" si="50"/>
        <v>#DIV/0!</v>
      </c>
      <c r="BB110" s="68"/>
      <c r="BC110" s="68"/>
      <c r="BD110" s="68" t="s">
        <v>121</v>
      </c>
      <c r="BE110" s="68"/>
      <c r="BF110" s="69" t="e">
        <f t="shared" si="51"/>
        <v>#DIV/0!</v>
      </c>
      <c r="BG110" s="69" t="e">
        <f t="shared" si="52"/>
        <v>#DIV/0!</v>
      </c>
      <c r="BH110" s="68"/>
      <c r="BI110" s="68"/>
      <c r="BJ110" s="68" t="s">
        <v>122</v>
      </c>
      <c r="BK110" s="68"/>
      <c r="BL110" s="69" t="e">
        <f t="shared" si="53"/>
        <v>#DIV/0!</v>
      </c>
      <c r="BM110" s="69" t="e">
        <f t="shared" si="54"/>
        <v>#DIV/0!</v>
      </c>
      <c r="BN110" s="68"/>
      <c r="BO110" s="68"/>
      <c r="BP110" s="68" t="s">
        <v>123</v>
      </c>
      <c r="BQ110" s="68"/>
      <c r="BR110" s="69" t="e">
        <f t="shared" si="55"/>
        <v>#DIV/0!</v>
      </c>
      <c r="BS110" s="69" t="e">
        <f t="shared" si="56"/>
        <v>#DIV/0!</v>
      </c>
      <c r="BT110" s="68"/>
      <c r="BU110" s="68"/>
      <c r="BV110" s="68" t="s">
        <v>124</v>
      </c>
      <c r="BW110" s="68"/>
      <c r="BX110" s="69" t="e">
        <f t="shared" si="57"/>
        <v>#DIV/0!</v>
      </c>
      <c r="BY110" s="69" t="e">
        <f t="shared" si="58"/>
        <v>#DIV/0!</v>
      </c>
      <c r="BZ110" s="68"/>
      <c r="CA110" s="68"/>
      <c r="CB110" s="68" t="s">
        <v>125</v>
      </c>
      <c r="CC110" s="68"/>
      <c r="CD110" s="69" t="e">
        <f t="shared" si="59"/>
        <v>#DIV/0!</v>
      </c>
      <c r="CE110" s="69" t="e">
        <f t="shared" si="60"/>
        <v>#DIV/0!</v>
      </c>
      <c r="CF110" s="68"/>
      <c r="CG110" s="68"/>
      <c r="CH110" s="68" t="s">
        <v>126</v>
      </c>
      <c r="CI110" s="68"/>
      <c r="CJ110" s="69" t="e">
        <f t="shared" si="61"/>
        <v>#DIV/0!</v>
      </c>
      <c r="CK110" s="69" t="e">
        <f t="shared" si="62"/>
        <v>#DIV/0!</v>
      </c>
      <c r="CL110" s="68"/>
      <c r="CM110" s="68"/>
      <c r="CN110" s="59">
        <f t="shared" si="63"/>
        <v>0</v>
      </c>
      <c r="CO110" s="59">
        <f t="shared" si="64"/>
        <v>0</v>
      </c>
      <c r="CP110" s="59">
        <f t="shared" si="65"/>
        <v>0</v>
      </c>
      <c r="CQ110" s="59">
        <f t="shared" si="66"/>
        <v>0</v>
      </c>
      <c r="CR110" s="59">
        <f t="shared" si="67"/>
        <v>0</v>
      </c>
      <c r="CS110" s="59">
        <f t="shared" si="68"/>
        <v>0</v>
      </c>
      <c r="CT110" s="59">
        <f t="shared" si="69"/>
        <v>0</v>
      </c>
      <c r="CU110" s="59">
        <f t="shared" si="70"/>
        <v>0</v>
      </c>
      <c r="CV110" s="59">
        <f t="shared" si="71"/>
        <v>0</v>
      </c>
      <c r="CW110" s="59">
        <f t="shared" si="72"/>
        <v>0</v>
      </c>
      <c r="CX110" s="59">
        <f t="shared" si="73"/>
        <v>0</v>
      </c>
      <c r="CY110" s="59">
        <f t="shared" si="74"/>
        <v>0</v>
      </c>
      <c r="CZ110" s="59">
        <f t="shared" si="75"/>
        <v>0</v>
      </c>
    </row>
    <row r="111" spans="1:104" ht="14.15" x14ac:dyDescent="0.4">
      <c r="A111" s="150" t="s">
        <v>821</v>
      </c>
      <c r="B111" s="228"/>
      <c r="C111" s="21" t="s">
        <v>1555</v>
      </c>
      <c r="D111" s="23"/>
      <c r="E111" s="23"/>
      <c r="F111" s="23"/>
      <c r="G111" s="21">
        <f t="shared" si="38"/>
        <v>0</v>
      </c>
      <c r="H111" s="21"/>
      <c r="I111" s="21"/>
      <c r="J111" s="21"/>
      <c r="K111" s="21"/>
      <c r="L111" s="21"/>
      <c r="M111" s="21"/>
      <c r="N111" s="21"/>
      <c r="O111" s="21"/>
      <c r="P111" s="21"/>
      <c r="Q111" s="21"/>
      <c r="R111" s="21"/>
      <c r="S111" s="21"/>
      <c r="T111" s="68" t="s">
        <v>115</v>
      </c>
      <c r="U111" s="68"/>
      <c r="V111" s="69" t="e">
        <f t="shared" si="39"/>
        <v>#DIV/0!</v>
      </c>
      <c r="W111" s="69" t="e">
        <f t="shared" si="40"/>
        <v>#DIV/0!</v>
      </c>
      <c r="X111" s="68"/>
      <c r="Y111" s="68"/>
      <c r="Z111" s="68" t="s">
        <v>116</v>
      </c>
      <c r="AA111" s="68"/>
      <c r="AB111" s="69" t="e">
        <f t="shared" si="41"/>
        <v>#DIV/0!</v>
      </c>
      <c r="AC111" s="69" t="e">
        <f t="shared" si="42"/>
        <v>#DIV/0!</v>
      </c>
      <c r="AD111" s="68"/>
      <c r="AE111" s="68"/>
      <c r="AF111" s="68" t="s">
        <v>117</v>
      </c>
      <c r="AG111" s="68"/>
      <c r="AH111" s="69" t="e">
        <f t="shared" si="43"/>
        <v>#DIV/0!</v>
      </c>
      <c r="AI111" s="69" t="e">
        <f t="shared" si="44"/>
        <v>#DIV/0!</v>
      </c>
      <c r="AJ111" s="68"/>
      <c r="AK111" s="68"/>
      <c r="AL111" s="68" t="s">
        <v>118</v>
      </c>
      <c r="AM111" s="68"/>
      <c r="AN111" s="69" t="e">
        <f t="shared" si="45"/>
        <v>#DIV/0!</v>
      </c>
      <c r="AO111" s="69" t="e">
        <f t="shared" si="46"/>
        <v>#DIV/0!</v>
      </c>
      <c r="AP111" s="68"/>
      <c r="AQ111" s="68"/>
      <c r="AR111" s="68" t="s">
        <v>119</v>
      </c>
      <c r="AS111" s="68"/>
      <c r="AT111" s="69" t="e">
        <f t="shared" si="47"/>
        <v>#DIV/0!</v>
      </c>
      <c r="AU111" s="69" t="e">
        <f t="shared" si="48"/>
        <v>#DIV/0!</v>
      </c>
      <c r="AV111" s="68"/>
      <c r="AW111" s="68"/>
      <c r="AX111" s="68" t="s">
        <v>120</v>
      </c>
      <c r="AY111" s="68"/>
      <c r="AZ111" s="69" t="e">
        <f t="shared" si="49"/>
        <v>#DIV/0!</v>
      </c>
      <c r="BA111" s="69" t="e">
        <f t="shared" si="50"/>
        <v>#DIV/0!</v>
      </c>
      <c r="BB111" s="68"/>
      <c r="BC111" s="68"/>
      <c r="BD111" s="68" t="s">
        <v>121</v>
      </c>
      <c r="BE111" s="68"/>
      <c r="BF111" s="69" t="e">
        <f t="shared" si="51"/>
        <v>#DIV/0!</v>
      </c>
      <c r="BG111" s="69" t="e">
        <f t="shared" si="52"/>
        <v>#DIV/0!</v>
      </c>
      <c r="BH111" s="68"/>
      <c r="BI111" s="68"/>
      <c r="BJ111" s="68" t="s">
        <v>122</v>
      </c>
      <c r="BK111" s="68"/>
      <c r="BL111" s="69" t="e">
        <f t="shared" si="53"/>
        <v>#DIV/0!</v>
      </c>
      <c r="BM111" s="69" t="e">
        <f t="shared" si="54"/>
        <v>#DIV/0!</v>
      </c>
      <c r="BN111" s="68"/>
      <c r="BO111" s="68"/>
      <c r="BP111" s="68" t="s">
        <v>123</v>
      </c>
      <c r="BQ111" s="68"/>
      <c r="BR111" s="69" t="e">
        <f t="shared" si="55"/>
        <v>#DIV/0!</v>
      </c>
      <c r="BS111" s="69" t="e">
        <f t="shared" si="56"/>
        <v>#DIV/0!</v>
      </c>
      <c r="BT111" s="68"/>
      <c r="BU111" s="68"/>
      <c r="BV111" s="68" t="s">
        <v>124</v>
      </c>
      <c r="BW111" s="68"/>
      <c r="BX111" s="69" t="e">
        <f t="shared" si="57"/>
        <v>#DIV/0!</v>
      </c>
      <c r="BY111" s="69" t="e">
        <f t="shared" si="58"/>
        <v>#DIV/0!</v>
      </c>
      <c r="BZ111" s="68"/>
      <c r="CA111" s="68"/>
      <c r="CB111" s="68" t="s">
        <v>125</v>
      </c>
      <c r="CC111" s="68"/>
      <c r="CD111" s="69" t="e">
        <f t="shared" si="59"/>
        <v>#DIV/0!</v>
      </c>
      <c r="CE111" s="69" t="e">
        <f t="shared" si="60"/>
        <v>#DIV/0!</v>
      </c>
      <c r="CF111" s="68"/>
      <c r="CG111" s="68"/>
      <c r="CH111" s="68" t="s">
        <v>126</v>
      </c>
      <c r="CI111" s="68"/>
      <c r="CJ111" s="69" t="e">
        <f t="shared" si="61"/>
        <v>#DIV/0!</v>
      </c>
      <c r="CK111" s="69" t="e">
        <f t="shared" si="62"/>
        <v>#DIV/0!</v>
      </c>
      <c r="CL111" s="68"/>
      <c r="CM111" s="68"/>
      <c r="CN111" s="59">
        <f t="shared" si="63"/>
        <v>0</v>
      </c>
      <c r="CO111" s="59">
        <f t="shared" si="64"/>
        <v>0</v>
      </c>
      <c r="CP111" s="59">
        <f t="shared" si="65"/>
        <v>0</v>
      </c>
      <c r="CQ111" s="59">
        <f t="shared" si="66"/>
        <v>0</v>
      </c>
      <c r="CR111" s="59">
        <f t="shared" si="67"/>
        <v>0</v>
      </c>
      <c r="CS111" s="59">
        <f t="shared" si="68"/>
        <v>0</v>
      </c>
      <c r="CT111" s="59">
        <f t="shared" si="69"/>
        <v>0</v>
      </c>
      <c r="CU111" s="59">
        <f t="shared" si="70"/>
        <v>0</v>
      </c>
      <c r="CV111" s="59">
        <f t="shared" si="71"/>
        <v>0</v>
      </c>
      <c r="CW111" s="59">
        <f t="shared" si="72"/>
        <v>0</v>
      </c>
      <c r="CX111" s="59">
        <f t="shared" si="73"/>
        <v>0</v>
      </c>
      <c r="CY111" s="59">
        <f t="shared" si="74"/>
        <v>0</v>
      </c>
      <c r="CZ111" s="59">
        <f t="shared" si="75"/>
        <v>0</v>
      </c>
    </row>
    <row r="112" spans="1:104" ht="38.6" x14ac:dyDescent="0.4">
      <c r="A112" s="150" t="s">
        <v>821</v>
      </c>
      <c r="B112" s="226" t="s">
        <v>146</v>
      </c>
      <c r="C112" s="21" t="s">
        <v>1556</v>
      </c>
      <c r="D112" s="23" t="s">
        <v>831</v>
      </c>
      <c r="E112" s="23" t="s">
        <v>867</v>
      </c>
      <c r="F112" s="23" t="s">
        <v>868</v>
      </c>
      <c r="G112" s="21">
        <f t="shared" si="38"/>
        <v>6</v>
      </c>
      <c r="H112" s="21"/>
      <c r="I112" s="21"/>
      <c r="J112" s="21"/>
      <c r="K112" s="21"/>
      <c r="L112" s="21"/>
      <c r="M112" s="21">
        <v>1</v>
      </c>
      <c r="N112" s="21">
        <v>1</v>
      </c>
      <c r="O112" s="21">
        <v>1</v>
      </c>
      <c r="P112" s="21">
        <v>1</v>
      </c>
      <c r="Q112" s="21">
        <v>1</v>
      </c>
      <c r="R112" s="21">
        <v>1</v>
      </c>
      <c r="S112" s="21"/>
      <c r="T112" s="68" t="s">
        <v>115</v>
      </c>
      <c r="U112" s="68"/>
      <c r="V112" s="69" t="e">
        <f t="shared" si="39"/>
        <v>#DIV/0!</v>
      </c>
      <c r="W112" s="69">
        <f t="shared" si="40"/>
        <v>0</v>
      </c>
      <c r="X112" s="68"/>
      <c r="Y112" s="68"/>
      <c r="Z112" s="68" t="s">
        <v>116</v>
      </c>
      <c r="AA112" s="68"/>
      <c r="AB112" s="69" t="e">
        <f t="shared" si="41"/>
        <v>#DIV/0!</v>
      </c>
      <c r="AC112" s="69">
        <f t="shared" si="42"/>
        <v>0</v>
      </c>
      <c r="AD112" s="68"/>
      <c r="AE112" s="68"/>
      <c r="AF112" s="68" t="s">
        <v>117</v>
      </c>
      <c r="AG112" s="68"/>
      <c r="AH112" s="69" t="e">
        <f t="shared" si="43"/>
        <v>#DIV/0!</v>
      </c>
      <c r="AI112" s="69">
        <f t="shared" si="44"/>
        <v>0</v>
      </c>
      <c r="AJ112" s="68"/>
      <c r="AK112" s="68"/>
      <c r="AL112" s="68" t="s">
        <v>118</v>
      </c>
      <c r="AM112" s="68"/>
      <c r="AN112" s="69" t="e">
        <f t="shared" si="45"/>
        <v>#DIV/0!</v>
      </c>
      <c r="AO112" s="69">
        <f t="shared" si="46"/>
        <v>0</v>
      </c>
      <c r="AP112" s="68"/>
      <c r="AQ112" s="68"/>
      <c r="AR112" s="68" t="s">
        <v>119</v>
      </c>
      <c r="AS112" s="68"/>
      <c r="AT112" s="69" t="e">
        <f t="shared" si="47"/>
        <v>#DIV/0!</v>
      </c>
      <c r="AU112" s="69">
        <f t="shared" si="48"/>
        <v>0</v>
      </c>
      <c r="AV112" s="68"/>
      <c r="AW112" s="68"/>
      <c r="AX112" s="68" t="s">
        <v>120</v>
      </c>
      <c r="AY112" s="68"/>
      <c r="AZ112" s="69">
        <f t="shared" si="49"/>
        <v>0</v>
      </c>
      <c r="BA112" s="69">
        <f t="shared" si="50"/>
        <v>0</v>
      </c>
      <c r="BB112" s="68"/>
      <c r="BC112" s="68"/>
      <c r="BD112" s="68" t="s">
        <v>121</v>
      </c>
      <c r="BE112" s="68"/>
      <c r="BF112" s="69">
        <f t="shared" si="51"/>
        <v>0</v>
      </c>
      <c r="BG112" s="69">
        <f t="shared" si="52"/>
        <v>0</v>
      </c>
      <c r="BH112" s="68"/>
      <c r="BI112" s="68"/>
      <c r="BJ112" s="68" t="s">
        <v>122</v>
      </c>
      <c r="BK112" s="68"/>
      <c r="BL112" s="69">
        <f t="shared" si="53"/>
        <v>0</v>
      </c>
      <c r="BM112" s="69">
        <f t="shared" si="54"/>
        <v>0</v>
      </c>
      <c r="BN112" s="68"/>
      <c r="BO112" s="68"/>
      <c r="BP112" s="68" t="s">
        <v>123</v>
      </c>
      <c r="BQ112" s="68"/>
      <c r="BR112" s="69">
        <f t="shared" si="55"/>
        <v>0</v>
      </c>
      <c r="BS112" s="69">
        <f t="shared" si="56"/>
        <v>0</v>
      </c>
      <c r="BT112" s="68"/>
      <c r="BU112" s="68"/>
      <c r="BV112" s="68" t="s">
        <v>124</v>
      </c>
      <c r="BW112" s="68"/>
      <c r="BX112" s="69">
        <f t="shared" si="57"/>
        <v>0</v>
      </c>
      <c r="BY112" s="69">
        <f t="shared" si="58"/>
        <v>0</v>
      </c>
      <c r="BZ112" s="68"/>
      <c r="CA112" s="68"/>
      <c r="CB112" s="68" t="s">
        <v>125</v>
      </c>
      <c r="CC112" s="68"/>
      <c r="CD112" s="69">
        <f t="shared" si="59"/>
        <v>0</v>
      </c>
      <c r="CE112" s="69">
        <f t="shared" si="60"/>
        <v>0</v>
      </c>
      <c r="CF112" s="68"/>
      <c r="CG112" s="68"/>
      <c r="CH112" s="68" t="s">
        <v>126</v>
      </c>
      <c r="CI112" s="68"/>
      <c r="CJ112" s="69" t="e">
        <f t="shared" si="61"/>
        <v>#DIV/0!</v>
      </c>
      <c r="CK112" s="69">
        <f t="shared" si="62"/>
        <v>0</v>
      </c>
      <c r="CL112" s="68"/>
      <c r="CM112" s="68"/>
      <c r="CN112" s="59">
        <f t="shared" si="63"/>
        <v>0</v>
      </c>
      <c r="CO112" s="59">
        <f t="shared" si="64"/>
        <v>0</v>
      </c>
      <c r="CP112" s="59">
        <f t="shared" si="65"/>
        <v>0</v>
      </c>
      <c r="CQ112" s="59">
        <f t="shared" si="66"/>
        <v>0</v>
      </c>
      <c r="CR112" s="59">
        <f t="shared" si="67"/>
        <v>0</v>
      </c>
      <c r="CS112" s="59">
        <f t="shared" si="68"/>
        <v>0</v>
      </c>
      <c r="CT112" s="59">
        <f t="shared" si="69"/>
        <v>0</v>
      </c>
      <c r="CU112" s="59">
        <f t="shared" si="70"/>
        <v>0</v>
      </c>
      <c r="CV112" s="59">
        <f t="shared" si="71"/>
        <v>0</v>
      </c>
      <c r="CW112" s="59">
        <f t="shared" si="72"/>
        <v>0</v>
      </c>
      <c r="CX112" s="59">
        <f t="shared" si="73"/>
        <v>0</v>
      </c>
      <c r="CY112" s="59">
        <f t="shared" si="74"/>
        <v>0</v>
      </c>
      <c r="CZ112" s="59">
        <f t="shared" si="75"/>
        <v>0</v>
      </c>
    </row>
    <row r="113" spans="1:104" ht="38.6" x14ac:dyDescent="0.4">
      <c r="A113" s="150" t="s">
        <v>821</v>
      </c>
      <c r="B113" s="227"/>
      <c r="C113" s="21" t="s">
        <v>1557</v>
      </c>
      <c r="D113" s="23" t="s">
        <v>835</v>
      </c>
      <c r="E113" s="23" t="s">
        <v>870</v>
      </c>
      <c r="F113" s="23" t="s">
        <v>871</v>
      </c>
      <c r="G113" s="21">
        <f t="shared" si="38"/>
        <v>6</v>
      </c>
      <c r="H113" s="21"/>
      <c r="I113" s="21"/>
      <c r="J113" s="21"/>
      <c r="K113" s="21"/>
      <c r="L113" s="21"/>
      <c r="M113" s="21">
        <v>1</v>
      </c>
      <c r="N113" s="21">
        <v>1</v>
      </c>
      <c r="O113" s="21">
        <v>1</v>
      </c>
      <c r="P113" s="21">
        <v>1</v>
      </c>
      <c r="Q113" s="21">
        <v>1</v>
      </c>
      <c r="R113" s="21">
        <v>1</v>
      </c>
      <c r="S113" s="21"/>
      <c r="T113" s="68" t="s">
        <v>115</v>
      </c>
      <c r="U113" s="68"/>
      <c r="V113" s="69" t="e">
        <f t="shared" si="39"/>
        <v>#DIV/0!</v>
      </c>
      <c r="W113" s="69">
        <f t="shared" si="40"/>
        <v>0</v>
      </c>
      <c r="X113" s="68"/>
      <c r="Y113" s="68"/>
      <c r="Z113" s="68" t="s">
        <v>116</v>
      </c>
      <c r="AA113" s="68"/>
      <c r="AB113" s="69" t="e">
        <f t="shared" si="41"/>
        <v>#DIV/0!</v>
      </c>
      <c r="AC113" s="69">
        <f t="shared" si="42"/>
        <v>0</v>
      </c>
      <c r="AD113" s="68"/>
      <c r="AE113" s="68"/>
      <c r="AF113" s="68" t="s">
        <v>117</v>
      </c>
      <c r="AG113" s="68"/>
      <c r="AH113" s="69" t="e">
        <f t="shared" si="43"/>
        <v>#DIV/0!</v>
      </c>
      <c r="AI113" s="69">
        <f t="shared" si="44"/>
        <v>0</v>
      </c>
      <c r="AJ113" s="68"/>
      <c r="AK113" s="68"/>
      <c r="AL113" s="68" t="s">
        <v>118</v>
      </c>
      <c r="AM113" s="68"/>
      <c r="AN113" s="69" t="e">
        <f t="shared" si="45"/>
        <v>#DIV/0!</v>
      </c>
      <c r="AO113" s="69">
        <f t="shared" si="46"/>
        <v>0</v>
      </c>
      <c r="AP113" s="68"/>
      <c r="AQ113" s="68"/>
      <c r="AR113" s="68" t="s">
        <v>119</v>
      </c>
      <c r="AS113" s="68"/>
      <c r="AT113" s="69" t="e">
        <f t="shared" si="47"/>
        <v>#DIV/0!</v>
      </c>
      <c r="AU113" s="69">
        <f t="shared" si="48"/>
        <v>0</v>
      </c>
      <c r="AV113" s="68"/>
      <c r="AW113" s="68"/>
      <c r="AX113" s="68" t="s">
        <v>120</v>
      </c>
      <c r="AY113" s="68"/>
      <c r="AZ113" s="69">
        <f t="shared" si="49"/>
        <v>0</v>
      </c>
      <c r="BA113" s="69">
        <f t="shared" si="50"/>
        <v>0</v>
      </c>
      <c r="BB113" s="68"/>
      <c r="BC113" s="68"/>
      <c r="BD113" s="68" t="s">
        <v>121</v>
      </c>
      <c r="BE113" s="68"/>
      <c r="BF113" s="69">
        <f t="shared" si="51"/>
        <v>0</v>
      </c>
      <c r="BG113" s="69">
        <f t="shared" si="52"/>
        <v>0</v>
      </c>
      <c r="BH113" s="68"/>
      <c r="BI113" s="68"/>
      <c r="BJ113" s="68" t="s">
        <v>122</v>
      </c>
      <c r="BK113" s="68"/>
      <c r="BL113" s="69">
        <f t="shared" si="53"/>
        <v>0</v>
      </c>
      <c r="BM113" s="69">
        <f t="shared" si="54"/>
        <v>0</v>
      </c>
      <c r="BN113" s="68"/>
      <c r="BO113" s="68"/>
      <c r="BP113" s="68" t="s">
        <v>123</v>
      </c>
      <c r="BQ113" s="68"/>
      <c r="BR113" s="69">
        <f t="shared" si="55"/>
        <v>0</v>
      </c>
      <c r="BS113" s="69">
        <f t="shared" si="56"/>
        <v>0</v>
      </c>
      <c r="BT113" s="68"/>
      <c r="BU113" s="68"/>
      <c r="BV113" s="68" t="s">
        <v>124</v>
      </c>
      <c r="BW113" s="68"/>
      <c r="BX113" s="69">
        <f t="shared" si="57"/>
        <v>0</v>
      </c>
      <c r="BY113" s="69">
        <f t="shared" si="58"/>
        <v>0</v>
      </c>
      <c r="BZ113" s="68"/>
      <c r="CA113" s="68"/>
      <c r="CB113" s="68" t="s">
        <v>125</v>
      </c>
      <c r="CC113" s="68"/>
      <c r="CD113" s="69">
        <f t="shared" si="59"/>
        <v>0</v>
      </c>
      <c r="CE113" s="69">
        <f t="shared" si="60"/>
        <v>0</v>
      </c>
      <c r="CF113" s="68"/>
      <c r="CG113" s="68"/>
      <c r="CH113" s="68" t="s">
        <v>126</v>
      </c>
      <c r="CI113" s="68"/>
      <c r="CJ113" s="69" t="e">
        <f t="shared" si="61"/>
        <v>#DIV/0!</v>
      </c>
      <c r="CK113" s="69">
        <f t="shared" si="62"/>
        <v>0</v>
      </c>
      <c r="CL113" s="68"/>
      <c r="CM113" s="68"/>
      <c r="CN113" s="59">
        <f t="shared" si="63"/>
        <v>0</v>
      </c>
      <c r="CO113" s="59">
        <f t="shared" si="64"/>
        <v>0</v>
      </c>
      <c r="CP113" s="59">
        <f t="shared" si="65"/>
        <v>0</v>
      </c>
      <c r="CQ113" s="59">
        <f t="shared" si="66"/>
        <v>0</v>
      </c>
      <c r="CR113" s="59">
        <f t="shared" si="67"/>
        <v>0</v>
      </c>
      <c r="CS113" s="59">
        <f t="shared" si="68"/>
        <v>0</v>
      </c>
      <c r="CT113" s="59">
        <f t="shared" si="69"/>
        <v>0</v>
      </c>
      <c r="CU113" s="59">
        <f t="shared" si="70"/>
        <v>0</v>
      </c>
      <c r="CV113" s="59">
        <f t="shared" si="71"/>
        <v>0</v>
      </c>
      <c r="CW113" s="59">
        <f t="shared" si="72"/>
        <v>0</v>
      </c>
      <c r="CX113" s="59">
        <f t="shared" si="73"/>
        <v>0</v>
      </c>
      <c r="CY113" s="59">
        <f t="shared" si="74"/>
        <v>0</v>
      </c>
      <c r="CZ113" s="59">
        <f t="shared" si="75"/>
        <v>0</v>
      </c>
    </row>
    <row r="114" spans="1:104" ht="14.15" x14ac:dyDescent="0.4">
      <c r="A114" s="150" t="s">
        <v>821</v>
      </c>
      <c r="B114" s="227"/>
      <c r="C114" s="21" t="s">
        <v>1558</v>
      </c>
      <c r="D114" s="23"/>
      <c r="E114" s="23"/>
      <c r="F114" s="23"/>
      <c r="G114" s="21">
        <f t="shared" si="38"/>
        <v>0</v>
      </c>
      <c r="H114" s="21"/>
      <c r="I114" s="21"/>
      <c r="J114" s="21"/>
      <c r="K114" s="21"/>
      <c r="L114" s="21"/>
      <c r="M114" s="21"/>
      <c r="N114" s="21"/>
      <c r="O114" s="21"/>
      <c r="P114" s="21"/>
      <c r="Q114" s="21"/>
      <c r="R114" s="21"/>
      <c r="S114" s="21"/>
      <c r="T114" s="68" t="s">
        <v>115</v>
      </c>
      <c r="U114" s="68"/>
      <c r="V114" s="69" t="e">
        <f t="shared" si="39"/>
        <v>#DIV/0!</v>
      </c>
      <c r="W114" s="69" t="e">
        <f t="shared" si="40"/>
        <v>#DIV/0!</v>
      </c>
      <c r="X114" s="68"/>
      <c r="Y114" s="68"/>
      <c r="Z114" s="68" t="s">
        <v>116</v>
      </c>
      <c r="AA114" s="68"/>
      <c r="AB114" s="69" t="e">
        <f t="shared" si="41"/>
        <v>#DIV/0!</v>
      </c>
      <c r="AC114" s="69" t="e">
        <f t="shared" si="42"/>
        <v>#DIV/0!</v>
      </c>
      <c r="AD114" s="68"/>
      <c r="AE114" s="68"/>
      <c r="AF114" s="68" t="s">
        <v>117</v>
      </c>
      <c r="AG114" s="68"/>
      <c r="AH114" s="69" t="e">
        <f t="shared" si="43"/>
        <v>#DIV/0!</v>
      </c>
      <c r="AI114" s="69" t="e">
        <f t="shared" si="44"/>
        <v>#DIV/0!</v>
      </c>
      <c r="AJ114" s="68"/>
      <c r="AK114" s="68"/>
      <c r="AL114" s="68" t="s">
        <v>118</v>
      </c>
      <c r="AM114" s="68"/>
      <c r="AN114" s="69" t="e">
        <f t="shared" si="45"/>
        <v>#DIV/0!</v>
      </c>
      <c r="AO114" s="69" t="e">
        <f t="shared" si="46"/>
        <v>#DIV/0!</v>
      </c>
      <c r="AP114" s="68"/>
      <c r="AQ114" s="68"/>
      <c r="AR114" s="68" t="s">
        <v>119</v>
      </c>
      <c r="AS114" s="68"/>
      <c r="AT114" s="69" t="e">
        <f t="shared" si="47"/>
        <v>#DIV/0!</v>
      </c>
      <c r="AU114" s="69" t="e">
        <f t="shared" si="48"/>
        <v>#DIV/0!</v>
      </c>
      <c r="AV114" s="68"/>
      <c r="AW114" s="68"/>
      <c r="AX114" s="68" t="s">
        <v>120</v>
      </c>
      <c r="AY114" s="68"/>
      <c r="AZ114" s="69" t="e">
        <f t="shared" si="49"/>
        <v>#DIV/0!</v>
      </c>
      <c r="BA114" s="69" t="e">
        <f t="shared" si="50"/>
        <v>#DIV/0!</v>
      </c>
      <c r="BB114" s="68"/>
      <c r="BC114" s="68"/>
      <c r="BD114" s="68" t="s">
        <v>121</v>
      </c>
      <c r="BE114" s="68"/>
      <c r="BF114" s="69" t="e">
        <f t="shared" si="51"/>
        <v>#DIV/0!</v>
      </c>
      <c r="BG114" s="69" t="e">
        <f t="shared" si="52"/>
        <v>#DIV/0!</v>
      </c>
      <c r="BH114" s="68"/>
      <c r="BI114" s="68"/>
      <c r="BJ114" s="68" t="s">
        <v>122</v>
      </c>
      <c r="BK114" s="68"/>
      <c r="BL114" s="69" t="e">
        <f t="shared" si="53"/>
        <v>#DIV/0!</v>
      </c>
      <c r="BM114" s="69" t="e">
        <f t="shared" si="54"/>
        <v>#DIV/0!</v>
      </c>
      <c r="BN114" s="68"/>
      <c r="BO114" s="68"/>
      <c r="BP114" s="68" t="s">
        <v>123</v>
      </c>
      <c r="BQ114" s="68"/>
      <c r="BR114" s="69" t="e">
        <f t="shared" si="55"/>
        <v>#DIV/0!</v>
      </c>
      <c r="BS114" s="69" t="e">
        <f t="shared" si="56"/>
        <v>#DIV/0!</v>
      </c>
      <c r="BT114" s="68"/>
      <c r="BU114" s="68"/>
      <c r="BV114" s="68" t="s">
        <v>124</v>
      </c>
      <c r="BW114" s="68"/>
      <c r="BX114" s="69" t="e">
        <f t="shared" si="57"/>
        <v>#DIV/0!</v>
      </c>
      <c r="BY114" s="69" t="e">
        <f t="shared" si="58"/>
        <v>#DIV/0!</v>
      </c>
      <c r="BZ114" s="68"/>
      <c r="CA114" s="68"/>
      <c r="CB114" s="68" t="s">
        <v>125</v>
      </c>
      <c r="CC114" s="68"/>
      <c r="CD114" s="69" t="e">
        <f t="shared" si="59"/>
        <v>#DIV/0!</v>
      </c>
      <c r="CE114" s="69" t="e">
        <f t="shared" si="60"/>
        <v>#DIV/0!</v>
      </c>
      <c r="CF114" s="68"/>
      <c r="CG114" s="68"/>
      <c r="CH114" s="68" t="s">
        <v>126</v>
      </c>
      <c r="CI114" s="68"/>
      <c r="CJ114" s="69" t="e">
        <f t="shared" si="61"/>
        <v>#DIV/0!</v>
      </c>
      <c r="CK114" s="69" t="e">
        <f t="shared" si="62"/>
        <v>#DIV/0!</v>
      </c>
      <c r="CL114" s="68"/>
      <c r="CM114" s="68"/>
      <c r="CN114" s="59">
        <f t="shared" si="63"/>
        <v>0</v>
      </c>
      <c r="CO114" s="59">
        <f t="shared" si="64"/>
        <v>0</v>
      </c>
      <c r="CP114" s="59">
        <f t="shared" si="65"/>
        <v>0</v>
      </c>
      <c r="CQ114" s="59">
        <f t="shared" si="66"/>
        <v>0</v>
      </c>
      <c r="CR114" s="59">
        <f t="shared" si="67"/>
        <v>0</v>
      </c>
      <c r="CS114" s="59">
        <f t="shared" si="68"/>
        <v>0</v>
      </c>
      <c r="CT114" s="59">
        <f t="shared" si="69"/>
        <v>0</v>
      </c>
      <c r="CU114" s="59">
        <f t="shared" si="70"/>
        <v>0</v>
      </c>
      <c r="CV114" s="59">
        <f t="shared" si="71"/>
        <v>0</v>
      </c>
      <c r="CW114" s="59">
        <f t="shared" si="72"/>
        <v>0</v>
      </c>
      <c r="CX114" s="59">
        <f t="shared" si="73"/>
        <v>0</v>
      </c>
      <c r="CY114" s="59">
        <f t="shared" si="74"/>
        <v>0</v>
      </c>
      <c r="CZ114" s="59">
        <f t="shared" si="75"/>
        <v>0</v>
      </c>
    </row>
    <row r="115" spans="1:104" ht="14.15" x14ac:dyDescent="0.4">
      <c r="A115" s="150" t="s">
        <v>821</v>
      </c>
      <c r="B115" s="228"/>
      <c r="C115" s="21" t="s">
        <v>1559</v>
      </c>
      <c r="D115" s="23"/>
      <c r="E115" s="23"/>
      <c r="F115" s="23"/>
      <c r="G115" s="21">
        <f t="shared" si="38"/>
        <v>0</v>
      </c>
      <c r="H115" s="21"/>
      <c r="I115" s="21"/>
      <c r="J115" s="21"/>
      <c r="K115" s="21"/>
      <c r="L115" s="21"/>
      <c r="M115" s="21"/>
      <c r="N115" s="21"/>
      <c r="O115" s="21"/>
      <c r="P115" s="21"/>
      <c r="Q115" s="21"/>
      <c r="R115" s="21"/>
      <c r="S115" s="21"/>
      <c r="T115" s="68" t="s">
        <v>115</v>
      </c>
      <c r="U115" s="68"/>
      <c r="V115" s="69" t="e">
        <f t="shared" si="39"/>
        <v>#DIV/0!</v>
      </c>
      <c r="W115" s="69" t="e">
        <f t="shared" si="40"/>
        <v>#DIV/0!</v>
      </c>
      <c r="X115" s="68"/>
      <c r="Y115" s="68"/>
      <c r="Z115" s="68" t="s">
        <v>116</v>
      </c>
      <c r="AA115" s="68"/>
      <c r="AB115" s="69" t="e">
        <f t="shared" si="41"/>
        <v>#DIV/0!</v>
      </c>
      <c r="AC115" s="69" t="e">
        <f t="shared" si="42"/>
        <v>#DIV/0!</v>
      </c>
      <c r="AD115" s="68"/>
      <c r="AE115" s="68"/>
      <c r="AF115" s="68" t="s">
        <v>117</v>
      </c>
      <c r="AG115" s="68"/>
      <c r="AH115" s="69" t="e">
        <f t="shared" si="43"/>
        <v>#DIV/0!</v>
      </c>
      <c r="AI115" s="69" t="e">
        <f t="shared" si="44"/>
        <v>#DIV/0!</v>
      </c>
      <c r="AJ115" s="68"/>
      <c r="AK115" s="68"/>
      <c r="AL115" s="68" t="s">
        <v>118</v>
      </c>
      <c r="AM115" s="68"/>
      <c r="AN115" s="69" t="e">
        <f t="shared" si="45"/>
        <v>#DIV/0!</v>
      </c>
      <c r="AO115" s="69" t="e">
        <f t="shared" si="46"/>
        <v>#DIV/0!</v>
      </c>
      <c r="AP115" s="68"/>
      <c r="AQ115" s="68"/>
      <c r="AR115" s="68" t="s">
        <v>119</v>
      </c>
      <c r="AS115" s="68"/>
      <c r="AT115" s="69" t="e">
        <f t="shared" si="47"/>
        <v>#DIV/0!</v>
      </c>
      <c r="AU115" s="69" t="e">
        <f t="shared" si="48"/>
        <v>#DIV/0!</v>
      </c>
      <c r="AV115" s="68"/>
      <c r="AW115" s="68"/>
      <c r="AX115" s="68" t="s">
        <v>120</v>
      </c>
      <c r="AY115" s="68"/>
      <c r="AZ115" s="69" t="e">
        <f t="shared" si="49"/>
        <v>#DIV/0!</v>
      </c>
      <c r="BA115" s="69" t="e">
        <f t="shared" si="50"/>
        <v>#DIV/0!</v>
      </c>
      <c r="BB115" s="68"/>
      <c r="BC115" s="68"/>
      <c r="BD115" s="68" t="s">
        <v>121</v>
      </c>
      <c r="BE115" s="68"/>
      <c r="BF115" s="69" t="e">
        <f t="shared" si="51"/>
        <v>#DIV/0!</v>
      </c>
      <c r="BG115" s="69" t="e">
        <f t="shared" si="52"/>
        <v>#DIV/0!</v>
      </c>
      <c r="BH115" s="68"/>
      <c r="BI115" s="68"/>
      <c r="BJ115" s="68" t="s">
        <v>122</v>
      </c>
      <c r="BK115" s="68"/>
      <c r="BL115" s="69" t="e">
        <f t="shared" si="53"/>
        <v>#DIV/0!</v>
      </c>
      <c r="BM115" s="69" t="e">
        <f t="shared" si="54"/>
        <v>#DIV/0!</v>
      </c>
      <c r="BN115" s="68"/>
      <c r="BO115" s="68"/>
      <c r="BP115" s="68" t="s">
        <v>123</v>
      </c>
      <c r="BQ115" s="68"/>
      <c r="BR115" s="69" t="e">
        <f t="shared" si="55"/>
        <v>#DIV/0!</v>
      </c>
      <c r="BS115" s="69" t="e">
        <f t="shared" si="56"/>
        <v>#DIV/0!</v>
      </c>
      <c r="BT115" s="68"/>
      <c r="BU115" s="68"/>
      <c r="BV115" s="68" t="s">
        <v>124</v>
      </c>
      <c r="BW115" s="68"/>
      <c r="BX115" s="69" t="e">
        <f t="shared" si="57"/>
        <v>#DIV/0!</v>
      </c>
      <c r="BY115" s="69" t="e">
        <f t="shared" si="58"/>
        <v>#DIV/0!</v>
      </c>
      <c r="BZ115" s="68"/>
      <c r="CA115" s="68"/>
      <c r="CB115" s="68" t="s">
        <v>125</v>
      </c>
      <c r="CC115" s="68"/>
      <c r="CD115" s="69" t="e">
        <f t="shared" si="59"/>
        <v>#DIV/0!</v>
      </c>
      <c r="CE115" s="69" t="e">
        <f t="shared" si="60"/>
        <v>#DIV/0!</v>
      </c>
      <c r="CF115" s="68"/>
      <c r="CG115" s="68"/>
      <c r="CH115" s="68" t="s">
        <v>126</v>
      </c>
      <c r="CI115" s="68"/>
      <c r="CJ115" s="69" t="e">
        <f t="shared" si="61"/>
        <v>#DIV/0!</v>
      </c>
      <c r="CK115" s="69" t="e">
        <f t="shared" si="62"/>
        <v>#DIV/0!</v>
      </c>
      <c r="CL115" s="68"/>
      <c r="CM115" s="68"/>
      <c r="CN115" s="59">
        <f t="shared" si="63"/>
        <v>0</v>
      </c>
      <c r="CO115" s="59">
        <f t="shared" si="64"/>
        <v>0</v>
      </c>
      <c r="CP115" s="59">
        <f t="shared" si="65"/>
        <v>0</v>
      </c>
      <c r="CQ115" s="59">
        <f t="shared" si="66"/>
        <v>0</v>
      </c>
      <c r="CR115" s="59">
        <f t="shared" si="67"/>
        <v>0</v>
      </c>
      <c r="CS115" s="59">
        <f t="shared" si="68"/>
        <v>0</v>
      </c>
      <c r="CT115" s="59">
        <f t="shared" si="69"/>
        <v>0</v>
      </c>
      <c r="CU115" s="59">
        <f t="shared" si="70"/>
        <v>0</v>
      </c>
      <c r="CV115" s="59">
        <f t="shared" si="71"/>
        <v>0</v>
      </c>
      <c r="CW115" s="59">
        <f t="shared" si="72"/>
        <v>0</v>
      </c>
      <c r="CX115" s="59">
        <f t="shared" si="73"/>
        <v>0</v>
      </c>
      <c r="CY115" s="59">
        <f t="shared" si="74"/>
        <v>0</v>
      </c>
      <c r="CZ115" s="59">
        <f t="shared" si="75"/>
        <v>0</v>
      </c>
    </row>
    <row r="116" spans="1:104" ht="51.45" x14ac:dyDescent="0.4">
      <c r="A116" s="150" t="s">
        <v>821</v>
      </c>
      <c r="B116" s="226" t="s">
        <v>146</v>
      </c>
      <c r="C116" s="21" t="s">
        <v>1560</v>
      </c>
      <c r="D116" s="23" t="s">
        <v>848</v>
      </c>
      <c r="E116" s="23" t="s">
        <v>879</v>
      </c>
      <c r="F116" s="23" t="s">
        <v>880</v>
      </c>
      <c r="G116" s="21">
        <f t="shared" si="38"/>
        <v>6</v>
      </c>
      <c r="H116" s="21"/>
      <c r="I116" s="21"/>
      <c r="J116" s="21"/>
      <c r="K116" s="21"/>
      <c r="L116" s="21"/>
      <c r="M116" s="21">
        <v>1</v>
      </c>
      <c r="N116" s="21">
        <v>1</v>
      </c>
      <c r="O116" s="21">
        <v>1</v>
      </c>
      <c r="P116" s="21">
        <v>1</v>
      </c>
      <c r="Q116" s="21">
        <v>1</v>
      </c>
      <c r="R116" s="21">
        <v>1</v>
      </c>
      <c r="S116" s="21"/>
      <c r="T116" s="68" t="s">
        <v>115</v>
      </c>
      <c r="U116" s="68"/>
      <c r="V116" s="69" t="e">
        <f t="shared" si="39"/>
        <v>#DIV/0!</v>
      </c>
      <c r="W116" s="69">
        <f t="shared" si="40"/>
        <v>0</v>
      </c>
      <c r="X116" s="68"/>
      <c r="Y116" s="68"/>
      <c r="Z116" s="68" t="s">
        <v>116</v>
      </c>
      <c r="AA116" s="68"/>
      <c r="AB116" s="69" t="e">
        <f t="shared" si="41"/>
        <v>#DIV/0!</v>
      </c>
      <c r="AC116" s="69">
        <f t="shared" si="42"/>
        <v>0</v>
      </c>
      <c r="AD116" s="68"/>
      <c r="AE116" s="68"/>
      <c r="AF116" s="68" t="s">
        <v>117</v>
      </c>
      <c r="AG116" s="68"/>
      <c r="AH116" s="69" t="e">
        <f t="shared" si="43"/>
        <v>#DIV/0!</v>
      </c>
      <c r="AI116" s="69">
        <f t="shared" si="44"/>
        <v>0</v>
      </c>
      <c r="AJ116" s="68"/>
      <c r="AK116" s="68"/>
      <c r="AL116" s="68" t="s">
        <v>118</v>
      </c>
      <c r="AM116" s="68"/>
      <c r="AN116" s="69" t="e">
        <f t="shared" si="45"/>
        <v>#DIV/0!</v>
      </c>
      <c r="AO116" s="69">
        <f t="shared" si="46"/>
        <v>0</v>
      </c>
      <c r="AP116" s="68"/>
      <c r="AQ116" s="68"/>
      <c r="AR116" s="68" t="s">
        <v>119</v>
      </c>
      <c r="AS116" s="68"/>
      <c r="AT116" s="69" t="e">
        <f t="shared" si="47"/>
        <v>#DIV/0!</v>
      </c>
      <c r="AU116" s="69">
        <f t="shared" si="48"/>
        <v>0</v>
      </c>
      <c r="AV116" s="68"/>
      <c r="AW116" s="68"/>
      <c r="AX116" s="68" t="s">
        <v>120</v>
      </c>
      <c r="AY116" s="68"/>
      <c r="AZ116" s="69">
        <f t="shared" si="49"/>
        <v>0</v>
      </c>
      <c r="BA116" s="69">
        <f t="shared" si="50"/>
        <v>0</v>
      </c>
      <c r="BB116" s="68"/>
      <c r="BC116" s="68"/>
      <c r="BD116" s="68" t="s">
        <v>121</v>
      </c>
      <c r="BE116" s="68"/>
      <c r="BF116" s="69">
        <f t="shared" si="51"/>
        <v>0</v>
      </c>
      <c r="BG116" s="69">
        <f t="shared" si="52"/>
        <v>0</v>
      </c>
      <c r="BH116" s="68"/>
      <c r="BI116" s="68"/>
      <c r="BJ116" s="68" t="s">
        <v>122</v>
      </c>
      <c r="BK116" s="68"/>
      <c r="BL116" s="69">
        <f t="shared" si="53"/>
        <v>0</v>
      </c>
      <c r="BM116" s="69">
        <f t="shared" si="54"/>
        <v>0</v>
      </c>
      <c r="BN116" s="68"/>
      <c r="BO116" s="68"/>
      <c r="BP116" s="68" t="s">
        <v>123</v>
      </c>
      <c r="BQ116" s="68"/>
      <c r="BR116" s="69">
        <f t="shared" si="55"/>
        <v>0</v>
      </c>
      <c r="BS116" s="69">
        <f t="shared" si="56"/>
        <v>0</v>
      </c>
      <c r="BT116" s="68"/>
      <c r="BU116" s="68"/>
      <c r="BV116" s="68" t="s">
        <v>124</v>
      </c>
      <c r="BW116" s="68"/>
      <c r="BX116" s="69">
        <f t="shared" si="57"/>
        <v>0</v>
      </c>
      <c r="BY116" s="69">
        <f t="shared" si="58"/>
        <v>0</v>
      </c>
      <c r="BZ116" s="68"/>
      <c r="CA116" s="68"/>
      <c r="CB116" s="68" t="s">
        <v>125</v>
      </c>
      <c r="CC116" s="68"/>
      <c r="CD116" s="69">
        <f t="shared" si="59"/>
        <v>0</v>
      </c>
      <c r="CE116" s="69">
        <f t="shared" si="60"/>
        <v>0</v>
      </c>
      <c r="CF116" s="68"/>
      <c r="CG116" s="68"/>
      <c r="CH116" s="68" t="s">
        <v>126</v>
      </c>
      <c r="CI116" s="68"/>
      <c r="CJ116" s="69" t="e">
        <f t="shared" si="61"/>
        <v>#DIV/0!</v>
      </c>
      <c r="CK116" s="69">
        <f t="shared" si="62"/>
        <v>0</v>
      </c>
      <c r="CL116" s="68"/>
      <c r="CM116" s="68"/>
      <c r="CN116" s="59">
        <f t="shared" si="63"/>
        <v>0</v>
      </c>
      <c r="CO116" s="59">
        <f t="shared" si="64"/>
        <v>0</v>
      </c>
      <c r="CP116" s="59">
        <f t="shared" si="65"/>
        <v>0</v>
      </c>
      <c r="CQ116" s="59">
        <f t="shared" si="66"/>
        <v>0</v>
      </c>
      <c r="CR116" s="59">
        <f t="shared" si="67"/>
        <v>0</v>
      </c>
      <c r="CS116" s="59">
        <f t="shared" si="68"/>
        <v>0</v>
      </c>
      <c r="CT116" s="59">
        <f t="shared" si="69"/>
        <v>0</v>
      </c>
      <c r="CU116" s="59">
        <f t="shared" si="70"/>
        <v>0</v>
      </c>
      <c r="CV116" s="59">
        <f t="shared" si="71"/>
        <v>0</v>
      </c>
      <c r="CW116" s="59">
        <f t="shared" si="72"/>
        <v>0</v>
      </c>
      <c r="CX116" s="59">
        <f t="shared" si="73"/>
        <v>0</v>
      </c>
      <c r="CY116" s="59">
        <f t="shared" si="74"/>
        <v>0</v>
      </c>
      <c r="CZ116" s="59">
        <f t="shared" si="75"/>
        <v>0</v>
      </c>
    </row>
    <row r="117" spans="1:104" ht="14.15" x14ac:dyDescent="0.4">
      <c r="A117" s="150" t="s">
        <v>821</v>
      </c>
      <c r="B117" s="227"/>
      <c r="C117" s="21" t="s">
        <v>1561</v>
      </c>
      <c r="D117" s="23"/>
      <c r="E117" s="23"/>
      <c r="F117" s="23"/>
      <c r="G117" s="21">
        <f t="shared" si="38"/>
        <v>0</v>
      </c>
      <c r="H117" s="21"/>
      <c r="I117" s="21"/>
      <c r="J117" s="21"/>
      <c r="K117" s="21"/>
      <c r="L117" s="21"/>
      <c r="M117" s="21"/>
      <c r="N117" s="21"/>
      <c r="O117" s="21"/>
      <c r="P117" s="21"/>
      <c r="Q117" s="21"/>
      <c r="R117" s="21"/>
      <c r="S117" s="21"/>
      <c r="T117" s="68" t="s">
        <v>115</v>
      </c>
      <c r="U117" s="68"/>
      <c r="V117" s="69" t="e">
        <f t="shared" si="39"/>
        <v>#DIV/0!</v>
      </c>
      <c r="W117" s="69" t="e">
        <f t="shared" si="40"/>
        <v>#DIV/0!</v>
      </c>
      <c r="X117" s="68"/>
      <c r="Y117" s="68"/>
      <c r="Z117" s="68" t="s">
        <v>116</v>
      </c>
      <c r="AA117" s="68"/>
      <c r="AB117" s="69" t="e">
        <f t="shared" si="41"/>
        <v>#DIV/0!</v>
      </c>
      <c r="AC117" s="69" t="e">
        <f t="shared" si="42"/>
        <v>#DIV/0!</v>
      </c>
      <c r="AD117" s="68"/>
      <c r="AE117" s="68"/>
      <c r="AF117" s="68" t="s">
        <v>117</v>
      </c>
      <c r="AG117" s="68"/>
      <c r="AH117" s="69" t="e">
        <f t="shared" si="43"/>
        <v>#DIV/0!</v>
      </c>
      <c r="AI117" s="69" t="e">
        <f t="shared" si="44"/>
        <v>#DIV/0!</v>
      </c>
      <c r="AJ117" s="68"/>
      <c r="AK117" s="68"/>
      <c r="AL117" s="68" t="s">
        <v>118</v>
      </c>
      <c r="AM117" s="68"/>
      <c r="AN117" s="69" t="e">
        <f t="shared" si="45"/>
        <v>#DIV/0!</v>
      </c>
      <c r="AO117" s="69" t="e">
        <f t="shared" si="46"/>
        <v>#DIV/0!</v>
      </c>
      <c r="AP117" s="68"/>
      <c r="AQ117" s="68"/>
      <c r="AR117" s="68" t="s">
        <v>119</v>
      </c>
      <c r="AS117" s="68"/>
      <c r="AT117" s="69" t="e">
        <f t="shared" si="47"/>
        <v>#DIV/0!</v>
      </c>
      <c r="AU117" s="69" t="e">
        <f t="shared" si="48"/>
        <v>#DIV/0!</v>
      </c>
      <c r="AV117" s="68"/>
      <c r="AW117" s="68"/>
      <c r="AX117" s="68" t="s">
        <v>120</v>
      </c>
      <c r="AY117" s="68"/>
      <c r="AZ117" s="69" t="e">
        <f t="shared" si="49"/>
        <v>#DIV/0!</v>
      </c>
      <c r="BA117" s="69" t="e">
        <f t="shared" si="50"/>
        <v>#DIV/0!</v>
      </c>
      <c r="BB117" s="68"/>
      <c r="BC117" s="68"/>
      <c r="BD117" s="68" t="s">
        <v>121</v>
      </c>
      <c r="BE117" s="68"/>
      <c r="BF117" s="69" t="e">
        <f t="shared" si="51"/>
        <v>#DIV/0!</v>
      </c>
      <c r="BG117" s="69" t="e">
        <f t="shared" si="52"/>
        <v>#DIV/0!</v>
      </c>
      <c r="BH117" s="68"/>
      <c r="BI117" s="68"/>
      <c r="BJ117" s="68" t="s">
        <v>122</v>
      </c>
      <c r="BK117" s="68"/>
      <c r="BL117" s="69" t="e">
        <f t="shared" si="53"/>
        <v>#DIV/0!</v>
      </c>
      <c r="BM117" s="69" t="e">
        <f t="shared" si="54"/>
        <v>#DIV/0!</v>
      </c>
      <c r="BN117" s="68"/>
      <c r="BO117" s="68"/>
      <c r="BP117" s="68" t="s">
        <v>123</v>
      </c>
      <c r="BQ117" s="68"/>
      <c r="BR117" s="69" t="e">
        <f t="shared" si="55"/>
        <v>#DIV/0!</v>
      </c>
      <c r="BS117" s="69" t="e">
        <f t="shared" si="56"/>
        <v>#DIV/0!</v>
      </c>
      <c r="BT117" s="68"/>
      <c r="BU117" s="68"/>
      <c r="BV117" s="68" t="s">
        <v>124</v>
      </c>
      <c r="BW117" s="68"/>
      <c r="BX117" s="69" t="e">
        <f t="shared" si="57"/>
        <v>#DIV/0!</v>
      </c>
      <c r="BY117" s="69" t="e">
        <f t="shared" si="58"/>
        <v>#DIV/0!</v>
      </c>
      <c r="BZ117" s="68"/>
      <c r="CA117" s="68"/>
      <c r="CB117" s="68" t="s">
        <v>125</v>
      </c>
      <c r="CC117" s="68"/>
      <c r="CD117" s="69" t="e">
        <f t="shared" si="59"/>
        <v>#DIV/0!</v>
      </c>
      <c r="CE117" s="69" t="e">
        <f t="shared" si="60"/>
        <v>#DIV/0!</v>
      </c>
      <c r="CF117" s="68"/>
      <c r="CG117" s="68"/>
      <c r="CH117" s="68" t="s">
        <v>126</v>
      </c>
      <c r="CI117" s="68"/>
      <c r="CJ117" s="69" t="e">
        <f t="shared" si="61"/>
        <v>#DIV/0!</v>
      </c>
      <c r="CK117" s="69" t="e">
        <f t="shared" si="62"/>
        <v>#DIV/0!</v>
      </c>
      <c r="CL117" s="68"/>
      <c r="CM117" s="68"/>
      <c r="CN117" s="59">
        <f t="shared" si="63"/>
        <v>0</v>
      </c>
      <c r="CO117" s="59">
        <f t="shared" si="64"/>
        <v>0</v>
      </c>
      <c r="CP117" s="59">
        <f t="shared" si="65"/>
        <v>0</v>
      </c>
      <c r="CQ117" s="59">
        <f t="shared" si="66"/>
        <v>0</v>
      </c>
      <c r="CR117" s="59">
        <f t="shared" si="67"/>
        <v>0</v>
      </c>
      <c r="CS117" s="59">
        <f t="shared" si="68"/>
        <v>0</v>
      </c>
      <c r="CT117" s="59">
        <f t="shared" si="69"/>
        <v>0</v>
      </c>
      <c r="CU117" s="59">
        <f t="shared" si="70"/>
        <v>0</v>
      </c>
      <c r="CV117" s="59">
        <f t="shared" si="71"/>
        <v>0</v>
      </c>
      <c r="CW117" s="59">
        <f t="shared" si="72"/>
        <v>0</v>
      </c>
      <c r="CX117" s="59">
        <f t="shared" si="73"/>
        <v>0</v>
      </c>
      <c r="CY117" s="59">
        <f t="shared" si="74"/>
        <v>0</v>
      </c>
      <c r="CZ117" s="59">
        <f t="shared" si="75"/>
        <v>0</v>
      </c>
    </row>
    <row r="118" spans="1:104" ht="14.15" x14ac:dyDescent="0.4">
      <c r="A118" s="150" t="s">
        <v>821</v>
      </c>
      <c r="B118" s="227"/>
      <c r="C118" s="21" t="s">
        <v>1562</v>
      </c>
      <c r="D118" s="23"/>
      <c r="E118" s="23"/>
      <c r="F118" s="23"/>
      <c r="G118" s="21">
        <f t="shared" si="38"/>
        <v>0</v>
      </c>
      <c r="H118" s="21"/>
      <c r="I118" s="21"/>
      <c r="J118" s="21"/>
      <c r="K118" s="21"/>
      <c r="L118" s="21"/>
      <c r="M118" s="21"/>
      <c r="N118" s="21"/>
      <c r="O118" s="21"/>
      <c r="P118" s="21"/>
      <c r="Q118" s="21"/>
      <c r="R118" s="21"/>
      <c r="S118" s="21"/>
      <c r="T118" s="68" t="s">
        <v>115</v>
      </c>
      <c r="U118" s="68"/>
      <c r="V118" s="69" t="e">
        <f t="shared" si="39"/>
        <v>#DIV/0!</v>
      </c>
      <c r="W118" s="69" t="e">
        <f t="shared" si="40"/>
        <v>#DIV/0!</v>
      </c>
      <c r="X118" s="68"/>
      <c r="Y118" s="68"/>
      <c r="Z118" s="68" t="s">
        <v>116</v>
      </c>
      <c r="AA118" s="68"/>
      <c r="AB118" s="69" t="e">
        <f t="shared" si="41"/>
        <v>#DIV/0!</v>
      </c>
      <c r="AC118" s="69" t="e">
        <f t="shared" si="42"/>
        <v>#DIV/0!</v>
      </c>
      <c r="AD118" s="68"/>
      <c r="AE118" s="68"/>
      <c r="AF118" s="68" t="s">
        <v>117</v>
      </c>
      <c r="AG118" s="68"/>
      <c r="AH118" s="69" t="e">
        <f t="shared" si="43"/>
        <v>#DIV/0!</v>
      </c>
      <c r="AI118" s="69" t="e">
        <f t="shared" si="44"/>
        <v>#DIV/0!</v>
      </c>
      <c r="AJ118" s="68"/>
      <c r="AK118" s="68"/>
      <c r="AL118" s="68" t="s">
        <v>118</v>
      </c>
      <c r="AM118" s="68"/>
      <c r="AN118" s="69" t="e">
        <f t="shared" si="45"/>
        <v>#DIV/0!</v>
      </c>
      <c r="AO118" s="69" t="e">
        <f t="shared" si="46"/>
        <v>#DIV/0!</v>
      </c>
      <c r="AP118" s="68"/>
      <c r="AQ118" s="68"/>
      <c r="AR118" s="68" t="s">
        <v>119</v>
      </c>
      <c r="AS118" s="68"/>
      <c r="AT118" s="69" t="e">
        <f t="shared" si="47"/>
        <v>#DIV/0!</v>
      </c>
      <c r="AU118" s="69" t="e">
        <f t="shared" si="48"/>
        <v>#DIV/0!</v>
      </c>
      <c r="AV118" s="68"/>
      <c r="AW118" s="68"/>
      <c r="AX118" s="68" t="s">
        <v>120</v>
      </c>
      <c r="AY118" s="68"/>
      <c r="AZ118" s="69" t="e">
        <f t="shared" si="49"/>
        <v>#DIV/0!</v>
      </c>
      <c r="BA118" s="69" t="e">
        <f t="shared" si="50"/>
        <v>#DIV/0!</v>
      </c>
      <c r="BB118" s="68"/>
      <c r="BC118" s="68"/>
      <c r="BD118" s="68" t="s">
        <v>121</v>
      </c>
      <c r="BE118" s="68"/>
      <c r="BF118" s="69" t="e">
        <f t="shared" si="51"/>
        <v>#DIV/0!</v>
      </c>
      <c r="BG118" s="69" t="e">
        <f t="shared" si="52"/>
        <v>#DIV/0!</v>
      </c>
      <c r="BH118" s="68"/>
      <c r="BI118" s="68"/>
      <c r="BJ118" s="68" t="s">
        <v>122</v>
      </c>
      <c r="BK118" s="68"/>
      <c r="BL118" s="69" t="e">
        <f t="shared" si="53"/>
        <v>#DIV/0!</v>
      </c>
      <c r="BM118" s="69" t="e">
        <f t="shared" si="54"/>
        <v>#DIV/0!</v>
      </c>
      <c r="BN118" s="68"/>
      <c r="BO118" s="68"/>
      <c r="BP118" s="68" t="s">
        <v>123</v>
      </c>
      <c r="BQ118" s="68"/>
      <c r="BR118" s="69" t="e">
        <f t="shared" si="55"/>
        <v>#DIV/0!</v>
      </c>
      <c r="BS118" s="69" t="e">
        <f t="shared" si="56"/>
        <v>#DIV/0!</v>
      </c>
      <c r="BT118" s="68"/>
      <c r="BU118" s="68"/>
      <c r="BV118" s="68" t="s">
        <v>124</v>
      </c>
      <c r="BW118" s="68"/>
      <c r="BX118" s="69" t="e">
        <f t="shared" si="57"/>
        <v>#DIV/0!</v>
      </c>
      <c r="BY118" s="69" t="e">
        <f t="shared" si="58"/>
        <v>#DIV/0!</v>
      </c>
      <c r="BZ118" s="68"/>
      <c r="CA118" s="68"/>
      <c r="CB118" s="68" t="s">
        <v>125</v>
      </c>
      <c r="CC118" s="68"/>
      <c r="CD118" s="69" t="e">
        <f t="shared" si="59"/>
        <v>#DIV/0!</v>
      </c>
      <c r="CE118" s="69" t="e">
        <f t="shared" si="60"/>
        <v>#DIV/0!</v>
      </c>
      <c r="CF118" s="68"/>
      <c r="CG118" s="68"/>
      <c r="CH118" s="68" t="s">
        <v>126</v>
      </c>
      <c r="CI118" s="68"/>
      <c r="CJ118" s="69" t="e">
        <f t="shared" si="61"/>
        <v>#DIV/0!</v>
      </c>
      <c r="CK118" s="69" t="e">
        <f t="shared" si="62"/>
        <v>#DIV/0!</v>
      </c>
      <c r="CL118" s="68"/>
      <c r="CM118" s="68"/>
      <c r="CN118" s="59">
        <f t="shared" si="63"/>
        <v>0</v>
      </c>
      <c r="CO118" s="59">
        <f t="shared" si="64"/>
        <v>0</v>
      </c>
      <c r="CP118" s="59">
        <f t="shared" si="65"/>
        <v>0</v>
      </c>
      <c r="CQ118" s="59">
        <f t="shared" si="66"/>
        <v>0</v>
      </c>
      <c r="CR118" s="59">
        <f t="shared" si="67"/>
        <v>0</v>
      </c>
      <c r="CS118" s="59">
        <f t="shared" si="68"/>
        <v>0</v>
      </c>
      <c r="CT118" s="59">
        <f t="shared" si="69"/>
        <v>0</v>
      </c>
      <c r="CU118" s="59">
        <f t="shared" si="70"/>
        <v>0</v>
      </c>
      <c r="CV118" s="59">
        <f t="shared" si="71"/>
        <v>0</v>
      </c>
      <c r="CW118" s="59">
        <f t="shared" si="72"/>
        <v>0</v>
      </c>
      <c r="CX118" s="59">
        <f t="shared" si="73"/>
        <v>0</v>
      </c>
      <c r="CY118" s="59">
        <f t="shared" si="74"/>
        <v>0</v>
      </c>
      <c r="CZ118" s="59">
        <f t="shared" si="75"/>
        <v>0</v>
      </c>
    </row>
    <row r="119" spans="1:104" ht="14.15" x14ac:dyDescent="0.4">
      <c r="A119" s="150" t="s">
        <v>821</v>
      </c>
      <c r="B119" s="228"/>
      <c r="C119" s="21" t="s">
        <v>1563</v>
      </c>
      <c r="D119" s="23"/>
      <c r="E119" s="23"/>
      <c r="F119" s="23"/>
      <c r="G119" s="21">
        <f t="shared" si="38"/>
        <v>0</v>
      </c>
      <c r="H119" s="21"/>
      <c r="I119" s="21"/>
      <c r="J119" s="21"/>
      <c r="K119" s="21"/>
      <c r="L119" s="21"/>
      <c r="M119" s="21"/>
      <c r="N119" s="21"/>
      <c r="O119" s="21"/>
      <c r="P119" s="21"/>
      <c r="Q119" s="21"/>
      <c r="R119" s="21"/>
      <c r="S119" s="21"/>
      <c r="T119" s="68" t="s">
        <v>115</v>
      </c>
      <c r="U119" s="68"/>
      <c r="V119" s="69" t="e">
        <f t="shared" si="39"/>
        <v>#DIV/0!</v>
      </c>
      <c r="W119" s="69" t="e">
        <f t="shared" si="40"/>
        <v>#DIV/0!</v>
      </c>
      <c r="X119" s="68"/>
      <c r="Y119" s="68"/>
      <c r="Z119" s="68" t="s">
        <v>116</v>
      </c>
      <c r="AA119" s="68"/>
      <c r="AB119" s="69" t="e">
        <f t="shared" si="41"/>
        <v>#DIV/0!</v>
      </c>
      <c r="AC119" s="69" t="e">
        <f t="shared" si="42"/>
        <v>#DIV/0!</v>
      </c>
      <c r="AD119" s="68"/>
      <c r="AE119" s="68"/>
      <c r="AF119" s="68" t="s">
        <v>117</v>
      </c>
      <c r="AG119" s="68"/>
      <c r="AH119" s="69" t="e">
        <f t="shared" si="43"/>
        <v>#DIV/0!</v>
      </c>
      <c r="AI119" s="69" t="e">
        <f t="shared" si="44"/>
        <v>#DIV/0!</v>
      </c>
      <c r="AJ119" s="68"/>
      <c r="AK119" s="68"/>
      <c r="AL119" s="68" t="s">
        <v>118</v>
      </c>
      <c r="AM119" s="68"/>
      <c r="AN119" s="69" t="e">
        <f t="shared" si="45"/>
        <v>#DIV/0!</v>
      </c>
      <c r="AO119" s="69" t="e">
        <f t="shared" si="46"/>
        <v>#DIV/0!</v>
      </c>
      <c r="AP119" s="68"/>
      <c r="AQ119" s="68"/>
      <c r="AR119" s="68" t="s">
        <v>119</v>
      </c>
      <c r="AS119" s="68"/>
      <c r="AT119" s="69" t="e">
        <f t="shared" si="47"/>
        <v>#DIV/0!</v>
      </c>
      <c r="AU119" s="69" t="e">
        <f t="shared" si="48"/>
        <v>#DIV/0!</v>
      </c>
      <c r="AV119" s="68"/>
      <c r="AW119" s="68"/>
      <c r="AX119" s="68" t="s">
        <v>120</v>
      </c>
      <c r="AY119" s="68"/>
      <c r="AZ119" s="69" t="e">
        <f t="shared" si="49"/>
        <v>#DIV/0!</v>
      </c>
      <c r="BA119" s="69" t="e">
        <f t="shared" si="50"/>
        <v>#DIV/0!</v>
      </c>
      <c r="BB119" s="68"/>
      <c r="BC119" s="68"/>
      <c r="BD119" s="68" t="s">
        <v>121</v>
      </c>
      <c r="BE119" s="68"/>
      <c r="BF119" s="69" t="e">
        <f t="shared" si="51"/>
        <v>#DIV/0!</v>
      </c>
      <c r="BG119" s="69" t="e">
        <f t="shared" si="52"/>
        <v>#DIV/0!</v>
      </c>
      <c r="BH119" s="68"/>
      <c r="BI119" s="68"/>
      <c r="BJ119" s="68" t="s">
        <v>122</v>
      </c>
      <c r="BK119" s="68"/>
      <c r="BL119" s="69" t="e">
        <f t="shared" si="53"/>
        <v>#DIV/0!</v>
      </c>
      <c r="BM119" s="69" t="e">
        <f t="shared" si="54"/>
        <v>#DIV/0!</v>
      </c>
      <c r="BN119" s="68"/>
      <c r="BO119" s="68"/>
      <c r="BP119" s="68" t="s">
        <v>123</v>
      </c>
      <c r="BQ119" s="68"/>
      <c r="BR119" s="69" t="e">
        <f t="shared" si="55"/>
        <v>#DIV/0!</v>
      </c>
      <c r="BS119" s="69" t="e">
        <f t="shared" si="56"/>
        <v>#DIV/0!</v>
      </c>
      <c r="BT119" s="68"/>
      <c r="BU119" s="68"/>
      <c r="BV119" s="68" t="s">
        <v>124</v>
      </c>
      <c r="BW119" s="68"/>
      <c r="BX119" s="69" t="e">
        <f t="shared" si="57"/>
        <v>#DIV/0!</v>
      </c>
      <c r="BY119" s="69" t="e">
        <f t="shared" si="58"/>
        <v>#DIV/0!</v>
      </c>
      <c r="BZ119" s="68"/>
      <c r="CA119" s="68"/>
      <c r="CB119" s="68" t="s">
        <v>125</v>
      </c>
      <c r="CC119" s="68"/>
      <c r="CD119" s="69" t="e">
        <f t="shared" si="59"/>
        <v>#DIV/0!</v>
      </c>
      <c r="CE119" s="69" t="e">
        <f t="shared" si="60"/>
        <v>#DIV/0!</v>
      </c>
      <c r="CF119" s="68"/>
      <c r="CG119" s="68"/>
      <c r="CH119" s="68" t="s">
        <v>126</v>
      </c>
      <c r="CI119" s="68"/>
      <c r="CJ119" s="69" t="e">
        <f t="shared" si="61"/>
        <v>#DIV/0!</v>
      </c>
      <c r="CK119" s="69" t="e">
        <f t="shared" si="62"/>
        <v>#DIV/0!</v>
      </c>
      <c r="CL119" s="68"/>
      <c r="CM119" s="68"/>
      <c r="CN119" s="59">
        <f t="shared" si="63"/>
        <v>0</v>
      </c>
      <c r="CO119" s="59">
        <f t="shared" si="64"/>
        <v>0</v>
      </c>
      <c r="CP119" s="59">
        <f t="shared" si="65"/>
        <v>0</v>
      </c>
      <c r="CQ119" s="59">
        <f t="shared" si="66"/>
        <v>0</v>
      </c>
      <c r="CR119" s="59">
        <f t="shared" si="67"/>
        <v>0</v>
      </c>
      <c r="CS119" s="59">
        <f t="shared" si="68"/>
        <v>0</v>
      </c>
      <c r="CT119" s="59">
        <f t="shared" si="69"/>
        <v>0</v>
      </c>
      <c r="CU119" s="59">
        <f t="shared" si="70"/>
        <v>0</v>
      </c>
      <c r="CV119" s="59">
        <f t="shared" si="71"/>
        <v>0</v>
      </c>
      <c r="CW119" s="59">
        <f t="shared" si="72"/>
        <v>0</v>
      </c>
      <c r="CX119" s="59">
        <f t="shared" si="73"/>
        <v>0</v>
      </c>
      <c r="CY119" s="59">
        <f t="shared" si="74"/>
        <v>0</v>
      </c>
      <c r="CZ119" s="59">
        <f t="shared" si="75"/>
        <v>0</v>
      </c>
    </row>
    <row r="120" spans="1:104" ht="77.150000000000006" x14ac:dyDescent="0.4">
      <c r="A120" s="150" t="s">
        <v>821</v>
      </c>
      <c r="B120" s="226" t="s">
        <v>146</v>
      </c>
      <c r="C120" s="21" t="s">
        <v>1564</v>
      </c>
      <c r="D120" s="23" t="s">
        <v>831</v>
      </c>
      <c r="E120" s="23" t="s">
        <v>844</v>
      </c>
      <c r="F120" s="23" t="s">
        <v>845</v>
      </c>
      <c r="G120" s="21">
        <f t="shared" si="38"/>
        <v>6</v>
      </c>
      <c r="H120" s="21"/>
      <c r="I120" s="21"/>
      <c r="J120" s="21"/>
      <c r="K120" s="21"/>
      <c r="L120" s="21"/>
      <c r="M120" s="21">
        <v>1</v>
      </c>
      <c r="N120" s="21">
        <v>1</v>
      </c>
      <c r="O120" s="21">
        <v>1</v>
      </c>
      <c r="P120" s="21">
        <v>1</v>
      </c>
      <c r="Q120" s="21">
        <v>1</v>
      </c>
      <c r="R120" s="21">
        <v>1</v>
      </c>
      <c r="S120" s="21"/>
      <c r="T120" s="68" t="s">
        <v>115</v>
      </c>
      <c r="U120" s="68"/>
      <c r="V120" s="69" t="e">
        <f t="shared" si="39"/>
        <v>#DIV/0!</v>
      </c>
      <c r="W120" s="69">
        <f t="shared" si="40"/>
        <v>0</v>
      </c>
      <c r="X120" s="68"/>
      <c r="Y120" s="68"/>
      <c r="Z120" s="68" t="s">
        <v>116</v>
      </c>
      <c r="AA120" s="68"/>
      <c r="AB120" s="69" t="e">
        <f t="shared" si="41"/>
        <v>#DIV/0!</v>
      </c>
      <c r="AC120" s="69">
        <f t="shared" si="42"/>
        <v>0</v>
      </c>
      <c r="AD120" s="68"/>
      <c r="AE120" s="68"/>
      <c r="AF120" s="68" t="s">
        <v>117</v>
      </c>
      <c r="AG120" s="68"/>
      <c r="AH120" s="69" t="e">
        <f t="shared" si="43"/>
        <v>#DIV/0!</v>
      </c>
      <c r="AI120" s="69">
        <f t="shared" si="44"/>
        <v>0</v>
      </c>
      <c r="AJ120" s="68"/>
      <c r="AK120" s="68"/>
      <c r="AL120" s="68" t="s">
        <v>118</v>
      </c>
      <c r="AM120" s="68"/>
      <c r="AN120" s="69" t="e">
        <f t="shared" si="45"/>
        <v>#DIV/0!</v>
      </c>
      <c r="AO120" s="69">
        <f t="shared" si="46"/>
        <v>0</v>
      </c>
      <c r="AP120" s="68"/>
      <c r="AQ120" s="68"/>
      <c r="AR120" s="68" t="s">
        <v>119</v>
      </c>
      <c r="AS120" s="68"/>
      <c r="AT120" s="69" t="e">
        <f t="shared" si="47"/>
        <v>#DIV/0!</v>
      </c>
      <c r="AU120" s="69">
        <f t="shared" si="48"/>
        <v>0</v>
      </c>
      <c r="AV120" s="68"/>
      <c r="AW120" s="68"/>
      <c r="AX120" s="68" t="s">
        <v>120</v>
      </c>
      <c r="AY120" s="68"/>
      <c r="AZ120" s="69">
        <f t="shared" si="49"/>
        <v>0</v>
      </c>
      <c r="BA120" s="69">
        <f t="shared" si="50"/>
        <v>0</v>
      </c>
      <c r="BB120" s="68"/>
      <c r="BC120" s="68"/>
      <c r="BD120" s="68" t="s">
        <v>121</v>
      </c>
      <c r="BE120" s="68"/>
      <c r="BF120" s="69">
        <f t="shared" si="51"/>
        <v>0</v>
      </c>
      <c r="BG120" s="69">
        <f t="shared" si="52"/>
        <v>0</v>
      </c>
      <c r="BH120" s="68"/>
      <c r="BI120" s="68"/>
      <c r="BJ120" s="68" t="s">
        <v>122</v>
      </c>
      <c r="BK120" s="68"/>
      <c r="BL120" s="69">
        <f t="shared" si="53"/>
        <v>0</v>
      </c>
      <c r="BM120" s="69">
        <f t="shared" si="54"/>
        <v>0</v>
      </c>
      <c r="BN120" s="68"/>
      <c r="BO120" s="68"/>
      <c r="BP120" s="68" t="s">
        <v>123</v>
      </c>
      <c r="BQ120" s="68"/>
      <c r="BR120" s="69">
        <f t="shared" si="55"/>
        <v>0</v>
      </c>
      <c r="BS120" s="69">
        <f t="shared" si="56"/>
        <v>0</v>
      </c>
      <c r="BT120" s="68"/>
      <c r="BU120" s="68"/>
      <c r="BV120" s="68" t="s">
        <v>124</v>
      </c>
      <c r="BW120" s="68"/>
      <c r="BX120" s="69">
        <f t="shared" si="57"/>
        <v>0</v>
      </c>
      <c r="BY120" s="69">
        <f t="shared" si="58"/>
        <v>0</v>
      </c>
      <c r="BZ120" s="68"/>
      <c r="CA120" s="68"/>
      <c r="CB120" s="68" t="s">
        <v>125</v>
      </c>
      <c r="CC120" s="68"/>
      <c r="CD120" s="69">
        <f t="shared" si="59"/>
        <v>0</v>
      </c>
      <c r="CE120" s="69">
        <f t="shared" si="60"/>
        <v>0</v>
      </c>
      <c r="CF120" s="68"/>
      <c r="CG120" s="68"/>
      <c r="CH120" s="68" t="s">
        <v>126</v>
      </c>
      <c r="CI120" s="68"/>
      <c r="CJ120" s="69" t="e">
        <f t="shared" si="61"/>
        <v>#DIV/0!</v>
      </c>
      <c r="CK120" s="69">
        <f t="shared" si="62"/>
        <v>0</v>
      </c>
      <c r="CL120" s="68"/>
      <c r="CM120" s="68"/>
      <c r="CN120" s="59">
        <f t="shared" si="63"/>
        <v>0</v>
      </c>
      <c r="CO120" s="59">
        <f t="shared" si="64"/>
        <v>0</v>
      </c>
      <c r="CP120" s="59">
        <f t="shared" si="65"/>
        <v>0</v>
      </c>
      <c r="CQ120" s="59">
        <f t="shared" si="66"/>
        <v>0</v>
      </c>
      <c r="CR120" s="59">
        <f t="shared" si="67"/>
        <v>0</v>
      </c>
      <c r="CS120" s="59">
        <f t="shared" si="68"/>
        <v>0</v>
      </c>
      <c r="CT120" s="59">
        <f t="shared" si="69"/>
        <v>0</v>
      </c>
      <c r="CU120" s="59">
        <f t="shared" si="70"/>
        <v>0</v>
      </c>
      <c r="CV120" s="59">
        <f t="shared" si="71"/>
        <v>0</v>
      </c>
      <c r="CW120" s="59">
        <f t="shared" si="72"/>
        <v>0</v>
      </c>
      <c r="CX120" s="59">
        <f t="shared" si="73"/>
        <v>0</v>
      </c>
      <c r="CY120" s="59">
        <f t="shared" si="74"/>
        <v>0</v>
      </c>
      <c r="CZ120" s="59">
        <f t="shared" si="75"/>
        <v>0</v>
      </c>
    </row>
    <row r="121" spans="1:104" ht="64.3" x14ac:dyDescent="0.4">
      <c r="A121" s="150" t="s">
        <v>821</v>
      </c>
      <c r="B121" s="227"/>
      <c r="C121" s="21" t="s">
        <v>1565</v>
      </c>
      <c r="D121" s="23" t="s">
        <v>848</v>
      </c>
      <c r="E121" s="23" t="s">
        <v>849</v>
      </c>
      <c r="F121" s="23" t="s">
        <v>845</v>
      </c>
      <c r="G121" s="21">
        <f t="shared" si="38"/>
        <v>3</v>
      </c>
      <c r="H121" s="21"/>
      <c r="I121" s="21"/>
      <c r="J121" s="21"/>
      <c r="K121" s="21"/>
      <c r="L121" s="21"/>
      <c r="M121" s="21"/>
      <c r="N121" s="21"/>
      <c r="O121" s="21"/>
      <c r="P121" s="21">
        <v>1</v>
      </c>
      <c r="Q121" s="21">
        <v>1</v>
      </c>
      <c r="R121" s="21">
        <v>1</v>
      </c>
      <c r="S121" s="21"/>
      <c r="T121" s="68" t="s">
        <v>115</v>
      </c>
      <c r="U121" s="68"/>
      <c r="V121" s="69" t="e">
        <f t="shared" si="39"/>
        <v>#DIV/0!</v>
      </c>
      <c r="W121" s="69">
        <f t="shared" si="40"/>
        <v>0</v>
      </c>
      <c r="X121" s="68"/>
      <c r="Y121" s="68"/>
      <c r="Z121" s="68" t="s">
        <v>116</v>
      </c>
      <c r="AA121" s="68"/>
      <c r="AB121" s="69" t="e">
        <f t="shared" si="41"/>
        <v>#DIV/0!</v>
      </c>
      <c r="AC121" s="69">
        <f t="shared" si="42"/>
        <v>0</v>
      </c>
      <c r="AD121" s="68"/>
      <c r="AE121" s="68"/>
      <c r="AF121" s="68" t="s">
        <v>117</v>
      </c>
      <c r="AG121" s="68"/>
      <c r="AH121" s="69" t="e">
        <f t="shared" si="43"/>
        <v>#DIV/0!</v>
      </c>
      <c r="AI121" s="69">
        <f t="shared" si="44"/>
        <v>0</v>
      </c>
      <c r="AJ121" s="68"/>
      <c r="AK121" s="68"/>
      <c r="AL121" s="68" t="s">
        <v>118</v>
      </c>
      <c r="AM121" s="68"/>
      <c r="AN121" s="69" t="e">
        <f t="shared" si="45"/>
        <v>#DIV/0!</v>
      </c>
      <c r="AO121" s="69">
        <f t="shared" si="46"/>
        <v>0</v>
      </c>
      <c r="AP121" s="68"/>
      <c r="AQ121" s="68"/>
      <c r="AR121" s="68" t="s">
        <v>119</v>
      </c>
      <c r="AS121" s="68"/>
      <c r="AT121" s="69" t="e">
        <f t="shared" si="47"/>
        <v>#DIV/0!</v>
      </c>
      <c r="AU121" s="69">
        <f t="shared" si="48"/>
        <v>0</v>
      </c>
      <c r="AV121" s="68"/>
      <c r="AW121" s="68"/>
      <c r="AX121" s="68" t="s">
        <v>120</v>
      </c>
      <c r="AY121" s="68"/>
      <c r="AZ121" s="69" t="e">
        <f t="shared" si="49"/>
        <v>#DIV/0!</v>
      </c>
      <c r="BA121" s="69">
        <f t="shared" si="50"/>
        <v>0</v>
      </c>
      <c r="BB121" s="68"/>
      <c r="BC121" s="68"/>
      <c r="BD121" s="68" t="s">
        <v>121</v>
      </c>
      <c r="BE121" s="68"/>
      <c r="BF121" s="69" t="e">
        <f t="shared" si="51"/>
        <v>#DIV/0!</v>
      </c>
      <c r="BG121" s="69">
        <f t="shared" si="52"/>
        <v>0</v>
      </c>
      <c r="BH121" s="68"/>
      <c r="BI121" s="68"/>
      <c r="BJ121" s="68" t="s">
        <v>122</v>
      </c>
      <c r="BK121" s="68"/>
      <c r="BL121" s="69" t="e">
        <f t="shared" si="53"/>
        <v>#DIV/0!</v>
      </c>
      <c r="BM121" s="69">
        <f t="shared" si="54"/>
        <v>0</v>
      </c>
      <c r="BN121" s="68"/>
      <c r="BO121" s="68"/>
      <c r="BP121" s="68" t="s">
        <v>123</v>
      </c>
      <c r="BQ121" s="68"/>
      <c r="BR121" s="69">
        <f t="shared" si="55"/>
        <v>0</v>
      </c>
      <c r="BS121" s="69">
        <f t="shared" si="56"/>
        <v>0</v>
      </c>
      <c r="BT121" s="68"/>
      <c r="BU121" s="68"/>
      <c r="BV121" s="68" t="s">
        <v>124</v>
      </c>
      <c r="BW121" s="68"/>
      <c r="BX121" s="69">
        <f t="shared" si="57"/>
        <v>0</v>
      </c>
      <c r="BY121" s="69">
        <f t="shared" si="58"/>
        <v>0</v>
      </c>
      <c r="BZ121" s="68"/>
      <c r="CA121" s="68"/>
      <c r="CB121" s="68" t="s">
        <v>125</v>
      </c>
      <c r="CC121" s="68"/>
      <c r="CD121" s="69">
        <f t="shared" si="59"/>
        <v>0</v>
      </c>
      <c r="CE121" s="69">
        <f t="shared" si="60"/>
        <v>0</v>
      </c>
      <c r="CF121" s="68"/>
      <c r="CG121" s="68"/>
      <c r="CH121" s="68" t="s">
        <v>126</v>
      </c>
      <c r="CI121" s="68"/>
      <c r="CJ121" s="69" t="e">
        <f t="shared" si="61"/>
        <v>#DIV/0!</v>
      </c>
      <c r="CK121" s="69">
        <f t="shared" si="62"/>
        <v>0</v>
      </c>
      <c r="CL121" s="68"/>
      <c r="CM121" s="68"/>
      <c r="CN121" s="59">
        <f t="shared" si="63"/>
        <v>0</v>
      </c>
      <c r="CO121" s="59">
        <f t="shared" si="64"/>
        <v>0</v>
      </c>
      <c r="CP121" s="59">
        <f t="shared" si="65"/>
        <v>0</v>
      </c>
      <c r="CQ121" s="59">
        <f t="shared" si="66"/>
        <v>0</v>
      </c>
      <c r="CR121" s="59">
        <f t="shared" si="67"/>
        <v>0</v>
      </c>
      <c r="CS121" s="59">
        <f t="shared" si="68"/>
        <v>0</v>
      </c>
      <c r="CT121" s="59">
        <f t="shared" si="69"/>
        <v>0</v>
      </c>
      <c r="CU121" s="59">
        <f t="shared" si="70"/>
        <v>0</v>
      </c>
      <c r="CV121" s="59">
        <f t="shared" si="71"/>
        <v>0</v>
      </c>
      <c r="CW121" s="59">
        <f t="shared" si="72"/>
        <v>0</v>
      </c>
      <c r="CX121" s="59">
        <f t="shared" si="73"/>
        <v>0</v>
      </c>
      <c r="CY121" s="59">
        <f t="shared" si="74"/>
        <v>0</v>
      </c>
      <c r="CZ121" s="59">
        <f t="shared" si="75"/>
        <v>0</v>
      </c>
    </row>
    <row r="122" spans="1:104" ht="14.15" x14ac:dyDescent="0.4">
      <c r="A122" s="150" t="s">
        <v>821</v>
      </c>
      <c r="B122" s="227"/>
      <c r="C122" s="21" t="s">
        <v>1566</v>
      </c>
      <c r="D122" s="23"/>
      <c r="E122" s="23"/>
      <c r="F122" s="23"/>
      <c r="G122" s="21">
        <f t="shared" si="38"/>
        <v>0</v>
      </c>
      <c r="H122" s="21"/>
      <c r="I122" s="21"/>
      <c r="J122" s="21"/>
      <c r="K122" s="21"/>
      <c r="L122" s="21"/>
      <c r="M122" s="21"/>
      <c r="N122" s="21"/>
      <c r="O122" s="21"/>
      <c r="P122" s="21"/>
      <c r="Q122" s="21"/>
      <c r="R122" s="21"/>
      <c r="S122" s="21"/>
      <c r="T122" s="68" t="s">
        <v>115</v>
      </c>
      <c r="U122" s="68"/>
      <c r="V122" s="69" t="e">
        <f t="shared" si="39"/>
        <v>#DIV/0!</v>
      </c>
      <c r="W122" s="69" t="e">
        <f t="shared" si="40"/>
        <v>#DIV/0!</v>
      </c>
      <c r="X122" s="68"/>
      <c r="Y122" s="68"/>
      <c r="Z122" s="68" t="s">
        <v>116</v>
      </c>
      <c r="AA122" s="68"/>
      <c r="AB122" s="69" t="e">
        <f t="shared" si="41"/>
        <v>#DIV/0!</v>
      </c>
      <c r="AC122" s="69" t="e">
        <f t="shared" si="42"/>
        <v>#DIV/0!</v>
      </c>
      <c r="AD122" s="68"/>
      <c r="AE122" s="68"/>
      <c r="AF122" s="68" t="s">
        <v>117</v>
      </c>
      <c r="AG122" s="68"/>
      <c r="AH122" s="69" t="e">
        <f t="shared" si="43"/>
        <v>#DIV/0!</v>
      </c>
      <c r="AI122" s="69" t="e">
        <f t="shared" si="44"/>
        <v>#DIV/0!</v>
      </c>
      <c r="AJ122" s="68"/>
      <c r="AK122" s="68"/>
      <c r="AL122" s="68" t="s">
        <v>118</v>
      </c>
      <c r="AM122" s="68"/>
      <c r="AN122" s="69" t="e">
        <f t="shared" si="45"/>
        <v>#DIV/0!</v>
      </c>
      <c r="AO122" s="69" t="e">
        <f t="shared" si="46"/>
        <v>#DIV/0!</v>
      </c>
      <c r="AP122" s="68"/>
      <c r="AQ122" s="68"/>
      <c r="AR122" s="68" t="s">
        <v>119</v>
      </c>
      <c r="AS122" s="68"/>
      <c r="AT122" s="69" t="e">
        <f t="shared" si="47"/>
        <v>#DIV/0!</v>
      </c>
      <c r="AU122" s="69" t="e">
        <f t="shared" si="48"/>
        <v>#DIV/0!</v>
      </c>
      <c r="AV122" s="68"/>
      <c r="AW122" s="68"/>
      <c r="AX122" s="68" t="s">
        <v>120</v>
      </c>
      <c r="AY122" s="68"/>
      <c r="AZ122" s="69" t="e">
        <f t="shared" si="49"/>
        <v>#DIV/0!</v>
      </c>
      <c r="BA122" s="69" t="e">
        <f t="shared" si="50"/>
        <v>#DIV/0!</v>
      </c>
      <c r="BB122" s="68"/>
      <c r="BC122" s="68"/>
      <c r="BD122" s="68" t="s">
        <v>121</v>
      </c>
      <c r="BE122" s="68"/>
      <c r="BF122" s="69" t="e">
        <f t="shared" si="51"/>
        <v>#DIV/0!</v>
      </c>
      <c r="BG122" s="69" t="e">
        <f t="shared" si="52"/>
        <v>#DIV/0!</v>
      </c>
      <c r="BH122" s="68"/>
      <c r="BI122" s="68"/>
      <c r="BJ122" s="68" t="s">
        <v>122</v>
      </c>
      <c r="BK122" s="68"/>
      <c r="BL122" s="69" t="e">
        <f t="shared" si="53"/>
        <v>#DIV/0!</v>
      </c>
      <c r="BM122" s="69" t="e">
        <f t="shared" si="54"/>
        <v>#DIV/0!</v>
      </c>
      <c r="BN122" s="68"/>
      <c r="BO122" s="68"/>
      <c r="BP122" s="68" t="s">
        <v>123</v>
      </c>
      <c r="BQ122" s="68"/>
      <c r="BR122" s="69" t="e">
        <f t="shared" si="55"/>
        <v>#DIV/0!</v>
      </c>
      <c r="BS122" s="69" t="e">
        <f t="shared" si="56"/>
        <v>#DIV/0!</v>
      </c>
      <c r="BT122" s="68"/>
      <c r="BU122" s="68"/>
      <c r="BV122" s="68" t="s">
        <v>124</v>
      </c>
      <c r="BW122" s="68"/>
      <c r="BX122" s="69" t="e">
        <f t="shared" si="57"/>
        <v>#DIV/0!</v>
      </c>
      <c r="BY122" s="69" t="e">
        <f t="shared" si="58"/>
        <v>#DIV/0!</v>
      </c>
      <c r="BZ122" s="68"/>
      <c r="CA122" s="68"/>
      <c r="CB122" s="68" t="s">
        <v>125</v>
      </c>
      <c r="CC122" s="68"/>
      <c r="CD122" s="69" t="e">
        <f t="shared" si="59"/>
        <v>#DIV/0!</v>
      </c>
      <c r="CE122" s="69" t="e">
        <f t="shared" si="60"/>
        <v>#DIV/0!</v>
      </c>
      <c r="CF122" s="68"/>
      <c r="CG122" s="68"/>
      <c r="CH122" s="68" t="s">
        <v>126</v>
      </c>
      <c r="CI122" s="68"/>
      <c r="CJ122" s="69" t="e">
        <f t="shared" si="61"/>
        <v>#DIV/0!</v>
      </c>
      <c r="CK122" s="69" t="e">
        <f t="shared" si="62"/>
        <v>#DIV/0!</v>
      </c>
      <c r="CL122" s="68"/>
      <c r="CM122" s="68"/>
      <c r="CN122" s="59">
        <f t="shared" si="63"/>
        <v>0</v>
      </c>
      <c r="CO122" s="59">
        <f t="shared" si="64"/>
        <v>0</v>
      </c>
      <c r="CP122" s="59">
        <f t="shared" si="65"/>
        <v>0</v>
      </c>
      <c r="CQ122" s="59">
        <f t="shared" si="66"/>
        <v>0</v>
      </c>
      <c r="CR122" s="59">
        <f t="shared" si="67"/>
        <v>0</v>
      </c>
      <c r="CS122" s="59">
        <f t="shared" si="68"/>
        <v>0</v>
      </c>
      <c r="CT122" s="59">
        <f t="shared" si="69"/>
        <v>0</v>
      </c>
      <c r="CU122" s="59">
        <f t="shared" si="70"/>
        <v>0</v>
      </c>
      <c r="CV122" s="59">
        <f t="shared" si="71"/>
        <v>0</v>
      </c>
      <c r="CW122" s="59">
        <f t="shared" si="72"/>
        <v>0</v>
      </c>
      <c r="CX122" s="59">
        <f t="shared" si="73"/>
        <v>0</v>
      </c>
      <c r="CY122" s="59">
        <f t="shared" si="74"/>
        <v>0</v>
      </c>
      <c r="CZ122" s="59">
        <f t="shared" si="75"/>
        <v>0</v>
      </c>
    </row>
    <row r="123" spans="1:104" ht="14.15" x14ac:dyDescent="0.4">
      <c r="A123" s="150" t="s">
        <v>821</v>
      </c>
      <c r="B123" s="228"/>
      <c r="C123" s="21" t="s">
        <v>1567</v>
      </c>
      <c r="D123" s="23"/>
      <c r="E123" s="23"/>
      <c r="F123" s="23"/>
      <c r="G123" s="21">
        <f t="shared" si="38"/>
        <v>0</v>
      </c>
      <c r="H123" s="21"/>
      <c r="I123" s="21"/>
      <c r="J123" s="21"/>
      <c r="K123" s="21"/>
      <c r="L123" s="21"/>
      <c r="M123" s="21"/>
      <c r="N123" s="21"/>
      <c r="O123" s="21"/>
      <c r="P123" s="21"/>
      <c r="Q123" s="21"/>
      <c r="R123" s="21"/>
      <c r="S123" s="21"/>
      <c r="T123" s="68" t="s">
        <v>115</v>
      </c>
      <c r="U123" s="68"/>
      <c r="V123" s="69" t="e">
        <f t="shared" si="39"/>
        <v>#DIV/0!</v>
      </c>
      <c r="W123" s="69" t="e">
        <f t="shared" si="40"/>
        <v>#DIV/0!</v>
      </c>
      <c r="X123" s="68"/>
      <c r="Y123" s="68"/>
      <c r="Z123" s="68" t="s">
        <v>116</v>
      </c>
      <c r="AA123" s="68"/>
      <c r="AB123" s="69" t="e">
        <f t="shared" si="41"/>
        <v>#DIV/0!</v>
      </c>
      <c r="AC123" s="69" t="e">
        <f t="shared" si="42"/>
        <v>#DIV/0!</v>
      </c>
      <c r="AD123" s="68"/>
      <c r="AE123" s="68"/>
      <c r="AF123" s="68" t="s">
        <v>117</v>
      </c>
      <c r="AG123" s="68"/>
      <c r="AH123" s="69" t="e">
        <f t="shared" si="43"/>
        <v>#DIV/0!</v>
      </c>
      <c r="AI123" s="69" t="e">
        <f t="shared" si="44"/>
        <v>#DIV/0!</v>
      </c>
      <c r="AJ123" s="68"/>
      <c r="AK123" s="68"/>
      <c r="AL123" s="68" t="s">
        <v>118</v>
      </c>
      <c r="AM123" s="68"/>
      <c r="AN123" s="69" t="e">
        <f t="shared" si="45"/>
        <v>#DIV/0!</v>
      </c>
      <c r="AO123" s="69" t="e">
        <f t="shared" si="46"/>
        <v>#DIV/0!</v>
      </c>
      <c r="AP123" s="68"/>
      <c r="AQ123" s="68"/>
      <c r="AR123" s="68" t="s">
        <v>119</v>
      </c>
      <c r="AS123" s="68"/>
      <c r="AT123" s="69" t="e">
        <f t="shared" si="47"/>
        <v>#DIV/0!</v>
      </c>
      <c r="AU123" s="69" t="e">
        <f t="shared" si="48"/>
        <v>#DIV/0!</v>
      </c>
      <c r="AV123" s="68"/>
      <c r="AW123" s="68"/>
      <c r="AX123" s="68" t="s">
        <v>120</v>
      </c>
      <c r="AY123" s="68"/>
      <c r="AZ123" s="69" t="e">
        <f t="shared" si="49"/>
        <v>#DIV/0!</v>
      </c>
      <c r="BA123" s="69" t="e">
        <f t="shared" si="50"/>
        <v>#DIV/0!</v>
      </c>
      <c r="BB123" s="68"/>
      <c r="BC123" s="68"/>
      <c r="BD123" s="68" t="s">
        <v>121</v>
      </c>
      <c r="BE123" s="68"/>
      <c r="BF123" s="69" t="e">
        <f t="shared" si="51"/>
        <v>#DIV/0!</v>
      </c>
      <c r="BG123" s="69" t="e">
        <f t="shared" si="52"/>
        <v>#DIV/0!</v>
      </c>
      <c r="BH123" s="68"/>
      <c r="BI123" s="68"/>
      <c r="BJ123" s="68" t="s">
        <v>122</v>
      </c>
      <c r="BK123" s="68"/>
      <c r="BL123" s="69" t="e">
        <f t="shared" si="53"/>
        <v>#DIV/0!</v>
      </c>
      <c r="BM123" s="69" t="e">
        <f t="shared" si="54"/>
        <v>#DIV/0!</v>
      </c>
      <c r="BN123" s="68"/>
      <c r="BO123" s="68"/>
      <c r="BP123" s="68" t="s">
        <v>123</v>
      </c>
      <c r="BQ123" s="68"/>
      <c r="BR123" s="69" t="e">
        <f t="shared" si="55"/>
        <v>#DIV/0!</v>
      </c>
      <c r="BS123" s="69" t="e">
        <f t="shared" si="56"/>
        <v>#DIV/0!</v>
      </c>
      <c r="BT123" s="68"/>
      <c r="BU123" s="68"/>
      <c r="BV123" s="68" t="s">
        <v>124</v>
      </c>
      <c r="BW123" s="68"/>
      <c r="BX123" s="69" t="e">
        <f t="shared" si="57"/>
        <v>#DIV/0!</v>
      </c>
      <c r="BY123" s="69" t="e">
        <f t="shared" si="58"/>
        <v>#DIV/0!</v>
      </c>
      <c r="BZ123" s="68"/>
      <c r="CA123" s="68"/>
      <c r="CB123" s="68" t="s">
        <v>125</v>
      </c>
      <c r="CC123" s="68"/>
      <c r="CD123" s="69" t="e">
        <f t="shared" si="59"/>
        <v>#DIV/0!</v>
      </c>
      <c r="CE123" s="69" t="e">
        <f t="shared" si="60"/>
        <v>#DIV/0!</v>
      </c>
      <c r="CF123" s="68"/>
      <c r="CG123" s="68"/>
      <c r="CH123" s="68" t="s">
        <v>126</v>
      </c>
      <c r="CI123" s="68"/>
      <c r="CJ123" s="69" t="e">
        <f t="shared" si="61"/>
        <v>#DIV/0!</v>
      </c>
      <c r="CK123" s="69" t="e">
        <f t="shared" si="62"/>
        <v>#DIV/0!</v>
      </c>
      <c r="CL123" s="68"/>
      <c r="CM123" s="68"/>
      <c r="CN123" s="59">
        <f t="shared" si="63"/>
        <v>0</v>
      </c>
      <c r="CO123" s="59">
        <f t="shared" si="64"/>
        <v>0</v>
      </c>
      <c r="CP123" s="59">
        <f t="shared" si="65"/>
        <v>0</v>
      </c>
      <c r="CQ123" s="59">
        <f t="shared" si="66"/>
        <v>0</v>
      </c>
      <c r="CR123" s="59">
        <f t="shared" si="67"/>
        <v>0</v>
      </c>
      <c r="CS123" s="59">
        <f t="shared" si="68"/>
        <v>0</v>
      </c>
      <c r="CT123" s="59">
        <f t="shared" si="69"/>
        <v>0</v>
      </c>
      <c r="CU123" s="59">
        <f t="shared" si="70"/>
        <v>0</v>
      </c>
      <c r="CV123" s="59">
        <f t="shared" si="71"/>
        <v>0</v>
      </c>
      <c r="CW123" s="59">
        <f t="shared" si="72"/>
        <v>0</v>
      </c>
      <c r="CX123" s="59">
        <f t="shared" si="73"/>
        <v>0</v>
      </c>
      <c r="CY123" s="59">
        <f t="shared" si="74"/>
        <v>0</v>
      </c>
      <c r="CZ123" s="59">
        <f t="shared" si="75"/>
        <v>0</v>
      </c>
    </row>
    <row r="124" spans="1:104" ht="38.6" x14ac:dyDescent="0.4">
      <c r="A124" s="150" t="s">
        <v>1132</v>
      </c>
      <c r="B124" s="226" t="s">
        <v>146</v>
      </c>
      <c r="C124" s="21" t="s">
        <v>1568</v>
      </c>
      <c r="D124" s="23" t="s">
        <v>1158</v>
      </c>
      <c r="E124" s="23" t="s">
        <v>1159</v>
      </c>
      <c r="F124" s="23" t="s">
        <v>1160</v>
      </c>
      <c r="G124" s="21">
        <f t="shared" si="38"/>
        <v>1</v>
      </c>
      <c r="H124" s="21"/>
      <c r="I124" s="21"/>
      <c r="J124" s="21"/>
      <c r="K124" s="21"/>
      <c r="L124" s="21"/>
      <c r="M124" s="21"/>
      <c r="N124" s="21"/>
      <c r="O124" s="21"/>
      <c r="P124" s="21"/>
      <c r="Q124" s="21"/>
      <c r="R124" s="21"/>
      <c r="S124" s="21">
        <v>1</v>
      </c>
      <c r="T124" s="68" t="s">
        <v>115</v>
      </c>
      <c r="U124" s="68"/>
      <c r="V124" s="69" t="e">
        <f t="shared" si="39"/>
        <v>#DIV/0!</v>
      </c>
      <c r="W124" s="69">
        <f t="shared" si="40"/>
        <v>0</v>
      </c>
      <c r="X124" s="68"/>
      <c r="Y124" s="68"/>
      <c r="Z124" s="68" t="s">
        <v>116</v>
      </c>
      <c r="AA124" s="68"/>
      <c r="AB124" s="69" t="e">
        <f t="shared" si="41"/>
        <v>#DIV/0!</v>
      </c>
      <c r="AC124" s="69">
        <f t="shared" si="42"/>
        <v>0</v>
      </c>
      <c r="AD124" s="68"/>
      <c r="AE124" s="68"/>
      <c r="AF124" s="68" t="s">
        <v>117</v>
      </c>
      <c r="AG124" s="68"/>
      <c r="AH124" s="69" t="e">
        <f t="shared" si="43"/>
        <v>#DIV/0!</v>
      </c>
      <c r="AI124" s="69">
        <f t="shared" si="44"/>
        <v>0</v>
      </c>
      <c r="AJ124" s="68"/>
      <c r="AK124" s="68"/>
      <c r="AL124" s="68" t="s">
        <v>118</v>
      </c>
      <c r="AM124" s="68"/>
      <c r="AN124" s="69" t="e">
        <f t="shared" si="45"/>
        <v>#DIV/0!</v>
      </c>
      <c r="AO124" s="69">
        <f t="shared" si="46"/>
        <v>0</v>
      </c>
      <c r="AP124" s="68"/>
      <c r="AQ124" s="68"/>
      <c r="AR124" s="68" t="s">
        <v>119</v>
      </c>
      <c r="AS124" s="68"/>
      <c r="AT124" s="69" t="e">
        <f t="shared" si="47"/>
        <v>#DIV/0!</v>
      </c>
      <c r="AU124" s="69">
        <f t="shared" si="48"/>
        <v>0</v>
      </c>
      <c r="AV124" s="68"/>
      <c r="AW124" s="68"/>
      <c r="AX124" s="68" t="s">
        <v>120</v>
      </c>
      <c r="AY124" s="68"/>
      <c r="AZ124" s="69" t="e">
        <f t="shared" si="49"/>
        <v>#DIV/0!</v>
      </c>
      <c r="BA124" s="69">
        <f t="shared" si="50"/>
        <v>0</v>
      </c>
      <c r="BB124" s="68"/>
      <c r="BC124" s="68"/>
      <c r="BD124" s="68" t="s">
        <v>121</v>
      </c>
      <c r="BE124" s="68"/>
      <c r="BF124" s="69" t="e">
        <f t="shared" si="51"/>
        <v>#DIV/0!</v>
      </c>
      <c r="BG124" s="69">
        <f t="shared" si="52"/>
        <v>0</v>
      </c>
      <c r="BH124" s="68"/>
      <c r="BI124" s="68"/>
      <c r="BJ124" s="68" t="s">
        <v>122</v>
      </c>
      <c r="BK124" s="68"/>
      <c r="BL124" s="69" t="e">
        <f t="shared" si="53"/>
        <v>#DIV/0!</v>
      </c>
      <c r="BM124" s="69">
        <f t="shared" si="54"/>
        <v>0</v>
      </c>
      <c r="BN124" s="68"/>
      <c r="BO124" s="68"/>
      <c r="BP124" s="68" t="s">
        <v>123</v>
      </c>
      <c r="BQ124" s="68"/>
      <c r="BR124" s="69" t="e">
        <f t="shared" si="55"/>
        <v>#DIV/0!</v>
      </c>
      <c r="BS124" s="69">
        <f t="shared" si="56"/>
        <v>0</v>
      </c>
      <c r="BT124" s="68"/>
      <c r="BU124" s="68"/>
      <c r="BV124" s="68" t="s">
        <v>124</v>
      </c>
      <c r="BW124" s="68"/>
      <c r="BX124" s="69" t="e">
        <f t="shared" si="57"/>
        <v>#DIV/0!</v>
      </c>
      <c r="BY124" s="69">
        <f t="shared" si="58"/>
        <v>0</v>
      </c>
      <c r="BZ124" s="68"/>
      <c r="CA124" s="68"/>
      <c r="CB124" s="68" t="s">
        <v>125</v>
      </c>
      <c r="CC124" s="68"/>
      <c r="CD124" s="69" t="e">
        <f t="shared" si="59"/>
        <v>#DIV/0!</v>
      </c>
      <c r="CE124" s="69">
        <f t="shared" si="60"/>
        <v>0</v>
      </c>
      <c r="CF124" s="68"/>
      <c r="CG124" s="68"/>
      <c r="CH124" s="68" t="s">
        <v>126</v>
      </c>
      <c r="CI124" s="68"/>
      <c r="CJ124" s="69">
        <f t="shared" si="61"/>
        <v>0</v>
      </c>
      <c r="CK124" s="69">
        <f t="shared" si="62"/>
        <v>0</v>
      </c>
      <c r="CL124" s="68"/>
      <c r="CM124" s="68"/>
      <c r="CN124" s="59">
        <f t="shared" si="63"/>
        <v>0</v>
      </c>
      <c r="CO124" s="59">
        <f t="shared" si="64"/>
        <v>0</v>
      </c>
      <c r="CP124" s="59">
        <f t="shared" si="65"/>
        <v>0</v>
      </c>
      <c r="CQ124" s="59">
        <f t="shared" si="66"/>
        <v>0</v>
      </c>
      <c r="CR124" s="59">
        <f t="shared" si="67"/>
        <v>0</v>
      </c>
      <c r="CS124" s="59">
        <f t="shared" si="68"/>
        <v>0</v>
      </c>
      <c r="CT124" s="59">
        <f t="shared" si="69"/>
        <v>0</v>
      </c>
      <c r="CU124" s="59">
        <f t="shared" si="70"/>
        <v>0</v>
      </c>
      <c r="CV124" s="59">
        <f t="shared" si="71"/>
        <v>0</v>
      </c>
      <c r="CW124" s="59">
        <f t="shared" si="72"/>
        <v>0</v>
      </c>
      <c r="CX124" s="59">
        <f t="shared" si="73"/>
        <v>0</v>
      </c>
      <c r="CY124" s="59">
        <f t="shared" si="74"/>
        <v>0</v>
      </c>
      <c r="CZ124" s="59">
        <f t="shared" si="75"/>
        <v>0</v>
      </c>
    </row>
    <row r="125" spans="1:104" ht="14.15" x14ac:dyDescent="0.4">
      <c r="A125" s="150" t="s">
        <v>1132</v>
      </c>
      <c r="B125" s="227"/>
      <c r="C125" s="21" t="s">
        <v>1569</v>
      </c>
      <c r="D125" s="23"/>
      <c r="E125" s="23"/>
      <c r="F125" s="23"/>
      <c r="G125" s="21">
        <f t="shared" si="38"/>
        <v>0</v>
      </c>
      <c r="H125" s="21"/>
      <c r="I125" s="21"/>
      <c r="J125" s="21"/>
      <c r="K125" s="21"/>
      <c r="L125" s="21"/>
      <c r="M125" s="21"/>
      <c r="N125" s="21"/>
      <c r="O125" s="21"/>
      <c r="P125" s="21"/>
      <c r="Q125" s="21"/>
      <c r="R125" s="21"/>
      <c r="S125" s="21"/>
      <c r="T125" s="68" t="s">
        <v>115</v>
      </c>
      <c r="U125" s="68"/>
      <c r="V125" s="69" t="e">
        <f t="shared" si="39"/>
        <v>#DIV/0!</v>
      </c>
      <c r="W125" s="69" t="e">
        <f t="shared" si="40"/>
        <v>#DIV/0!</v>
      </c>
      <c r="X125" s="68"/>
      <c r="Y125" s="68"/>
      <c r="Z125" s="68" t="s">
        <v>116</v>
      </c>
      <c r="AA125" s="68"/>
      <c r="AB125" s="69" t="e">
        <f t="shared" si="41"/>
        <v>#DIV/0!</v>
      </c>
      <c r="AC125" s="69" t="e">
        <f t="shared" si="42"/>
        <v>#DIV/0!</v>
      </c>
      <c r="AD125" s="68"/>
      <c r="AE125" s="68"/>
      <c r="AF125" s="68" t="s">
        <v>117</v>
      </c>
      <c r="AG125" s="68"/>
      <c r="AH125" s="69" t="e">
        <f t="shared" si="43"/>
        <v>#DIV/0!</v>
      </c>
      <c r="AI125" s="69" t="e">
        <f t="shared" si="44"/>
        <v>#DIV/0!</v>
      </c>
      <c r="AJ125" s="68"/>
      <c r="AK125" s="68"/>
      <c r="AL125" s="68" t="s">
        <v>118</v>
      </c>
      <c r="AM125" s="68"/>
      <c r="AN125" s="69" t="e">
        <f t="shared" si="45"/>
        <v>#DIV/0!</v>
      </c>
      <c r="AO125" s="69" t="e">
        <f t="shared" si="46"/>
        <v>#DIV/0!</v>
      </c>
      <c r="AP125" s="68"/>
      <c r="AQ125" s="68"/>
      <c r="AR125" s="68" t="s">
        <v>119</v>
      </c>
      <c r="AS125" s="68"/>
      <c r="AT125" s="69" t="e">
        <f t="shared" si="47"/>
        <v>#DIV/0!</v>
      </c>
      <c r="AU125" s="69" t="e">
        <f t="shared" si="48"/>
        <v>#DIV/0!</v>
      </c>
      <c r="AV125" s="68"/>
      <c r="AW125" s="68"/>
      <c r="AX125" s="68" t="s">
        <v>120</v>
      </c>
      <c r="AY125" s="68"/>
      <c r="AZ125" s="69" t="e">
        <f t="shared" si="49"/>
        <v>#DIV/0!</v>
      </c>
      <c r="BA125" s="69" t="e">
        <f t="shared" si="50"/>
        <v>#DIV/0!</v>
      </c>
      <c r="BB125" s="68"/>
      <c r="BC125" s="68"/>
      <c r="BD125" s="68" t="s">
        <v>121</v>
      </c>
      <c r="BE125" s="68"/>
      <c r="BF125" s="69" t="e">
        <f t="shared" si="51"/>
        <v>#DIV/0!</v>
      </c>
      <c r="BG125" s="69" t="e">
        <f t="shared" si="52"/>
        <v>#DIV/0!</v>
      </c>
      <c r="BH125" s="68"/>
      <c r="BI125" s="68"/>
      <c r="BJ125" s="68" t="s">
        <v>122</v>
      </c>
      <c r="BK125" s="68"/>
      <c r="BL125" s="69" t="e">
        <f t="shared" si="53"/>
        <v>#DIV/0!</v>
      </c>
      <c r="BM125" s="69" t="e">
        <f t="shared" si="54"/>
        <v>#DIV/0!</v>
      </c>
      <c r="BN125" s="68"/>
      <c r="BO125" s="68"/>
      <c r="BP125" s="68" t="s">
        <v>123</v>
      </c>
      <c r="BQ125" s="68"/>
      <c r="BR125" s="69" t="e">
        <f t="shared" si="55"/>
        <v>#DIV/0!</v>
      </c>
      <c r="BS125" s="69" t="e">
        <f t="shared" si="56"/>
        <v>#DIV/0!</v>
      </c>
      <c r="BT125" s="68"/>
      <c r="BU125" s="68"/>
      <c r="BV125" s="68" t="s">
        <v>124</v>
      </c>
      <c r="BW125" s="68"/>
      <c r="BX125" s="69" t="e">
        <f t="shared" si="57"/>
        <v>#DIV/0!</v>
      </c>
      <c r="BY125" s="69" t="e">
        <f t="shared" si="58"/>
        <v>#DIV/0!</v>
      </c>
      <c r="BZ125" s="68"/>
      <c r="CA125" s="68"/>
      <c r="CB125" s="68" t="s">
        <v>125</v>
      </c>
      <c r="CC125" s="68"/>
      <c r="CD125" s="69" t="e">
        <f t="shared" si="59"/>
        <v>#DIV/0!</v>
      </c>
      <c r="CE125" s="69" t="e">
        <f t="shared" si="60"/>
        <v>#DIV/0!</v>
      </c>
      <c r="CF125" s="68"/>
      <c r="CG125" s="68"/>
      <c r="CH125" s="68" t="s">
        <v>126</v>
      </c>
      <c r="CI125" s="68"/>
      <c r="CJ125" s="69" t="e">
        <f t="shared" si="61"/>
        <v>#DIV/0!</v>
      </c>
      <c r="CK125" s="69" t="e">
        <f t="shared" si="62"/>
        <v>#DIV/0!</v>
      </c>
      <c r="CL125" s="68"/>
      <c r="CM125" s="68"/>
      <c r="CN125" s="59">
        <f t="shared" si="63"/>
        <v>0</v>
      </c>
      <c r="CO125" s="59">
        <f t="shared" si="64"/>
        <v>0</v>
      </c>
      <c r="CP125" s="59">
        <f t="shared" si="65"/>
        <v>0</v>
      </c>
      <c r="CQ125" s="59">
        <f t="shared" si="66"/>
        <v>0</v>
      </c>
      <c r="CR125" s="59">
        <f t="shared" si="67"/>
        <v>0</v>
      </c>
      <c r="CS125" s="59">
        <f t="shared" si="68"/>
        <v>0</v>
      </c>
      <c r="CT125" s="59">
        <f t="shared" si="69"/>
        <v>0</v>
      </c>
      <c r="CU125" s="59">
        <f t="shared" si="70"/>
        <v>0</v>
      </c>
      <c r="CV125" s="59">
        <f t="shared" si="71"/>
        <v>0</v>
      </c>
      <c r="CW125" s="59">
        <f t="shared" si="72"/>
        <v>0</v>
      </c>
      <c r="CX125" s="59">
        <f t="shared" si="73"/>
        <v>0</v>
      </c>
      <c r="CY125" s="59">
        <f t="shared" si="74"/>
        <v>0</v>
      </c>
      <c r="CZ125" s="59">
        <f t="shared" si="75"/>
        <v>0</v>
      </c>
    </row>
    <row r="126" spans="1:104" ht="14.15" x14ac:dyDescent="0.4">
      <c r="A126" s="150" t="s">
        <v>1132</v>
      </c>
      <c r="B126" s="227"/>
      <c r="C126" s="21" t="s">
        <v>1570</v>
      </c>
      <c r="D126" s="23"/>
      <c r="E126" s="23"/>
      <c r="F126" s="23"/>
      <c r="G126" s="21">
        <f t="shared" si="38"/>
        <v>0</v>
      </c>
      <c r="H126" s="21"/>
      <c r="I126" s="21"/>
      <c r="J126" s="21"/>
      <c r="K126" s="21"/>
      <c r="L126" s="21"/>
      <c r="M126" s="21"/>
      <c r="N126" s="21"/>
      <c r="O126" s="21"/>
      <c r="P126" s="21"/>
      <c r="Q126" s="21"/>
      <c r="R126" s="21"/>
      <c r="S126" s="21"/>
      <c r="T126" s="68" t="s">
        <v>115</v>
      </c>
      <c r="U126" s="68"/>
      <c r="V126" s="69" t="e">
        <f t="shared" si="39"/>
        <v>#DIV/0!</v>
      </c>
      <c r="W126" s="69" t="e">
        <f t="shared" si="40"/>
        <v>#DIV/0!</v>
      </c>
      <c r="X126" s="68"/>
      <c r="Y126" s="68"/>
      <c r="Z126" s="68" t="s">
        <v>116</v>
      </c>
      <c r="AA126" s="68"/>
      <c r="AB126" s="69" t="e">
        <f t="shared" si="41"/>
        <v>#DIV/0!</v>
      </c>
      <c r="AC126" s="69" t="e">
        <f t="shared" si="42"/>
        <v>#DIV/0!</v>
      </c>
      <c r="AD126" s="68"/>
      <c r="AE126" s="68"/>
      <c r="AF126" s="68" t="s">
        <v>117</v>
      </c>
      <c r="AG126" s="68"/>
      <c r="AH126" s="69" t="e">
        <f t="shared" si="43"/>
        <v>#DIV/0!</v>
      </c>
      <c r="AI126" s="69" t="e">
        <f t="shared" si="44"/>
        <v>#DIV/0!</v>
      </c>
      <c r="AJ126" s="68"/>
      <c r="AK126" s="68"/>
      <c r="AL126" s="68" t="s">
        <v>118</v>
      </c>
      <c r="AM126" s="68"/>
      <c r="AN126" s="69" t="e">
        <f t="shared" si="45"/>
        <v>#DIV/0!</v>
      </c>
      <c r="AO126" s="69" t="e">
        <f t="shared" si="46"/>
        <v>#DIV/0!</v>
      </c>
      <c r="AP126" s="68"/>
      <c r="AQ126" s="68"/>
      <c r="AR126" s="68" t="s">
        <v>119</v>
      </c>
      <c r="AS126" s="68"/>
      <c r="AT126" s="69" t="e">
        <f t="shared" si="47"/>
        <v>#DIV/0!</v>
      </c>
      <c r="AU126" s="69" t="e">
        <f t="shared" si="48"/>
        <v>#DIV/0!</v>
      </c>
      <c r="AV126" s="68"/>
      <c r="AW126" s="68"/>
      <c r="AX126" s="68" t="s">
        <v>120</v>
      </c>
      <c r="AY126" s="68"/>
      <c r="AZ126" s="69" t="e">
        <f t="shared" si="49"/>
        <v>#DIV/0!</v>
      </c>
      <c r="BA126" s="69" t="e">
        <f t="shared" si="50"/>
        <v>#DIV/0!</v>
      </c>
      <c r="BB126" s="68"/>
      <c r="BC126" s="68"/>
      <c r="BD126" s="68" t="s">
        <v>121</v>
      </c>
      <c r="BE126" s="68"/>
      <c r="BF126" s="69" t="e">
        <f t="shared" si="51"/>
        <v>#DIV/0!</v>
      </c>
      <c r="BG126" s="69" t="e">
        <f t="shared" si="52"/>
        <v>#DIV/0!</v>
      </c>
      <c r="BH126" s="68"/>
      <c r="BI126" s="68"/>
      <c r="BJ126" s="68" t="s">
        <v>122</v>
      </c>
      <c r="BK126" s="68"/>
      <c r="BL126" s="69" t="e">
        <f t="shared" si="53"/>
        <v>#DIV/0!</v>
      </c>
      <c r="BM126" s="69" t="e">
        <f t="shared" si="54"/>
        <v>#DIV/0!</v>
      </c>
      <c r="BN126" s="68"/>
      <c r="BO126" s="68"/>
      <c r="BP126" s="68" t="s">
        <v>123</v>
      </c>
      <c r="BQ126" s="68"/>
      <c r="BR126" s="69" t="e">
        <f t="shared" si="55"/>
        <v>#DIV/0!</v>
      </c>
      <c r="BS126" s="69" t="e">
        <f t="shared" si="56"/>
        <v>#DIV/0!</v>
      </c>
      <c r="BT126" s="68"/>
      <c r="BU126" s="68"/>
      <c r="BV126" s="68" t="s">
        <v>124</v>
      </c>
      <c r="BW126" s="68"/>
      <c r="BX126" s="69" t="e">
        <f t="shared" si="57"/>
        <v>#DIV/0!</v>
      </c>
      <c r="BY126" s="69" t="e">
        <f t="shared" si="58"/>
        <v>#DIV/0!</v>
      </c>
      <c r="BZ126" s="68"/>
      <c r="CA126" s="68"/>
      <c r="CB126" s="68" t="s">
        <v>125</v>
      </c>
      <c r="CC126" s="68"/>
      <c r="CD126" s="69" t="e">
        <f t="shared" si="59"/>
        <v>#DIV/0!</v>
      </c>
      <c r="CE126" s="69" t="e">
        <f t="shared" si="60"/>
        <v>#DIV/0!</v>
      </c>
      <c r="CF126" s="68"/>
      <c r="CG126" s="68"/>
      <c r="CH126" s="68" t="s">
        <v>126</v>
      </c>
      <c r="CI126" s="68"/>
      <c r="CJ126" s="69" t="e">
        <f t="shared" si="61"/>
        <v>#DIV/0!</v>
      </c>
      <c r="CK126" s="69" t="e">
        <f t="shared" si="62"/>
        <v>#DIV/0!</v>
      </c>
      <c r="CL126" s="68"/>
      <c r="CM126" s="68"/>
      <c r="CN126" s="59">
        <f t="shared" si="63"/>
        <v>0</v>
      </c>
      <c r="CO126" s="59">
        <f t="shared" si="64"/>
        <v>0</v>
      </c>
      <c r="CP126" s="59">
        <f t="shared" si="65"/>
        <v>0</v>
      </c>
      <c r="CQ126" s="59">
        <f t="shared" si="66"/>
        <v>0</v>
      </c>
      <c r="CR126" s="59">
        <f t="shared" si="67"/>
        <v>0</v>
      </c>
      <c r="CS126" s="59">
        <f t="shared" si="68"/>
        <v>0</v>
      </c>
      <c r="CT126" s="59">
        <f t="shared" si="69"/>
        <v>0</v>
      </c>
      <c r="CU126" s="59">
        <f t="shared" si="70"/>
        <v>0</v>
      </c>
      <c r="CV126" s="59">
        <f t="shared" si="71"/>
        <v>0</v>
      </c>
      <c r="CW126" s="59">
        <f t="shared" si="72"/>
        <v>0</v>
      </c>
      <c r="CX126" s="59">
        <f t="shared" si="73"/>
        <v>0</v>
      </c>
      <c r="CY126" s="59">
        <f t="shared" si="74"/>
        <v>0</v>
      </c>
      <c r="CZ126" s="59">
        <f t="shared" si="75"/>
        <v>0</v>
      </c>
    </row>
    <row r="127" spans="1:104" ht="14.15" x14ac:dyDescent="0.4">
      <c r="A127" s="150" t="s">
        <v>1132</v>
      </c>
      <c r="B127" s="228"/>
      <c r="C127" s="21" t="s">
        <v>1571</v>
      </c>
      <c r="D127" s="23"/>
      <c r="E127" s="23"/>
      <c r="F127" s="23"/>
      <c r="G127" s="21">
        <f t="shared" si="38"/>
        <v>0</v>
      </c>
      <c r="H127" s="21"/>
      <c r="I127" s="21"/>
      <c r="J127" s="21"/>
      <c r="K127" s="21"/>
      <c r="L127" s="21"/>
      <c r="M127" s="21"/>
      <c r="N127" s="21"/>
      <c r="O127" s="21"/>
      <c r="P127" s="21"/>
      <c r="Q127" s="21"/>
      <c r="R127" s="21"/>
      <c r="S127" s="21"/>
      <c r="T127" s="68" t="s">
        <v>115</v>
      </c>
      <c r="U127" s="68"/>
      <c r="V127" s="69" t="e">
        <f t="shared" si="39"/>
        <v>#DIV/0!</v>
      </c>
      <c r="W127" s="69" t="e">
        <f t="shared" si="40"/>
        <v>#DIV/0!</v>
      </c>
      <c r="X127" s="68"/>
      <c r="Y127" s="68"/>
      <c r="Z127" s="68" t="s">
        <v>116</v>
      </c>
      <c r="AA127" s="68"/>
      <c r="AB127" s="69" t="e">
        <f t="shared" si="41"/>
        <v>#DIV/0!</v>
      </c>
      <c r="AC127" s="69" t="e">
        <f t="shared" si="42"/>
        <v>#DIV/0!</v>
      </c>
      <c r="AD127" s="68"/>
      <c r="AE127" s="68"/>
      <c r="AF127" s="68" t="s">
        <v>117</v>
      </c>
      <c r="AG127" s="68"/>
      <c r="AH127" s="69" t="e">
        <f t="shared" si="43"/>
        <v>#DIV/0!</v>
      </c>
      <c r="AI127" s="69" t="e">
        <f t="shared" si="44"/>
        <v>#DIV/0!</v>
      </c>
      <c r="AJ127" s="68"/>
      <c r="AK127" s="68"/>
      <c r="AL127" s="68" t="s">
        <v>118</v>
      </c>
      <c r="AM127" s="68"/>
      <c r="AN127" s="69" t="e">
        <f t="shared" si="45"/>
        <v>#DIV/0!</v>
      </c>
      <c r="AO127" s="69" t="e">
        <f t="shared" si="46"/>
        <v>#DIV/0!</v>
      </c>
      <c r="AP127" s="68"/>
      <c r="AQ127" s="68"/>
      <c r="AR127" s="68" t="s">
        <v>119</v>
      </c>
      <c r="AS127" s="68"/>
      <c r="AT127" s="69" t="e">
        <f t="shared" si="47"/>
        <v>#DIV/0!</v>
      </c>
      <c r="AU127" s="69" t="e">
        <f t="shared" si="48"/>
        <v>#DIV/0!</v>
      </c>
      <c r="AV127" s="68"/>
      <c r="AW127" s="68"/>
      <c r="AX127" s="68" t="s">
        <v>120</v>
      </c>
      <c r="AY127" s="68"/>
      <c r="AZ127" s="69" t="e">
        <f t="shared" si="49"/>
        <v>#DIV/0!</v>
      </c>
      <c r="BA127" s="69" t="e">
        <f t="shared" si="50"/>
        <v>#DIV/0!</v>
      </c>
      <c r="BB127" s="68"/>
      <c r="BC127" s="68"/>
      <c r="BD127" s="68" t="s">
        <v>121</v>
      </c>
      <c r="BE127" s="68"/>
      <c r="BF127" s="69" t="e">
        <f t="shared" si="51"/>
        <v>#DIV/0!</v>
      </c>
      <c r="BG127" s="69" t="e">
        <f t="shared" si="52"/>
        <v>#DIV/0!</v>
      </c>
      <c r="BH127" s="68"/>
      <c r="BI127" s="68"/>
      <c r="BJ127" s="68" t="s">
        <v>122</v>
      </c>
      <c r="BK127" s="68"/>
      <c r="BL127" s="69" t="e">
        <f t="shared" si="53"/>
        <v>#DIV/0!</v>
      </c>
      <c r="BM127" s="69" t="e">
        <f t="shared" si="54"/>
        <v>#DIV/0!</v>
      </c>
      <c r="BN127" s="68"/>
      <c r="BO127" s="68"/>
      <c r="BP127" s="68" t="s">
        <v>123</v>
      </c>
      <c r="BQ127" s="68"/>
      <c r="BR127" s="69" t="e">
        <f t="shared" si="55"/>
        <v>#DIV/0!</v>
      </c>
      <c r="BS127" s="69" t="e">
        <f t="shared" si="56"/>
        <v>#DIV/0!</v>
      </c>
      <c r="BT127" s="68"/>
      <c r="BU127" s="68"/>
      <c r="BV127" s="68" t="s">
        <v>124</v>
      </c>
      <c r="BW127" s="68"/>
      <c r="BX127" s="69" t="e">
        <f t="shared" si="57"/>
        <v>#DIV/0!</v>
      </c>
      <c r="BY127" s="69" t="e">
        <f t="shared" si="58"/>
        <v>#DIV/0!</v>
      </c>
      <c r="BZ127" s="68"/>
      <c r="CA127" s="68"/>
      <c r="CB127" s="68" t="s">
        <v>125</v>
      </c>
      <c r="CC127" s="68"/>
      <c r="CD127" s="69" t="e">
        <f t="shared" si="59"/>
        <v>#DIV/0!</v>
      </c>
      <c r="CE127" s="69" t="e">
        <f t="shared" si="60"/>
        <v>#DIV/0!</v>
      </c>
      <c r="CF127" s="68"/>
      <c r="CG127" s="68"/>
      <c r="CH127" s="68" t="s">
        <v>126</v>
      </c>
      <c r="CI127" s="68"/>
      <c r="CJ127" s="69" t="e">
        <f t="shared" si="61"/>
        <v>#DIV/0!</v>
      </c>
      <c r="CK127" s="69" t="e">
        <f t="shared" si="62"/>
        <v>#DIV/0!</v>
      </c>
      <c r="CL127" s="68"/>
      <c r="CM127" s="68"/>
      <c r="CN127" s="59">
        <f t="shared" si="63"/>
        <v>0</v>
      </c>
      <c r="CO127" s="59">
        <f t="shared" si="64"/>
        <v>0</v>
      </c>
      <c r="CP127" s="59">
        <f t="shared" si="65"/>
        <v>0</v>
      </c>
      <c r="CQ127" s="59">
        <f t="shared" si="66"/>
        <v>0</v>
      </c>
      <c r="CR127" s="59">
        <f t="shared" si="67"/>
        <v>0</v>
      </c>
      <c r="CS127" s="59">
        <f t="shared" si="68"/>
        <v>0</v>
      </c>
      <c r="CT127" s="59">
        <f t="shared" si="69"/>
        <v>0</v>
      </c>
      <c r="CU127" s="59">
        <f t="shared" si="70"/>
        <v>0</v>
      </c>
      <c r="CV127" s="59">
        <f t="shared" si="71"/>
        <v>0</v>
      </c>
      <c r="CW127" s="59">
        <f t="shared" si="72"/>
        <v>0</v>
      </c>
      <c r="CX127" s="59">
        <f t="shared" si="73"/>
        <v>0</v>
      </c>
      <c r="CY127" s="59">
        <f t="shared" si="74"/>
        <v>0</v>
      </c>
      <c r="CZ127" s="59">
        <f t="shared" si="75"/>
        <v>0</v>
      </c>
    </row>
    <row r="128" spans="1:104" ht="51.45" x14ac:dyDescent="0.4">
      <c r="A128" s="150" t="s">
        <v>1132</v>
      </c>
      <c r="B128" s="226" t="s">
        <v>148</v>
      </c>
      <c r="C128" s="21" t="s">
        <v>1572</v>
      </c>
      <c r="D128" s="23" t="s">
        <v>1164</v>
      </c>
      <c r="E128" s="23" t="s">
        <v>1170</v>
      </c>
      <c r="F128" s="23" t="s">
        <v>1171</v>
      </c>
      <c r="G128" s="21">
        <f t="shared" si="38"/>
        <v>1</v>
      </c>
      <c r="H128" s="21"/>
      <c r="I128" s="21"/>
      <c r="J128" s="21"/>
      <c r="K128" s="21"/>
      <c r="L128" s="21"/>
      <c r="M128" s="21"/>
      <c r="N128" s="21"/>
      <c r="O128" s="21"/>
      <c r="P128" s="21"/>
      <c r="Q128" s="21"/>
      <c r="R128" s="21">
        <v>1</v>
      </c>
      <c r="S128" s="21"/>
      <c r="T128" s="68" t="s">
        <v>115</v>
      </c>
      <c r="U128" s="68"/>
      <c r="V128" s="69" t="e">
        <f t="shared" si="39"/>
        <v>#DIV/0!</v>
      </c>
      <c r="W128" s="69">
        <f t="shared" si="40"/>
        <v>0</v>
      </c>
      <c r="X128" s="68"/>
      <c r="Y128" s="68"/>
      <c r="Z128" s="68" t="s">
        <v>116</v>
      </c>
      <c r="AA128" s="68"/>
      <c r="AB128" s="69" t="e">
        <f t="shared" si="41"/>
        <v>#DIV/0!</v>
      </c>
      <c r="AC128" s="69">
        <f t="shared" si="42"/>
        <v>0</v>
      </c>
      <c r="AD128" s="68"/>
      <c r="AE128" s="68"/>
      <c r="AF128" s="68" t="s">
        <v>117</v>
      </c>
      <c r="AG128" s="68"/>
      <c r="AH128" s="69" t="e">
        <f t="shared" si="43"/>
        <v>#DIV/0!</v>
      </c>
      <c r="AI128" s="69">
        <f t="shared" si="44"/>
        <v>0</v>
      </c>
      <c r="AJ128" s="68"/>
      <c r="AK128" s="68"/>
      <c r="AL128" s="68" t="s">
        <v>118</v>
      </c>
      <c r="AM128" s="68"/>
      <c r="AN128" s="69" t="e">
        <f t="shared" si="45"/>
        <v>#DIV/0!</v>
      </c>
      <c r="AO128" s="69">
        <f t="shared" si="46"/>
        <v>0</v>
      </c>
      <c r="AP128" s="68"/>
      <c r="AQ128" s="68"/>
      <c r="AR128" s="68" t="s">
        <v>119</v>
      </c>
      <c r="AS128" s="68"/>
      <c r="AT128" s="69" t="e">
        <f t="shared" si="47"/>
        <v>#DIV/0!</v>
      </c>
      <c r="AU128" s="69">
        <f t="shared" si="48"/>
        <v>0</v>
      </c>
      <c r="AV128" s="68"/>
      <c r="AW128" s="68"/>
      <c r="AX128" s="68" t="s">
        <v>120</v>
      </c>
      <c r="AY128" s="68"/>
      <c r="AZ128" s="69" t="e">
        <f t="shared" si="49"/>
        <v>#DIV/0!</v>
      </c>
      <c r="BA128" s="69">
        <f t="shared" si="50"/>
        <v>0</v>
      </c>
      <c r="BB128" s="68"/>
      <c r="BC128" s="68"/>
      <c r="BD128" s="68" t="s">
        <v>121</v>
      </c>
      <c r="BE128" s="68"/>
      <c r="BF128" s="69" t="e">
        <f t="shared" si="51"/>
        <v>#DIV/0!</v>
      </c>
      <c r="BG128" s="69">
        <f t="shared" si="52"/>
        <v>0</v>
      </c>
      <c r="BH128" s="68"/>
      <c r="BI128" s="68"/>
      <c r="BJ128" s="68" t="s">
        <v>122</v>
      </c>
      <c r="BK128" s="68"/>
      <c r="BL128" s="69" t="e">
        <f t="shared" si="53"/>
        <v>#DIV/0!</v>
      </c>
      <c r="BM128" s="69">
        <f t="shared" si="54"/>
        <v>0</v>
      </c>
      <c r="BN128" s="68"/>
      <c r="BO128" s="68"/>
      <c r="BP128" s="68" t="s">
        <v>123</v>
      </c>
      <c r="BQ128" s="68"/>
      <c r="BR128" s="69" t="e">
        <f t="shared" si="55"/>
        <v>#DIV/0!</v>
      </c>
      <c r="BS128" s="69">
        <f t="shared" si="56"/>
        <v>0</v>
      </c>
      <c r="BT128" s="68"/>
      <c r="BU128" s="68"/>
      <c r="BV128" s="68" t="s">
        <v>124</v>
      </c>
      <c r="BW128" s="68"/>
      <c r="BX128" s="69" t="e">
        <f t="shared" si="57"/>
        <v>#DIV/0!</v>
      </c>
      <c r="BY128" s="69">
        <f t="shared" si="58"/>
        <v>0</v>
      </c>
      <c r="BZ128" s="68"/>
      <c r="CA128" s="68"/>
      <c r="CB128" s="68" t="s">
        <v>125</v>
      </c>
      <c r="CC128" s="68"/>
      <c r="CD128" s="69">
        <f t="shared" si="59"/>
        <v>0</v>
      </c>
      <c r="CE128" s="69">
        <f t="shared" si="60"/>
        <v>0</v>
      </c>
      <c r="CF128" s="68"/>
      <c r="CG128" s="68"/>
      <c r="CH128" s="68" t="s">
        <v>126</v>
      </c>
      <c r="CI128" s="68"/>
      <c r="CJ128" s="69" t="e">
        <f t="shared" si="61"/>
        <v>#DIV/0!</v>
      </c>
      <c r="CK128" s="69">
        <f t="shared" si="62"/>
        <v>0</v>
      </c>
      <c r="CL128" s="68"/>
      <c r="CM128" s="68"/>
      <c r="CN128" s="59">
        <f t="shared" si="63"/>
        <v>0</v>
      </c>
      <c r="CO128" s="59">
        <f t="shared" si="64"/>
        <v>0</v>
      </c>
      <c r="CP128" s="59">
        <f t="shared" si="65"/>
        <v>0</v>
      </c>
      <c r="CQ128" s="59">
        <f t="shared" si="66"/>
        <v>0</v>
      </c>
      <c r="CR128" s="59">
        <f t="shared" si="67"/>
        <v>0</v>
      </c>
      <c r="CS128" s="59">
        <f t="shared" si="68"/>
        <v>0</v>
      </c>
      <c r="CT128" s="59">
        <f t="shared" si="69"/>
        <v>0</v>
      </c>
      <c r="CU128" s="59">
        <f t="shared" si="70"/>
        <v>0</v>
      </c>
      <c r="CV128" s="59">
        <f t="shared" si="71"/>
        <v>0</v>
      </c>
      <c r="CW128" s="59">
        <f t="shared" si="72"/>
        <v>0</v>
      </c>
      <c r="CX128" s="59">
        <f t="shared" si="73"/>
        <v>0</v>
      </c>
      <c r="CY128" s="59">
        <f t="shared" si="74"/>
        <v>0</v>
      </c>
      <c r="CZ128" s="59">
        <f t="shared" si="75"/>
        <v>0</v>
      </c>
    </row>
    <row r="129" spans="1:104" ht="38.6" x14ac:dyDescent="0.4">
      <c r="A129" s="150" t="s">
        <v>1132</v>
      </c>
      <c r="B129" s="227"/>
      <c r="C129" s="21" t="s">
        <v>1573</v>
      </c>
      <c r="D129" s="23" t="s">
        <v>1164</v>
      </c>
      <c r="E129" s="23" t="s">
        <v>1174</v>
      </c>
      <c r="F129" s="23" t="s">
        <v>1175</v>
      </c>
      <c r="G129" s="21">
        <f t="shared" si="38"/>
        <v>1</v>
      </c>
      <c r="H129" s="21"/>
      <c r="I129" s="21"/>
      <c r="J129" s="21"/>
      <c r="K129" s="21"/>
      <c r="L129" s="21"/>
      <c r="M129" s="21"/>
      <c r="N129" s="21"/>
      <c r="O129" s="21"/>
      <c r="P129" s="21"/>
      <c r="Q129" s="21"/>
      <c r="R129" s="21">
        <v>1</v>
      </c>
      <c r="S129" s="21"/>
      <c r="T129" s="68" t="s">
        <v>115</v>
      </c>
      <c r="U129" s="68"/>
      <c r="V129" s="69" t="e">
        <f t="shared" si="39"/>
        <v>#DIV/0!</v>
      </c>
      <c r="W129" s="69">
        <f t="shared" si="40"/>
        <v>0</v>
      </c>
      <c r="X129" s="68"/>
      <c r="Y129" s="68"/>
      <c r="Z129" s="68" t="s">
        <v>116</v>
      </c>
      <c r="AA129" s="68"/>
      <c r="AB129" s="69" t="e">
        <f t="shared" si="41"/>
        <v>#DIV/0!</v>
      </c>
      <c r="AC129" s="69">
        <f t="shared" si="42"/>
        <v>0</v>
      </c>
      <c r="AD129" s="68"/>
      <c r="AE129" s="68"/>
      <c r="AF129" s="68" t="s">
        <v>117</v>
      </c>
      <c r="AG129" s="68"/>
      <c r="AH129" s="69" t="e">
        <f t="shared" si="43"/>
        <v>#DIV/0!</v>
      </c>
      <c r="AI129" s="69">
        <f t="shared" si="44"/>
        <v>0</v>
      </c>
      <c r="AJ129" s="68"/>
      <c r="AK129" s="68"/>
      <c r="AL129" s="68" t="s">
        <v>118</v>
      </c>
      <c r="AM129" s="68"/>
      <c r="AN129" s="69" t="e">
        <f t="shared" si="45"/>
        <v>#DIV/0!</v>
      </c>
      <c r="AO129" s="69">
        <f t="shared" si="46"/>
        <v>0</v>
      </c>
      <c r="AP129" s="68"/>
      <c r="AQ129" s="68"/>
      <c r="AR129" s="68" t="s">
        <v>119</v>
      </c>
      <c r="AS129" s="68"/>
      <c r="AT129" s="69" t="e">
        <f t="shared" si="47"/>
        <v>#DIV/0!</v>
      </c>
      <c r="AU129" s="69">
        <f t="shared" si="48"/>
        <v>0</v>
      </c>
      <c r="AV129" s="68"/>
      <c r="AW129" s="68"/>
      <c r="AX129" s="68" t="s">
        <v>120</v>
      </c>
      <c r="AY129" s="68"/>
      <c r="AZ129" s="69" t="e">
        <f t="shared" si="49"/>
        <v>#DIV/0!</v>
      </c>
      <c r="BA129" s="69">
        <f t="shared" si="50"/>
        <v>0</v>
      </c>
      <c r="BB129" s="68"/>
      <c r="BC129" s="68"/>
      <c r="BD129" s="68" t="s">
        <v>121</v>
      </c>
      <c r="BE129" s="68"/>
      <c r="BF129" s="69" t="e">
        <f t="shared" si="51"/>
        <v>#DIV/0!</v>
      </c>
      <c r="BG129" s="69">
        <f t="shared" si="52"/>
        <v>0</v>
      </c>
      <c r="BH129" s="68"/>
      <c r="BI129" s="68"/>
      <c r="BJ129" s="68" t="s">
        <v>122</v>
      </c>
      <c r="BK129" s="68"/>
      <c r="BL129" s="69" t="e">
        <f t="shared" si="53"/>
        <v>#DIV/0!</v>
      </c>
      <c r="BM129" s="69">
        <f t="shared" si="54"/>
        <v>0</v>
      </c>
      <c r="BN129" s="68"/>
      <c r="BO129" s="68"/>
      <c r="BP129" s="68" t="s">
        <v>123</v>
      </c>
      <c r="BQ129" s="68"/>
      <c r="BR129" s="69" t="e">
        <f t="shared" si="55"/>
        <v>#DIV/0!</v>
      </c>
      <c r="BS129" s="69">
        <f t="shared" si="56"/>
        <v>0</v>
      </c>
      <c r="BT129" s="68"/>
      <c r="BU129" s="68"/>
      <c r="BV129" s="68" t="s">
        <v>124</v>
      </c>
      <c r="BW129" s="68"/>
      <c r="BX129" s="69" t="e">
        <f t="shared" si="57"/>
        <v>#DIV/0!</v>
      </c>
      <c r="BY129" s="69">
        <f t="shared" si="58"/>
        <v>0</v>
      </c>
      <c r="BZ129" s="68"/>
      <c r="CA129" s="68"/>
      <c r="CB129" s="68" t="s">
        <v>125</v>
      </c>
      <c r="CC129" s="68"/>
      <c r="CD129" s="69">
        <f t="shared" si="59"/>
        <v>0</v>
      </c>
      <c r="CE129" s="69">
        <f t="shared" si="60"/>
        <v>0</v>
      </c>
      <c r="CF129" s="68"/>
      <c r="CG129" s="68"/>
      <c r="CH129" s="68" t="s">
        <v>126</v>
      </c>
      <c r="CI129" s="68"/>
      <c r="CJ129" s="69" t="e">
        <f t="shared" si="61"/>
        <v>#DIV/0!</v>
      </c>
      <c r="CK129" s="69">
        <f t="shared" si="62"/>
        <v>0</v>
      </c>
      <c r="CL129" s="68"/>
      <c r="CM129" s="68"/>
      <c r="CN129" s="59">
        <f t="shared" si="63"/>
        <v>0</v>
      </c>
      <c r="CO129" s="59">
        <f t="shared" si="64"/>
        <v>0</v>
      </c>
      <c r="CP129" s="59">
        <f t="shared" si="65"/>
        <v>0</v>
      </c>
      <c r="CQ129" s="59">
        <f t="shared" si="66"/>
        <v>0</v>
      </c>
      <c r="CR129" s="59">
        <f t="shared" si="67"/>
        <v>0</v>
      </c>
      <c r="CS129" s="59">
        <f t="shared" si="68"/>
        <v>0</v>
      </c>
      <c r="CT129" s="59">
        <f t="shared" si="69"/>
        <v>0</v>
      </c>
      <c r="CU129" s="59">
        <f t="shared" si="70"/>
        <v>0</v>
      </c>
      <c r="CV129" s="59">
        <f t="shared" si="71"/>
        <v>0</v>
      </c>
      <c r="CW129" s="59">
        <f t="shared" si="72"/>
        <v>0</v>
      </c>
      <c r="CX129" s="59">
        <f t="shared" si="73"/>
        <v>0</v>
      </c>
      <c r="CY129" s="59">
        <f t="shared" si="74"/>
        <v>0</v>
      </c>
      <c r="CZ129" s="59">
        <f t="shared" si="75"/>
        <v>0</v>
      </c>
    </row>
    <row r="130" spans="1:104" ht="14.15" x14ac:dyDescent="0.4">
      <c r="A130" s="150" t="s">
        <v>1132</v>
      </c>
      <c r="B130" s="227"/>
      <c r="C130" s="21" t="s">
        <v>1574</v>
      </c>
      <c r="D130" s="23"/>
      <c r="E130" s="23"/>
      <c r="F130" s="23"/>
      <c r="G130" s="21">
        <f t="shared" si="38"/>
        <v>0</v>
      </c>
      <c r="H130" s="21"/>
      <c r="I130" s="21"/>
      <c r="J130" s="21"/>
      <c r="K130" s="21"/>
      <c r="L130" s="21"/>
      <c r="M130" s="21"/>
      <c r="N130" s="21"/>
      <c r="O130" s="21"/>
      <c r="P130" s="21"/>
      <c r="Q130" s="21"/>
      <c r="R130" s="21"/>
      <c r="S130" s="21"/>
      <c r="T130" s="68" t="s">
        <v>115</v>
      </c>
      <c r="U130" s="68"/>
      <c r="V130" s="69" t="e">
        <f t="shared" si="39"/>
        <v>#DIV/0!</v>
      </c>
      <c r="W130" s="69" t="e">
        <f t="shared" si="40"/>
        <v>#DIV/0!</v>
      </c>
      <c r="X130" s="68"/>
      <c r="Y130" s="68"/>
      <c r="Z130" s="68" t="s">
        <v>116</v>
      </c>
      <c r="AA130" s="68"/>
      <c r="AB130" s="69" t="e">
        <f t="shared" si="41"/>
        <v>#DIV/0!</v>
      </c>
      <c r="AC130" s="69" t="e">
        <f t="shared" si="42"/>
        <v>#DIV/0!</v>
      </c>
      <c r="AD130" s="68"/>
      <c r="AE130" s="68"/>
      <c r="AF130" s="68" t="s">
        <v>117</v>
      </c>
      <c r="AG130" s="68"/>
      <c r="AH130" s="69" t="e">
        <f t="shared" si="43"/>
        <v>#DIV/0!</v>
      </c>
      <c r="AI130" s="69" t="e">
        <f t="shared" si="44"/>
        <v>#DIV/0!</v>
      </c>
      <c r="AJ130" s="68"/>
      <c r="AK130" s="68"/>
      <c r="AL130" s="68" t="s">
        <v>118</v>
      </c>
      <c r="AM130" s="68"/>
      <c r="AN130" s="69" t="e">
        <f t="shared" si="45"/>
        <v>#DIV/0!</v>
      </c>
      <c r="AO130" s="69" t="e">
        <f t="shared" si="46"/>
        <v>#DIV/0!</v>
      </c>
      <c r="AP130" s="68"/>
      <c r="AQ130" s="68"/>
      <c r="AR130" s="68" t="s">
        <v>119</v>
      </c>
      <c r="AS130" s="68"/>
      <c r="AT130" s="69" t="e">
        <f t="shared" si="47"/>
        <v>#DIV/0!</v>
      </c>
      <c r="AU130" s="69" t="e">
        <f t="shared" si="48"/>
        <v>#DIV/0!</v>
      </c>
      <c r="AV130" s="68"/>
      <c r="AW130" s="68"/>
      <c r="AX130" s="68" t="s">
        <v>120</v>
      </c>
      <c r="AY130" s="68"/>
      <c r="AZ130" s="69" t="e">
        <f t="shared" si="49"/>
        <v>#DIV/0!</v>
      </c>
      <c r="BA130" s="69" t="e">
        <f t="shared" si="50"/>
        <v>#DIV/0!</v>
      </c>
      <c r="BB130" s="68"/>
      <c r="BC130" s="68"/>
      <c r="BD130" s="68" t="s">
        <v>121</v>
      </c>
      <c r="BE130" s="68"/>
      <c r="BF130" s="69" t="e">
        <f t="shared" si="51"/>
        <v>#DIV/0!</v>
      </c>
      <c r="BG130" s="69" t="e">
        <f t="shared" si="52"/>
        <v>#DIV/0!</v>
      </c>
      <c r="BH130" s="68"/>
      <c r="BI130" s="68"/>
      <c r="BJ130" s="68" t="s">
        <v>122</v>
      </c>
      <c r="BK130" s="68"/>
      <c r="BL130" s="69" t="e">
        <f t="shared" si="53"/>
        <v>#DIV/0!</v>
      </c>
      <c r="BM130" s="69" t="e">
        <f t="shared" si="54"/>
        <v>#DIV/0!</v>
      </c>
      <c r="BN130" s="68"/>
      <c r="BO130" s="68"/>
      <c r="BP130" s="68" t="s">
        <v>123</v>
      </c>
      <c r="BQ130" s="68"/>
      <c r="BR130" s="69" t="e">
        <f t="shared" si="55"/>
        <v>#DIV/0!</v>
      </c>
      <c r="BS130" s="69" t="e">
        <f t="shared" si="56"/>
        <v>#DIV/0!</v>
      </c>
      <c r="BT130" s="68"/>
      <c r="BU130" s="68"/>
      <c r="BV130" s="68" t="s">
        <v>124</v>
      </c>
      <c r="BW130" s="68"/>
      <c r="BX130" s="69" t="e">
        <f t="shared" si="57"/>
        <v>#DIV/0!</v>
      </c>
      <c r="BY130" s="69" t="e">
        <f t="shared" si="58"/>
        <v>#DIV/0!</v>
      </c>
      <c r="BZ130" s="68"/>
      <c r="CA130" s="68"/>
      <c r="CB130" s="68" t="s">
        <v>125</v>
      </c>
      <c r="CC130" s="68"/>
      <c r="CD130" s="69" t="e">
        <f t="shared" si="59"/>
        <v>#DIV/0!</v>
      </c>
      <c r="CE130" s="69" t="e">
        <f t="shared" si="60"/>
        <v>#DIV/0!</v>
      </c>
      <c r="CF130" s="68"/>
      <c r="CG130" s="68"/>
      <c r="CH130" s="68" t="s">
        <v>126</v>
      </c>
      <c r="CI130" s="68"/>
      <c r="CJ130" s="69" t="e">
        <f t="shared" si="61"/>
        <v>#DIV/0!</v>
      </c>
      <c r="CK130" s="69" t="e">
        <f t="shared" si="62"/>
        <v>#DIV/0!</v>
      </c>
      <c r="CL130" s="68"/>
      <c r="CM130" s="68"/>
      <c r="CN130" s="59">
        <f t="shared" si="63"/>
        <v>0</v>
      </c>
      <c r="CO130" s="59">
        <f t="shared" si="64"/>
        <v>0</v>
      </c>
      <c r="CP130" s="59">
        <f t="shared" si="65"/>
        <v>0</v>
      </c>
      <c r="CQ130" s="59">
        <f t="shared" si="66"/>
        <v>0</v>
      </c>
      <c r="CR130" s="59">
        <f t="shared" si="67"/>
        <v>0</v>
      </c>
      <c r="CS130" s="59">
        <f t="shared" si="68"/>
        <v>0</v>
      </c>
      <c r="CT130" s="59">
        <f t="shared" si="69"/>
        <v>0</v>
      </c>
      <c r="CU130" s="59">
        <f t="shared" si="70"/>
        <v>0</v>
      </c>
      <c r="CV130" s="59">
        <f t="shared" si="71"/>
        <v>0</v>
      </c>
      <c r="CW130" s="59">
        <f t="shared" si="72"/>
        <v>0</v>
      </c>
      <c r="CX130" s="59">
        <f t="shared" si="73"/>
        <v>0</v>
      </c>
      <c r="CY130" s="59">
        <f t="shared" si="74"/>
        <v>0</v>
      </c>
      <c r="CZ130" s="59">
        <f t="shared" si="75"/>
        <v>0</v>
      </c>
    </row>
    <row r="131" spans="1:104" ht="14.15" x14ac:dyDescent="0.4">
      <c r="A131" s="150" t="s">
        <v>1132</v>
      </c>
      <c r="B131" s="228"/>
      <c r="C131" s="21" t="s">
        <v>1575</v>
      </c>
      <c r="D131" s="23"/>
      <c r="E131" s="23"/>
      <c r="F131" s="23"/>
      <c r="G131" s="21">
        <f t="shared" si="38"/>
        <v>0</v>
      </c>
      <c r="H131" s="21"/>
      <c r="I131" s="21"/>
      <c r="J131" s="21"/>
      <c r="K131" s="21"/>
      <c r="L131" s="21"/>
      <c r="M131" s="21"/>
      <c r="N131" s="21"/>
      <c r="O131" s="21"/>
      <c r="P131" s="21"/>
      <c r="Q131" s="21"/>
      <c r="R131" s="21"/>
      <c r="S131" s="21"/>
      <c r="T131" s="68" t="s">
        <v>115</v>
      </c>
      <c r="U131" s="68"/>
      <c r="V131" s="69" t="e">
        <f t="shared" si="39"/>
        <v>#DIV/0!</v>
      </c>
      <c r="W131" s="69" t="e">
        <f t="shared" si="40"/>
        <v>#DIV/0!</v>
      </c>
      <c r="X131" s="68"/>
      <c r="Y131" s="68"/>
      <c r="Z131" s="68" t="s">
        <v>116</v>
      </c>
      <c r="AA131" s="68"/>
      <c r="AB131" s="69" t="e">
        <f t="shared" si="41"/>
        <v>#DIV/0!</v>
      </c>
      <c r="AC131" s="69" t="e">
        <f t="shared" si="42"/>
        <v>#DIV/0!</v>
      </c>
      <c r="AD131" s="68"/>
      <c r="AE131" s="68"/>
      <c r="AF131" s="68" t="s">
        <v>117</v>
      </c>
      <c r="AG131" s="68"/>
      <c r="AH131" s="69" t="e">
        <f t="shared" si="43"/>
        <v>#DIV/0!</v>
      </c>
      <c r="AI131" s="69" t="e">
        <f t="shared" si="44"/>
        <v>#DIV/0!</v>
      </c>
      <c r="AJ131" s="68"/>
      <c r="AK131" s="68"/>
      <c r="AL131" s="68" t="s">
        <v>118</v>
      </c>
      <c r="AM131" s="68"/>
      <c r="AN131" s="69" t="e">
        <f t="shared" si="45"/>
        <v>#DIV/0!</v>
      </c>
      <c r="AO131" s="69" t="e">
        <f t="shared" si="46"/>
        <v>#DIV/0!</v>
      </c>
      <c r="AP131" s="68"/>
      <c r="AQ131" s="68"/>
      <c r="AR131" s="68" t="s">
        <v>119</v>
      </c>
      <c r="AS131" s="68"/>
      <c r="AT131" s="69" t="e">
        <f t="shared" si="47"/>
        <v>#DIV/0!</v>
      </c>
      <c r="AU131" s="69" t="e">
        <f t="shared" si="48"/>
        <v>#DIV/0!</v>
      </c>
      <c r="AV131" s="68"/>
      <c r="AW131" s="68"/>
      <c r="AX131" s="68" t="s">
        <v>120</v>
      </c>
      <c r="AY131" s="68"/>
      <c r="AZ131" s="69" t="e">
        <f t="shared" si="49"/>
        <v>#DIV/0!</v>
      </c>
      <c r="BA131" s="69" t="e">
        <f t="shared" si="50"/>
        <v>#DIV/0!</v>
      </c>
      <c r="BB131" s="68"/>
      <c r="BC131" s="68"/>
      <c r="BD131" s="68" t="s">
        <v>121</v>
      </c>
      <c r="BE131" s="68"/>
      <c r="BF131" s="69" t="e">
        <f t="shared" si="51"/>
        <v>#DIV/0!</v>
      </c>
      <c r="BG131" s="69" t="e">
        <f t="shared" si="52"/>
        <v>#DIV/0!</v>
      </c>
      <c r="BH131" s="68"/>
      <c r="BI131" s="68"/>
      <c r="BJ131" s="68" t="s">
        <v>122</v>
      </c>
      <c r="BK131" s="68"/>
      <c r="BL131" s="69" t="e">
        <f t="shared" si="53"/>
        <v>#DIV/0!</v>
      </c>
      <c r="BM131" s="69" t="e">
        <f t="shared" si="54"/>
        <v>#DIV/0!</v>
      </c>
      <c r="BN131" s="68"/>
      <c r="BO131" s="68"/>
      <c r="BP131" s="68" t="s">
        <v>123</v>
      </c>
      <c r="BQ131" s="68"/>
      <c r="BR131" s="69" t="e">
        <f t="shared" si="55"/>
        <v>#DIV/0!</v>
      </c>
      <c r="BS131" s="69" t="e">
        <f t="shared" si="56"/>
        <v>#DIV/0!</v>
      </c>
      <c r="BT131" s="68"/>
      <c r="BU131" s="68"/>
      <c r="BV131" s="68" t="s">
        <v>124</v>
      </c>
      <c r="BW131" s="68"/>
      <c r="BX131" s="69" t="e">
        <f t="shared" si="57"/>
        <v>#DIV/0!</v>
      </c>
      <c r="BY131" s="69" t="e">
        <f t="shared" si="58"/>
        <v>#DIV/0!</v>
      </c>
      <c r="BZ131" s="68"/>
      <c r="CA131" s="68"/>
      <c r="CB131" s="68" t="s">
        <v>125</v>
      </c>
      <c r="CC131" s="68"/>
      <c r="CD131" s="69" t="e">
        <f t="shared" si="59"/>
        <v>#DIV/0!</v>
      </c>
      <c r="CE131" s="69" t="e">
        <f t="shared" si="60"/>
        <v>#DIV/0!</v>
      </c>
      <c r="CF131" s="68"/>
      <c r="CG131" s="68"/>
      <c r="CH131" s="68" t="s">
        <v>126</v>
      </c>
      <c r="CI131" s="68"/>
      <c r="CJ131" s="69" t="e">
        <f t="shared" si="61"/>
        <v>#DIV/0!</v>
      </c>
      <c r="CK131" s="69" t="e">
        <f t="shared" si="62"/>
        <v>#DIV/0!</v>
      </c>
      <c r="CL131" s="68"/>
      <c r="CM131" s="68"/>
      <c r="CN131" s="59">
        <f t="shared" si="63"/>
        <v>0</v>
      </c>
      <c r="CO131" s="59">
        <f t="shared" si="64"/>
        <v>0</v>
      </c>
      <c r="CP131" s="59">
        <f t="shared" si="65"/>
        <v>0</v>
      </c>
      <c r="CQ131" s="59">
        <f t="shared" si="66"/>
        <v>0</v>
      </c>
      <c r="CR131" s="59">
        <f t="shared" si="67"/>
        <v>0</v>
      </c>
      <c r="CS131" s="59">
        <f t="shared" si="68"/>
        <v>0</v>
      </c>
      <c r="CT131" s="59">
        <f t="shared" si="69"/>
        <v>0</v>
      </c>
      <c r="CU131" s="59">
        <f t="shared" si="70"/>
        <v>0</v>
      </c>
      <c r="CV131" s="59">
        <f t="shared" si="71"/>
        <v>0</v>
      </c>
      <c r="CW131" s="59">
        <f t="shared" si="72"/>
        <v>0</v>
      </c>
      <c r="CX131" s="59">
        <f t="shared" si="73"/>
        <v>0</v>
      </c>
      <c r="CY131" s="59">
        <f t="shared" si="74"/>
        <v>0</v>
      </c>
      <c r="CZ131" s="59">
        <f t="shared" si="75"/>
        <v>0</v>
      </c>
    </row>
    <row r="132" spans="1:104" ht="38.6" x14ac:dyDescent="0.4">
      <c r="A132" s="150" t="s">
        <v>1132</v>
      </c>
      <c r="B132" s="226" t="s">
        <v>148</v>
      </c>
      <c r="C132" s="21" t="s">
        <v>1576</v>
      </c>
      <c r="D132" s="23" t="s">
        <v>1164</v>
      </c>
      <c r="E132" s="23" t="s">
        <v>1184</v>
      </c>
      <c r="F132" s="23" t="s">
        <v>1185</v>
      </c>
      <c r="G132" s="21">
        <f t="shared" si="38"/>
        <v>1</v>
      </c>
      <c r="H132" s="21"/>
      <c r="I132" s="21"/>
      <c r="J132" s="21"/>
      <c r="K132" s="21"/>
      <c r="L132" s="21"/>
      <c r="M132" s="21"/>
      <c r="N132" s="21"/>
      <c r="O132" s="21"/>
      <c r="P132" s="21"/>
      <c r="Q132" s="21"/>
      <c r="R132" s="21">
        <v>1</v>
      </c>
      <c r="S132" s="21"/>
      <c r="T132" s="68" t="s">
        <v>115</v>
      </c>
      <c r="U132" s="68"/>
      <c r="V132" s="69" t="e">
        <f t="shared" si="39"/>
        <v>#DIV/0!</v>
      </c>
      <c r="W132" s="69">
        <f t="shared" si="40"/>
        <v>0</v>
      </c>
      <c r="X132" s="68"/>
      <c r="Y132" s="68"/>
      <c r="Z132" s="68" t="s">
        <v>116</v>
      </c>
      <c r="AA132" s="68"/>
      <c r="AB132" s="69" t="e">
        <f t="shared" si="41"/>
        <v>#DIV/0!</v>
      </c>
      <c r="AC132" s="69">
        <f t="shared" si="42"/>
        <v>0</v>
      </c>
      <c r="AD132" s="68"/>
      <c r="AE132" s="68"/>
      <c r="AF132" s="68" t="s">
        <v>117</v>
      </c>
      <c r="AG132" s="68"/>
      <c r="AH132" s="69" t="e">
        <f t="shared" si="43"/>
        <v>#DIV/0!</v>
      </c>
      <c r="AI132" s="69">
        <f t="shared" si="44"/>
        <v>0</v>
      </c>
      <c r="AJ132" s="68"/>
      <c r="AK132" s="68"/>
      <c r="AL132" s="68" t="s">
        <v>118</v>
      </c>
      <c r="AM132" s="68"/>
      <c r="AN132" s="69" t="e">
        <f t="shared" si="45"/>
        <v>#DIV/0!</v>
      </c>
      <c r="AO132" s="69">
        <f t="shared" si="46"/>
        <v>0</v>
      </c>
      <c r="AP132" s="68"/>
      <c r="AQ132" s="68"/>
      <c r="AR132" s="68" t="s">
        <v>119</v>
      </c>
      <c r="AS132" s="68"/>
      <c r="AT132" s="69" t="e">
        <f t="shared" si="47"/>
        <v>#DIV/0!</v>
      </c>
      <c r="AU132" s="69">
        <f t="shared" si="48"/>
        <v>0</v>
      </c>
      <c r="AV132" s="68"/>
      <c r="AW132" s="68"/>
      <c r="AX132" s="68" t="s">
        <v>120</v>
      </c>
      <c r="AY132" s="68"/>
      <c r="AZ132" s="69" t="e">
        <f t="shared" si="49"/>
        <v>#DIV/0!</v>
      </c>
      <c r="BA132" s="69">
        <f t="shared" si="50"/>
        <v>0</v>
      </c>
      <c r="BB132" s="68"/>
      <c r="BC132" s="68"/>
      <c r="BD132" s="68" t="s">
        <v>121</v>
      </c>
      <c r="BE132" s="68"/>
      <c r="BF132" s="69" t="e">
        <f t="shared" si="51"/>
        <v>#DIV/0!</v>
      </c>
      <c r="BG132" s="69">
        <f t="shared" si="52"/>
        <v>0</v>
      </c>
      <c r="BH132" s="68"/>
      <c r="BI132" s="68"/>
      <c r="BJ132" s="68" t="s">
        <v>122</v>
      </c>
      <c r="BK132" s="68"/>
      <c r="BL132" s="69" t="e">
        <f t="shared" si="53"/>
        <v>#DIV/0!</v>
      </c>
      <c r="BM132" s="69">
        <f t="shared" si="54"/>
        <v>0</v>
      </c>
      <c r="BN132" s="68"/>
      <c r="BO132" s="68"/>
      <c r="BP132" s="68" t="s">
        <v>123</v>
      </c>
      <c r="BQ132" s="68"/>
      <c r="BR132" s="69" t="e">
        <f t="shared" si="55"/>
        <v>#DIV/0!</v>
      </c>
      <c r="BS132" s="69">
        <f t="shared" si="56"/>
        <v>0</v>
      </c>
      <c r="BT132" s="68"/>
      <c r="BU132" s="68"/>
      <c r="BV132" s="68" t="s">
        <v>124</v>
      </c>
      <c r="BW132" s="68"/>
      <c r="BX132" s="69" t="e">
        <f t="shared" si="57"/>
        <v>#DIV/0!</v>
      </c>
      <c r="BY132" s="69">
        <f t="shared" si="58"/>
        <v>0</v>
      </c>
      <c r="BZ132" s="68"/>
      <c r="CA132" s="68"/>
      <c r="CB132" s="68" t="s">
        <v>125</v>
      </c>
      <c r="CC132" s="68"/>
      <c r="CD132" s="69">
        <f t="shared" si="59"/>
        <v>0</v>
      </c>
      <c r="CE132" s="69">
        <f t="shared" si="60"/>
        <v>0</v>
      </c>
      <c r="CF132" s="68"/>
      <c r="CG132" s="68"/>
      <c r="CH132" s="68" t="s">
        <v>126</v>
      </c>
      <c r="CI132" s="68"/>
      <c r="CJ132" s="69" t="e">
        <f t="shared" si="61"/>
        <v>#DIV/0!</v>
      </c>
      <c r="CK132" s="69">
        <f t="shared" si="62"/>
        <v>0</v>
      </c>
      <c r="CL132" s="68"/>
      <c r="CM132" s="68"/>
      <c r="CN132" s="59">
        <f t="shared" si="63"/>
        <v>0</v>
      </c>
      <c r="CO132" s="59">
        <f t="shared" si="64"/>
        <v>0</v>
      </c>
      <c r="CP132" s="59">
        <f t="shared" si="65"/>
        <v>0</v>
      </c>
      <c r="CQ132" s="59">
        <f t="shared" si="66"/>
        <v>0</v>
      </c>
      <c r="CR132" s="59">
        <f t="shared" si="67"/>
        <v>0</v>
      </c>
      <c r="CS132" s="59">
        <f t="shared" si="68"/>
        <v>0</v>
      </c>
      <c r="CT132" s="59">
        <f t="shared" si="69"/>
        <v>0</v>
      </c>
      <c r="CU132" s="59">
        <f t="shared" si="70"/>
        <v>0</v>
      </c>
      <c r="CV132" s="59">
        <f t="shared" si="71"/>
        <v>0</v>
      </c>
      <c r="CW132" s="59">
        <f t="shared" si="72"/>
        <v>0</v>
      </c>
      <c r="CX132" s="59">
        <f t="shared" si="73"/>
        <v>0</v>
      </c>
      <c r="CY132" s="59">
        <f t="shared" si="74"/>
        <v>0</v>
      </c>
      <c r="CZ132" s="59">
        <f t="shared" si="75"/>
        <v>0</v>
      </c>
    </row>
    <row r="133" spans="1:104" ht="38.6" x14ac:dyDescent="0.4">
      <c r="A133" s="150" t="s">
        <v>1132</v>
      </c>
      <c r="B133" s="227"/>
      <c r="C133" s="21" t="s">
        <v>1577</v>
      </c>
      <c r="D133" s="23" t="s">
        <v>1149</v>
      </c>
      <c r="E133" s="23" t="s">
        <v>1188</v>
      </c>
      <c r="F133" s="23" t="s">
        <v>1189</v>
      </c>
      <c r="G133" s="21">
        <f t="shared" si="38"/>
        <v>1</v>
      </c>
      <c r="H133" s="21"/>
      <c r="I133" s="21"/>
      <c r="J133" s="21"/>
      <c r="K133" s="21"/>
      <c r="L133" s="21"/>
      <c r="M133" s="21"/>
      <c r="N133" s="21"/>
      <c r="O133" s="21"/>
      <c r="P133" s="21"/>
      <c r="Q133" s="21"/>
      <c r="R133" s="21">
        <v>1</v>
      </c>
      <c r="S133" s="21"/>
      <c r="T133" s="68" t="s">
        <v>115</v>
      </c>
      <c r="U133" s="68"/>
      <c r="V133" s="69" t="e">
        <f t="shared" si="39"/>
        <v>#DIV/0!</v>
      </c>
      <c r="W133" s="69">
        <f t="shared" si="40"/>
        <v>0</v>
      </c>
      <c r="X133" s="68"/>
      <c r="Y133" s="68"/>
      <c r="Z133" s="68" t="s">
        <v>116</v>
      </c>
      <c r="AA133" s="68"/>
      <c r="AB133" s="69" t="e">
        <f t="shared" si="41"/>
        <v>#DIV/0!</v>
      </c>
      <c r="AC133" s="69">
        <f t="shared" si="42"/>
        <v>0</v>
      </c>
      <c r="AD133" s="68"/>
      <c r="AE133" s="68"/>
      <c r="AF133" s="68" t="s">
        <v>117</v>
      </c>
      <c r="AG133" s="68"/>
      <c r="AH133" s="69" t="e">
        <f t="shared" si="43"/>
        <v>#DIV/0!</v>
      </c>
      <c r="AI133" s="69">
        <f t="shared" si="44"/>
        <v>0</v>
      </c>
      <c r="AJ133" s="68"/>
      <c r="AK133" s="68"/>
      <c r="AL133" s="68" t="s">
        <v>118</v>
      </c>
      <c r="AM133" s="68"/>
      <c r="AN133" s="69" t="e">
        <f t="shared" si="45"/>
        <v>#DIV/0!</v>
      </c>
      <c r="AO133" s="69">
        <f t="shared" si="46"/>
        <v>0</v>
      </c>
      <c r="AP133" s="68"/>
      <c r="AQ133" s="68"/>
      <c r="AR133" s="68" t="s">
        <v>119</v>
      </c>
      <c r="AS133" s="68"/>
      <c r="AT133" s="69" t="e">
        <f t="shared" si="47"/>
        <v>#DIV/0!</v>
      </c>
      <c r="AU133" s="69">
        <f t="shared" si="48"/>
        <v>0</v>
      </c>
      <c r="AV133" s="68"/>
      <c r="AW133" s="68"/>
      <c r="AX133" s="68" t="s">
        <v>120</v>
      </c>
      <c r="AY133" s="68"/>
      <c r="AZ133" s="69" t="e">
        <f t="shared" si="49"/>
        <v>#DIV/0!</v>
      </c>
      <c r="BA133" s="69">
        <f t="shared" si="50"/>
        <v>0</v>
      </c>
      <c r="BB133" s="68"/>
      <c r="BC133" s="68"/>
      <c r="BD133" s="68" t="s">
        <v>121</v>
      </c>
      <c r="BE133" s="68"/>
      <c r="BF133" s="69" t="e">
        <f t="shared" si="51"/>
        <v>#DIV/0!</v>
      </c>
      <c r="BG133" s="69">
        <f t="shared" si="52"/>
        <v>0</v>
      </c>
      <c r="BH133" s="68"/>
      <c r="BI133" s="68"/>
      <c r="BJ133" s="68" t="s">
        <v>122</v>
      </c>
      <c r="BK133" s="68"/>
      <c r="BL133" s="69" t="e">
        <f t="shared" si="53"/>
        <v>#DIV/0!</v>
      </c>
      <c r="BM133" s="69">
        <f t="shared" si="54"/>
        <v>0</v>
      </c>
      <c r="BN133" s="68"/>
      <c r="BO133" s="68"/>
      <c r="BP133" s="68" t="s">
        <v>123</v>
      </c>
      <c r="BQ133" s="68"/>
      <c r="BR133" s="69" t="e">
        <f t="shared" si="55"/>
        <v>#DIV/0!</v>
      </c>
      <c r="BS133" s="69">
        <f t="shared" si="56"/>
        <v>0</v>
      </c>
      <c r="BT133" s="68"/>
      <c r="BU133" s="68"/>
      <c r="BV133" s="68" t="s">
        <v>124</v>
      </c>
      <c r="BW133" s="68"/>
      <c r="BX133" s="69" t="e">
        <f t="shared" si="57"/>
        <v>#DIV/0!</v>
      </c>
      <c r="BY133" s="69">
        <f t="shared" si="58"/>
        <v>0</v>
      </c>
      <c r="BZ133" s="68"/>
      <c r="CA133" s="68"/>
      <c r="CB133" s="68" t="s">
        <v>125</v>
      </c>
      <c r="CC133" s="68"/>
      <c r="CD133" s="69">
        <f t="shared" si="59"/>
        <v>0</v>
      </c>
      <c r="CE133" s="69">
        <f t="shared" si="60"/>
        <v>0</v>
      </c>
      <c r="CF133" s="68"/>
      <c r="CG133" s="68"/>
      <c r="CH133" s="68" t="s">
        <v>126</v>
      </c>
      <c r="CI133" s="68"/>
      <c r="CJ133" s="69" t="e">
        <f t="shared" si="61"/>
        <v>#DIV/0!</v>
      </c>
      <c r="CK133" s="69">
        <f t="shared" si="62"/>
        <v>0</v>
      </c>
      <c r="CL133" s="68"/>
      <c r="CM133" s="68"/>
      <c r="CN133" s="59">
        <f t="shared" si="63"/>
        <v>0</v>
      </c>
      <c r="CO133" s="59">
        <f t="shared" si="64"/>
        <v>0</v>
      </c>
      <c r="CP133" s="59">
        <f t="shared" si="65"/>
        <v>0</v>
      </c>
      <c r="CQ133" s="59">
        <f t="shared" si="66"/>
        <v>0</v>
      </c>
      <c r="CR133" s="59">
        <f t="shared" si="67"/>
        <v>0</v>
      </c>
      <c r="CS133" s="59">
        <f t="shared" si="68"/>
        <v>0</v>
      </c>
      <c r="CT133" s="59">
        <f t="shared" si="69"/>
        <v>0</v>
      </c>
      <c r="CU133" s="59">
        <f t="shared" si="70"/>
        <v>0</v>
      </c>
      <c r="CV133" s="59">
        <f t="shared" si="71"/>
        <v>0</v>
      </c>
      <c r="CW133" s="59">
        <f t="shared" si="72"/>
        <v>0</v>
      </c>
      <c r="CX133" s="59">
        <f t="shared" si="73"/>
        <v>0</v>
      </c>
      <c r="CY133" s="59">
        <f t="shared" si="74"/>
        <v>0</v>
      </c>
      <c r="CZ133" s="59">
        <f t="shared" si="75"/>
        <v>0</v>
      </c>
    </row>
    <row r="134" spans="1:104" ht="38.6" x14ac:dyDescent="0.4">
      <c r="A134" s="150" t="s">
        <v>1132</v>
      </c>
      <c r="B134" s="227"/>
      <c r="C134" s="21" t="s">
        <v>1578</v>
      </c>
      <c r="D134" s="23" t="s">
        <v>1149</v>
      </c>
      <c r="E134" s="23" t="s">
        <v>1193</v>
      </c>
      <c r="F134" s="23" t="s">
        <v>1194</v>
      </c>
      <c r="G134" s="21">
        <f t="shared" si="38"/>
        <v>2</v>
      </c>
      <c r="H134" s="21"/>
      <c r="I134" s="21"/>
      <c r="J134" s="21"/>
      <c r="K134" s="21"/>
      <c r="L134" s="21"/>
      <c r="M134" s="21"/>
      <c r="N134" s="21">
        <v>1</v>
      </c>
      <c r="O134" s="21"/>
      <c r="P134" s="21"/>
      <c r="Q134" s="21"/>
      <c r="R134" s="21"/>
      <c r="S134" s="21">
        <v>1</v>
      </c>
      <c r="T134" s="68" t="s">
        <v>115</v>
      </c>
      <c r="U134" s="68"/>
      <c r="V134" s="69" t="e">
        <f t="shared" si="39"/>
        <v>#DIV/0!</v>
      </c>
      <c r="W134" s="69">
        <f t="shared" si="40"/>
        <v>0</v>
      </c>
      <c r="X134" s="68"/>
      <c r="Y134" s="68"/>
      <c r="Z134" s="68" t="s">
        <v>116</v>
      </c>
      <c r="AA134" s="68"/>
      <c r="AB134" s="69" t="e">
        <f t="shared" si="41"/>
        <v>#DIV/0!</v>
      </c>
      <c r="AC134" s="69">
        <f t="shared" si="42"/>
        <v>0</v>
      </c>
      <c r="AD134" s="68"/>
      <c r="AE134" s="68"/>
      <c r="AF134" s="68" t="s">
        <v>117</v>
      </c>
      <c r="AG134" s="68"/>
      <c r="AH134" s="69" t="e">
        <f t="shared" si="43"/>
        <v>#DIV/0!</v>
      </c>
      <c r="AI134" s="69">
        <f t="shared" si="44"/>
        <v>0</v>
      </c>
      <c r="AJ134" s="68"/>
      <c r="AK134" s="68"/>
      <c r="AL134" s="68" t="s">
        <v>118</v>
      </c>
      <c r="AM134" s="68"/>
      <c r="AN134" s="69" t="e">
        <f t="shared" si="45"/>
        <v>#DIV/0!</v>
      </c>
      <c r="AO134" s="69">
        <f t="shared" si="46"/>
        <v>0</v>
      </c>
      <c r="AP134" s="68"/>
      <c r="AQ134" s="68"/>
      <c r="AR134" s="68" t="s">
        <v>119</v>
      </c>
      <c r="AS134" s="68"/>
      <c r="AT134" s="69" t="e">
        <f t="shared" si="47"/>
        <v>#DIV/0!</v>
      </c>
      <c r="AU134" s="69">
        <f t="shared" si="48"/>
        <v>0</v>
      </c>
      <c r="AV134" s="68"/>
      <c r="AW134" s="68"/>
      <c r="AX134" s="68" t="s">
        <v>120</v>
      </c>
      <c r="AY134" s="68"/>
      <c r="AZ134" s="69" t="e">
        <f t="shared" si="49"/>
        <v>#DIV/0!</v>
      </c>
      <c r="BA134" s="69">
        <f t="shared" si="50"/>
        <v>0</v>
      </c>
      <c r="BB134" s="68"/>
      <c r="BC134" s="68"/>
      <c r="BD134" s="68" t="s">
        <v>121</v>
      </c>
      <c r="BE134" s="68"/>
      <c r="BF134" s="69">
        <f t="shared" si="51"/>
        <v>0</v>
      </c>
      <c r="BG134" s="69">
        <f t="shared" si="52"/>
        <v>0</v>
      </c>
      <c r="BH134" s="68"/>
      <c r="BI134" s="68"/>
      <c r="BJ134" s="68" t="s">
        <v>122</v>
      </c>
      <c r="BK134" s="68"/>
      <c r="BL134" s="69" t="e">
        <f t="shared" si="53"/>
        <v>#DIV/0!</v>
      </c>
      <c r="BM134" s="69">
        <f t="shared" si="54"/>
        <v>0</v>
      </c>
      <c r="BN134" s="68"/>
      <c r="BO134" s="68"/>
      <c r="BP134" s="68" t="s">
        <v>123</v>
      </c>
      <c r="BQ134" s="68"/>
      <c r="BR134" s="69" t="e">
        <f t="shared" si="55"/>
        <v>#DIV/0!</v>
      </c>
      <c r="BS134" s="69">
        <f t="shared" si="56"/>
        <v>0</v>
      </c>
      <c r="BT134" s="68"/>
      <c r="BU134" s="68"/>
      <c r="BV134" s="68" t="s">
        <v>124</v>
      </c>
      <c r="BW134" s="68"/>
      <c r="BX134" s="69" t="e">
        <f t="shared" si="57"/>
        <v>#DIV/0!</v>
      </c>
      <c r="BY134" s="69">
        <f t="shared" si="58"/>
        <v>0</v>
      </c>
      <c r="BZ134" s="68"/>
      <c r="CA134" s="68"/>
      <c r="CB134" s="68" t="s">
        <v>125</v>
      </c>
      <c r="CC134" s="68"/>
      <c r="CD134" s="69" t="e">
        <f t="shared" si="59"/>
        <v>#DIV/0!</v>
      </c>
      <c r="CE134" s="69">
        <f t="shared" si="60"/>
        <v>0</v>
      </c>
      <c r="CF134" s="68"/>
      <c r="CG134" s="68"/>
      <c r="CH134" s="68" t="s">
        <v>126</v>
      </c>
      <c r="CI134" s="68"/>
      <c r="CJ134" s="69">
        <f t="shared" si="61"/>
        <v>0</v>
      </c>
      <c r="CK134" s="69">
        <f t="shared" si="62"/>
        <v>0</v>
      </c>
      <c r="CL134" s="68"/>
      <c r="CM134" s="68"/>
      <c r="CN134" s="59">
        <f t="shared" si="63"/>
        <v>0</v>
      </c>
      <c r="CO134" s="59">
        <f t="shared" si="64"/>
        <v>0</v>
      </c>
      <c r="CP134" s="59">
        <f t="shared" si="65"/>
        <v>0</v>
      </c>
      <c r="CQ134" s="59">
        <f t="shared" si="66"/>
        <v>0</v>
      </c>
      <c r="CR134" s="59">
        <f t="shared" si="67"/>
        <v>0</v>
      </c>
      <c r="CS134" s="59">
        <f t="shared" si="68"/>
        <v>0</v>
      </c>
      <c r="CT134" s="59">
        <f t="shared" si="69"/>
        <v>0</v>
      </c>
      <c r="CU134" s="59">
        <f t="shared" si="70"/>
        <v>0</v>
      </c>
      <c r="CV134" s="59">
        <f t="shared" si="71"/>
        <v>0</v>
      </c>
      <c r="CW134" s="59">
        <f t="shared" si="72"/>
        <v>0</v>
      </c>
      <c r="CX134" s="59">
        <f t="shared" si="73"/>
        <v>0</v>
      </c>
      <c r="CY134" s="59">
        <f t="shared" si="74"/>
        <v>0</v>
      </c>
      <c r="CZ134" s="59">
        <f t="shared" si="75"/>
        <v>0</v>
      </c>
    </row>
    <row r="135" spans="1:104" ht="25.75" x14ac:dyDescent="0.4">
      <c r="A135" s="150" t="s">
        <v>1132</v>
      </c>
      <c r="B135" s="228"/>
      <c r="C135" s="21" t="s">
        <v>1579</v>
      </c>
      <c r="D135" s="23" t="s">
        <v>1149</v>
      </c>
      <c r="E135" s="23" t="s">
        <v>1197</v>
      </c>
      <c r="F135" s="23" t="s">
        <v>1198</v>
      </c>
      <c r="G135" s="21">
        <f t="shared" si="38"/>
        <v>2</v>
      </c>
      <c r="H135" s="21"/>
      <c r="I135" s="21"/>
      <c r="J135" s="21"/>
      <c r="K135" s="21"/>
      <c r="L135" s="21"/>
      <c r="M135" s="21"/>
      <c r="N135" s="21">
        <v>1</v>
      </c>
      <c r="O135" s="21"/>
      <c r="P135" s="21"/>
      <c r="Q135" s="21"/>
      <c r="R135" s="21"/>
      <c r="S135" s="21">
        <v>1</v>
      </c>
      <c r="T135" s="68" t="s">
        <v>115</v>
      </c>
      <c r="U135" s="68"/>
      <c r="V135" s="69" t="e">
        <f t="shared" si="39"/>
        <v>#DIV/0!</v>
      </c>
      <c r="W135" s="69">
        <f t="shared" si="40"/>
        <v>0</v>
      </c>
      <c r="X135" s="68"/>
      <c r="Y135" s="68"/>
      <c r="Z135" s="68" t="s">
        <v>116</v>
      </c>
      <c r="AA135" s="68"/>
      <c r="AB135" s="69" t="e">
        <f t="shared" si="41"/>
        <v>#DIV/0!</v>
      </c>
      <c r="AC135" s="69">
        <f t="shared" si="42"/>
        <v>0</v>
      </c>
      <c r="AD135" s="68"/>
      <c r="AE135" s="68"/>
      <c r="AF135" s="68" t="s">
        <v>117</v>
      </c>
      <c r="AG135" s="68"/>
      <c r="AH135" s="69" t="e">
        <f t="shared" si="43"/>
        <v>#DIV/0!</v>
      </c>
      <c r="AI135" s="69">
        <f t="shared" si="44"/>
        <v>0</v>
      </c>
      <c r="AJ135" s="68"/>
      <c r="AK135" s="68"/>
      <c r="AL135" s="68" t="s">
        <v>118</v>
      </c>
      <c r="AM135" s="68"/>
      <c r="AN135" s="69" t="e">
        <f t="shared" si="45"/>
        <v>#DIV/0!</v>
      </c>
      <c r="AO135" s="69">
        <f t="shared" si="46"/>
        <v>0</v>
      </c>
      <c r="AP135" s="68"/>
      <c r="AQ135" s="68"/>
      <c r="AR135" s="68" t="s">
        <v>119</v>
      </c>
      <c r="AS135" s="68"/>
      <c r="AT135" s="69" t="e">
        <f t="shared" si="47"/>
        <v>#DIV/0!</v>
      </c>
      <c r="AU135" s="69">
        <f t="shared" si="48"/>
        <v>0</v>
      </c>
      <c r="AV135" s="68"/>
      <c r="AW135" s="68"/>
      <c r="AX135" s="68" t="s">
        <v>120</v>
      </c>
      <c r="AY135" s="68"/>
      <c r="AZ135" s="69" t="e">
        <f t="shared" si="49"/>
        <v>#DIV/0!</v>
      </c>
      <c r="BA135" s="69">
        <f t="shared" si="50"/>
        <v>0</v>
      </c>
      <c r="BB135" s="68"/>
      <c r="BC135" s="68"/>
      <c r="BD135" s="68" t="s">
        <v>121</v>
      </c>
      <c r="BE135" s="68"/>
      <c r="BF135" s="69">
        <f t="shared" si="51"/>
        <v>0</v>
      </c>
      <c r="BG135" s="69">
        <f t="shared" si="52"/>
        <v>0</v>
      </c>
      <c r="BH135" s="68"/>
      <c r="BI135" s="68"/>
      <c r="BJ135" s="68" t="s">
        <v>122</v>
      </c>
      <c r="BK135" s="68"/>
      <c r="BL135" s="69" t="e">
        <f t="shared" si="53"/>
        <v>#DIV/0!</v>
      </c>
      <c r="BM135" s="69">
        <f t="shared" si="54"/>
        <v>0</v>
      </c>
      <c r="BN135" s="68"/>
      <c r="BO135" s="68"/>
      <c r="BP135" s="68" t="s">
        <v>123</v>
      </c>
      <c r="BQ135" s="68"/>
      <c r="BR135" s="69" t="e">
        <f t="shared" si="55"/>
        <v>#DIV/0!</v>
      </c>
      <c r="BS135" s="69">
        <f t="shared" si="56"/>
        <v>0</v>
      </c>
      <c r="BT135" s="68"/>
      <c r="BU135" s="68"/>
      <c r="BV135" s="68" t="s">
        <v>124</v>
      </c>
      <c r="BW135" s="68"/>
      <c r="BX135" s="69" t="e">
        <f t="shared" si="57"/>
        <v>#DIV/0!</v>
      </c>
      <c r="BY135" s="69">
        <f t="shared" si="58"/>
        <v>0</v>
      </c>
      <c r="BZ135" s="68"/>
      <c r="CA135" s="68"/>
      <c r="CB135" s="68" t="s">
        <v>125</v>
      </c>
      <c r="CC135" s="68"/>
      <c r="CD135" s="69" t="e">
        <f t="shared" si="59"/>
        <v>#DIV/0!</v>
      </c>
      <c r="CE135" s="69">
        <f t="shared" si="60"/>
        <v>0</v>
      </c>
      <c r="CF135" s="68"/>
      <c r="CG135" s="68"/>
      <c r="CH135" s="68" t="s">
        <v>126</v>
      </c>
      <c r="CI135" s="68"/>
      <c r="CJ135" s="69">
        <f t="shared" si="61"/>
        <v>0</v>
      </c>
      <c r="CK135" s="69">
        <f t="shared" si="62"/>
        <v>0</v>
      </c>
      <c r="CL135" s="68"/>
      <c r="CM135" s="68"/>
      <c r="CN135" s="59">
        <f t="shared" si="63"/>
        <v>0</v>
      </c>
      <c r="CO135" s="59">
        <f t="shared" si="64"/>
        <v>0</v>
      </c>
      <c r="CP135" s="59">
        <f t="shared" si="65"/>
        <v>0</v>
      </c>
      <c r="CQ135" s="59">
        <f t="shared" si="66"/>
        <v>0</v>
      </c>
      <c r="CR135" s="59">
        <f t="shared" si="67"/>
        <v>0</v>
      </c>
      <c r="CS135" s="59">
        <f t="shared" si="68"/>
        <v>0</v>
      </c>
      <c r="CT135" s="59">
        <f t="shared" si="69"/>
        <v>0</v>
      </c>
      <c r="CU135" s="59">
        <f t="shared" si="70"/>
        <v>0</v>
      </c>
      <c r="CV135" s="59">
        <f t="shared" si="71"/>
        <v>0</v>
      </c>
      <c r="CW135" s="59">
        <f t="shared" si="72"/>
        <v>0</v>
      </c>
      <c r="CX135" s="59">
        <f t="shared" si="73"/>
        <v>0</v>
      </c>
      <c r="CY135" s="59">
        <f t="shared" si="74"/>
        <v>0</v>
      </c>
      <c r="CZ135" s="59">
        <f t="shared" si="75"/>
        <v>0</v>
      </c>
    </row>
    <row r="136" spans="1:104" ht="141.44999999999999" x14ac:dyDescent="0.4">
      <c r="A136" s="150" t="s">
        <v>1132</v>
      </c>
      <c r="B136" s="226" t="s">
        <v>148</v>
      </c>
      <c r="C136" s="21" t="s">
        <v>1580</v>
      </c>
      <c r="D136" s="23" t="s">
        <v>1206</v>
      </c>
      <c r="E136" s="23" t="s">
        <v>1207</v>
      </c>
      <c r="F136" s="23" t="s">
        <v>1208</v>
      </c>
      <c r="G136" s="21">
        <f t="shared" ref="G136:G199" si="76">+SUM(H136:S136)</f>
        <v>43</v>
      </c>
      <c r="H136" s="21"/>
      <c r="I136" s="21"/>
      <c r="J136" s="21"/>
      <c r="K136" s="21"/>
      <c r="L136" s="21"/>
      <c r="M136" s="21"/>
      <c r="N136" s="21"/>
      <c r="O136" s="21"/>
      <c r="P136" s="21"/>
      <c r="Q136" s="21"/>
      <c r="R136" s="21">
        <v>43</v>
      </c>
      <c r="S136" s="21"/>
      <c r="T136" s="68" t="s">
        <v>115</v>
      </c>
      <c r="U136" s="68"/>
      <c r="V136" s="69" t="e">
        <f t="shared" ref="V136:V199" si="77">+U136/$H136</f>
        <v>#DIV/0!</v>
      </c>
      <c r="W136" s="69">
        <f t="shared" ref="W136:W199" si="78">+U136/$G136</f>
        <v>0</v>
      </c>
      <c r="X136" s="68"/>
      <c r="Y136" s="68"/>
      <c r="Z136" s="68" t="s">
        <v>116</v>
      </c>
      <c r="AA136" s="68"/>
      <c r="AB136" s="69" t="e">
        <f t="shared" ref="AB136:AB199" si="79">+AA136/$I136</f>
        <v>#DIV/0!</v>
      </c>
      <c r="AC136" s="69">
        <f t="shared" ref="AC136:AC199" si="80">+(AA136/$G136)+W136</f>
        <v>0</v>
      </c>
      <c r="AD136" s="68"/>
      <c r="AE136" s="68"/>
      <c r="AF136" s="68" t="s">
        <v>117</v>
      </c>
      <c r="AG136" s="68"/>
      <c r="AH136" s="69" t="e">
        <f t="shared" ref="AH136:AH199" si="81">+AG136/$J136</f>
        <v>#DIV/0!</v>
      </c>
      <c r="AI136" s="69">
        <f t="shared" ref="AI136:AI199" si="82">+(AG136/$G136)+AC136</f>
        <v>0</v>
      </c>
      <c r="AJ136" s="68"/>
      <c r="AK136" s="68"/>
      <c r="AL136" s="68" t="s">
        <v>118</v>
      </c>
      <c r="AM136" s="68"/>
      <c r="AN136" s="69" t="e">
        <f t="shared" ref="AN136:AN199" si="83">+AM136/$K136</f>
        <v>#DIV/0!</v>
      </c>
      <c r="AO136" s="69">
        <f t="shared" ref="AO136:AO199" si="84">+(AM136/$G136)+AI136</f>
        <v>0</v>
      </c>
      <c r="AP136" s="68"/>
      <c r="AQ136" s="68"/>
      <c r="AR136" s="68" t="s">
        <v>119</v>
      </c>
      <c r="AS136" s="68"/>
      <c r="AT136" s="69" t="e">
        <f t="shared" ref="AT136:AT199" si="85">+AS136/$L136</f>
        <v>#DIV/0!</v>
      </c>
      <c r="AU136" s="69">
        <f t="shared" ref="AU136:AU199" si="86">+(AS136/$G136)+AO136</f>
        <v>0</v>
      </c>
      <c r="AV136" s="68"/>
      <c r="AW136" s="68"/>
      <c r="AX136" s="68" t="s">
        <v>120</v>
      </c>
      <c r="AY136" s="68"/>
      <c r="AZ136" s="69" t="e">
        <f t="shared" ref="AZ136:AZ199" si="87">+AY136/$M136</f>
        <v>#DIV/0!</v>
      </c>
      <c r="BA136" s="69">
        <f t="shared" ref="BA136:BA199" si="88">+(AY136/$G136)+AU136</f>
        <v>0</v>
      </c>
      <c r="BB136" s="68"/>
      <c r="BC136" s="68"/>
      <c r="BD136" s="68" t="s">
        <v>121</v>
      </c>
      <c r="BE136" s="68"/>
      <c r="BF136" s="69" t="e">
        <f t="shared" ref="BF136:BF199" si="89">+BE136/$N136</f>
        <v>#DIV/0!</v>
      </c>
      <c r="BG136" s="69">
        <f t="shared" ref="BG136:BG199" si="90">+(BE136/$G136)+BA136</f>
        <v>0</v>
      </c>
      <c r="BH136" s="68"/>
      <c r="BI136" s="68"/>
      <c r="BJ136" s="68" t="s">
        <v>122</v>
      </c>
      <c r="BK136" s="68"/>
      <c r="BL136" s="69" t="e">
        <f t="shared" ref="BL136:BL199" si="91">+BK136/$O136</f>
        <v>#DIV/0!</v>
      </c>
      <c r="BM136" s="69">
        <f t="shared" ref="BM136:BM199" si="92">+(BK136/$G136)+BG136</f>
        <v>0</v>
      </c>
      <c r="BN136" s="68"/>
      <c r="BO136" s="68"/>
      <c r="BP136" s="68" t="s">
        <v>123</v>
      </c>
      <c r="BQ136" s="68"/>
      <c r="BR136" s="69" t="e">
        <f t="shared" ref="BR136:BR199" si="93">+BQ136/$P136</f>
        <v>#DIV/0!</v>
      </c>
      <c r="BS136" s="69">
        <f t="shared" ref="BS136:BS199" si="94">+(BQ136/$G136)+BM136</f>
        <v>0</v>
      </c>
      <c r="BT136" s="68"/>
      <c r="BU136" s="68"/>
      <c r="BV136" s="68" t="s">
        <v>124</v>
      </c>
      <c r="BW136" s="68"/>
      <c r="BX136" s="69" t="e">
        <f t="shared" ref="BX136:BX199" si="95">+BW136/$Q136</f>
        <v>#DIV/0!</v>
      </c>
      <c r="BY136" s="69">
        <f t="shared" ref="BY136:BY199" si="96">+(BW136/$G136)+BS136</f>
        <v>0</v>
      </c>
      <c r="BZ136" s="68"/>
      <c r="CA136" s="68"/>
      <c r="CB136" s="68" t="s">
        <v>125</v>
      </c>
      <c r="CC136" s="68"/>
      <c r="CD136" s="69">
        <f t="shared" ref="CD136:CD199" si="97">+CC136/$R136</f>
        <v>0</v>
      </c>
      <c r="CE136" s="69">
        <f t="shared" ref="CE136:CE199" si="98">+(CC136/$G136)+BY136</f>
        <v>0</v>
      </c>
      <c r="CF136" s="68"/>
      <c r="CG136" s="68"/>
      <c r="CH136" s="68" t="s">
        <v>126</v>
      </c>
      <c r="CI136" s="68"/>
      <c r="CJ136" s="69" t="e">
        <f t="shared" ref="CJ136:CJ199" si="99">+CI136/$S136</f>
        <v>#DIV/0!</v>
      </c>
      <c r="CK136" s="69">
        <f t="shared" ref="CK136:CK199" si="100">+(CI136/$G136)+CE136</f>
        <v>0</v>
      </c>
      <c r="CL136" s="68"/>
      <c r="CM136" s="68"/>
      <c r="CN136" s="59">
        <f t="shared" ref="CN136:CN199" si="101">+U136</f>
        <v>0</v>
      </c>
      <c r="CO136" s="59">
        <f t="shared" ref="CO136:CO199" si="102">+AA136</f>
        <v>0</v>
      </c>
      <c r="CP136" s="59">
        <f t="shared" ref="CP136:CP199" si="103">+AG136</f>
        <v>0</v>
      </c>
      <c r="CQ136" s="59">
        <f t="shared" ref="CQ136:CQ199" si="104">+AM136</f>
        <v>0</v>
      </c>
      <c r="CR136" s="59">
        <f t="shared" ref="CR136:CR199" si="105">+AS136</f>
        <v>0</v>
      </c>
      <c r="CS136" s="59">
        <f t="shared" ref="CS136:CS199" si="106">+AY136</f>
        <v>0</v>
      </c>
      <c r="CT136" s="59">
        <f t="shared" ref="CT136:CT199" si="107">+BE136</f>
        <v>0</v>
      </c>
      <c r="CU136" s="59">
        <f t="shared" ref="CU136:CU199" si="108">+BK136</f>
        <v>0</v>
      </c>
      <c r="CV136" s="59">
        <f t="shared" ref="CV136:CV199" si="109">+BQ136</f>
        <v>0</v>
      </c>
      <c r="CW136" s="59">
        <f t="shared" ref="CW136:CW199" si="110">+BW136</f>
        <v>0</v>
      </c>
      <c r="CX136" s="59">
        <f t="shared" ref="CX136:CX199" si="111">+CC136</f>
        <v>0</v>
      </c>
      <c r="CY136" s="59">
        <f t="shared" ref="CY136:CY199" si="112">+CI136</f>
        <v>0</v>
      </c>
      <c r="CZ136" s="59">
        <f t="shared" ref="CZ136:CZ199" si="113">+SUM(CN136:CY136)</f>
        <v>0</v>
      </c>
    </row>
    <row r="137" spans="1:104" ht="25.75" x14ac:dyDescent="0.4">
      <c r="A137" s="150" t="s">
        <v>1132</v>
      </c>
      <c r="B137" s="227"/>
      <c r="C137" s="21" t="s">
        <v>1581</v>
      </c>
      <c r="D137" s="23" t="s">
        <v>1206</v>
      </c>
      <c r="E137" s="23" t="s">
        <v>1211</v>
      </c>
      <c r="F137" s="23" t="s">
        <v>1212</v>
      </c>
      <c r="G137" s="21">
        <f t="shared" si="76"/>
        <v>43</v>
      </c>
      <c r="H137" s="21"/>
      <c r="I137" s="21"/>
      <c r="J137" s="21"/>
      <c r="K137" s="21"/>
      <c r="L137" s="21"/>
      <c r="M137" s="21"/>
      <c r="N137" s="21"/>
      <c r="O137" s="21"/>
      <c r="P137" s="21"/>
      <c r="Q137" s="21"/>
      <c r="R137" s="21">
        <v>43</v>
      </c>
      <c r="S137" s="21"/>
      <c r="T137" s="68" t="s">
        <v>115</v>
      </c>
      <c r="U137" s="68"/>
      <c r="V137" s="69" t="e">
        <f t="shared" si="77"/>
        <v>#DIV/0!</v>
      </c>
      <c r="W137" s="69">
        <f t="shared" si="78"/>
        <v>0</v>
      </c>
      <c r="X137" s="68"/>
      <c r="Y137" s="68"/>
      <c r="Z137" s="68" t="s">
        <v>116</v>
      </c>
      <c r="AA137" s="68"/>
      <c r="AB137" s="69" t="e">
        <f t="shared" si="79"/>
        <v>#DIV/0!</v>
      </c>
      <c r="AC137" s="69">
        <f t="shared" si="80"/>
        <v>0</v>
      </c>
      <c r="AD137" s="68"/>
      <c r="AE137" s="68"/>
      <c r="AF137" s="68" t="s">
        <v>117</v>
      </c>
      <c r="AG137" s="68"/>
      <c r="AH137" s="69" t="e">
        <f t="shared" si="81"/>
        <v>#DIV/0!</v>
      </c>
      <c r="AI137" s="69">
        <f t="shared" si="82"/>
        <v>0</v>
      </c>
      <c r="AJ137" s="68"/>
      <c r="AK137" s="68"/>
      <c r="AL137" s="68" t="s">
        <v>118</v>
      </c>
      <c r="AM137" s="68"/>
      <c r="AN137" s="69" t="e">
        <f t="shared" si="83"/>
        <v>#DIV/0!</v>
      </c>
      <c r="AO137" s="69">
        <f t="shared" si="84"/>
        <v>0</v>
      </c>
      <c r="AP137" s="68"/>
      <c r="AQ137" s="68"/>
      <c r="AR137" s="68" t="s">
        <v>119</v>
      </c>
      <c r="AS137" s="68"/>
      <c r="AT137" s="69" t="e">
        <f t="shared" si="85"/>
        <v>#DIV/0!</v>
      </c>
      <c r="AU137" s="69">
        <f t="shared" si="86"/>
        <v>0</v>
      </c>
      <c r="AV137" s="68"/>
      <c r="AW137" s="68"/>
      <c r="AX137" s="68" t="s">
        <v>120</v>
      </c>
      <c r="AY137" s="68"/>
      <c r="AZ137" s="69" t="e">
        <f t="shared" si="87"/>
        <v>#DIV/0!</v>
      </c>
      <c r="BA137" s="69">
        <f t="shared" si="88"/>
        <v>0</v>
      </c>
      <c r="BB137" s="68"/>
      <c r="BC137" s="68"/>
      <c r="BD137" s="68" t="s">
        <v>121</v>
      </c>
      <c r="BE137" s="68"/>
      <c r="BF137" s="69" t="e">
        <f t="shared" si="89"/>
        <v>#DIV/0!</v>
      </c>
      <c r="BG137" s="69">
        <f t="shared" si="90"/>
        <v>0</v>
      </c>
      <c r="BH137" s="68"/>
      <c r="BI137" s="68"/>
      <c r="BJ137" s="68" t="s">
        <v>122</v>
      </c>
      <c r="BK137" s="68"/>
      <c r="BL137" s="69" t="e">
        <f t="shared" si="91"/>
        <v>#DIV/0!</v>
      </c>
      <c r="BM137" s="69">
        <f t="shared" si="92"/>
        <v>0</v>
      </c>
      <c r="BN137" s="68"/>
      <c r="BO137" s="68"/>
      <c r="BP137" s="68" t="s">
        <v>123</v>
      </c>
      <c r="BQ137" s="68"/>
      <c r="BR137" s="69" t="e">
        <f t="shared" si="93"/>
        <v>#DIV/0!</v>
      </c>
      <c r="BS137" s="69">
        <f t="shared" si="94"/>
        <v>0</v>
      </c>
      <c r="BT137" s="68"/>
      <c r="BU137" s="68"/>
      <c r="BV137" s="68" t="s">
        <v>124</v>
      </c>
      <c r="BW137" s="68"/>
      <c r="BX137" s="69" t="e">
        <f t="shared" si="95"/>
        <v>#DIV/0!</v>
      </c>
      <c r="BY137" s="69">
        <f t="shared" si="96"/>
        <v>0</v>
      </c>
      <c r="BZ137" s="68"/>
      <c r="CA137" s="68"/>
      <c r="CB137" s="68" t="s">
        <v>125</v>
      </c>
      <c r="CC137" s="68"/>
      <c r="CD137" s="69">
        <f t="shared" si="97"/>
        <v>0</v>
      </c>
      <c r="CE137" s="69">
        <f t="shared" si="98"/>
        <v>0</v>
      </c>
      <c r="CF137" s="68"/>
      <c r="CG137" s="68"/>
      <c r="CH137" s="68" t="s">
        <v>126</v>
      </c>
      <c r="CI137" s="68"/>
      <c r="CJ137" s="69" t="e">
        <f t="shared" si="99"/>
        <v>#DIV/0!</v>
      </c>
      <c r="CK137" s="69">
        <f t="shared" si="100"/>
        <v>0</v>
      </c>
      <c r="CL137" s="68"/>
      <c r="CM137" s="68"/>
      <c r="CN137" s="59">
        <f t="shared" si="101"/>
        <v>0</v>
      </c>
      <c r="CO137" s="59">
        <f t="shared" si="102"/>
        <v>0</v>
      </c>
      <c r="CP137" s="59">
        <f t="shared" si="103"/>
        <v>0</v>
      </c>
      <c r="CQ137" s="59">
        <f t="shared" si="104"/>
        <v>0</v>
      </c>
      <c r="CR137" s="59">
        <f t="shared" si="105"/>
        <v>0</v>
      </c>
      <c r="CS137" s="59">
        <f t="shared" si="106"/>
        <v>0</v>
      </c>
      <c r="CT137" s="59">
        <f t="shared" si="107"/>
        <v>0</v>
      </c>
      <c r="CU137" s="59">
        <f t="shared" si="108"/>
        <v>0</v>
      </c>
      <c r="CV137" s="59">
        <f t="shared" si="109"/>
        <v>0</v>
      </c>
      <c r="CW137" s="59">
        <f t="shared" si="110"/>
        <v>0</v>
      </c>
      <c r="CX137" s="59">
        <f t="shared" si="111"/>
        <v>0</v>
      </c>
      <c r="CY137" s="59">
        <f t="shared" si="112"/>
        <v>0</v>
      </c>
      <c r="CZ137" s="59">
        <f t="shared" si="113"/>
        <v>0</v>
      </c>
    </row>
    <row r="138" spans="1:104" ht="102.9" x14ac:dyDescent="0.4">
      <c r="A138" s="150" t="s">
        <v>1132</v>
      </c>
      <c r="B138" s="227"/>
      <c r="C138" s="21" t="s">
        <v>1582</v>
      </c>
      <c r="D138" s="23" t="s">
        <v>1206</v>
      </c>
      <c r="E138" s="23" t="s">
        <v>1215</v>
      </c>
      <c r="F138" s="23" t="s">
        <v>1216</v>
      </c>
      <c r="G138" s="21">
        <f t="shared" si="76"/>
        <v>1</v>
      </c>
      <c r="H138" s="21"/>
      <c r="I138" s="21"/>
      <c r="J138" s="21"/>
      <c r="K138" s="21"/>
      <c r="L138" s="21"/>
      <c r="M138" s="21"/>
      <c r="N138" s="21"/>
      <c r="O138" s="21"/>
      <c r="P138" s="21"/>
      <c r="Q138" s="21"/>
      <c r="R138" s="21">
        <v>1</v>
      </c>
      <c r="S138" s="21"/>
      <c r="T138" s="68" t="s">
        <v>115</v>
      </c>
      <c r="U138" s="68"/>
      <c r="V138" s="69" t="e">
        <f t="shared" si="77"/>
        <v>#DIV/0!</v>
      </c>
      <c r="W138" s="69">
        <f t="shared" si="78"/>
        <v>0</v>
      </c>
      <c r="X138" s="68"/>
      <c r="Y138" s="68"/>
      <c r="Z138" s="68" t="s">
        <v>116</v>
      </c>
      <c r="AA138" s="68"/>
      <c r="AB138" s="69" t="e">
        <f t="shared" si="79"/>
        <v>#DIV/0!</v>
      </c>
      <c r="AC138" s="69">
        <f t="shared" si="80"/>
        <v>0</v>
      </c>
      <c r="AD138" s="68"/>
      <c r="AE138" s="68"/>
      <c r="AF138" s="68" t="s">
        <v>117</v>
      </c>
      <c r="AG138" s="68"/>
      <c r="AH138" s="69" t="e">
        <f t="shared" si="81"/>
        <v>#DIV/0!</v>
      </c>
      <c r="AI138" s="69">
        <f t="shared" si="82"/>
        <v>0</v>
      </c>
      <c r="AJ138" s="68"/>
      <c r="AK138" s="68"/>
      <c r="AL138" s="68" t="s">
        <v>118</v>
      </c>
      <c r="AM138" s="68"/>
      <c r="AN138" s="69" t="e">
        <f t="shared" si="83"/>
        <v>#DIV/0!</v>
      </c>
      <c r="AO138" s="69">
        <f t="shared" si="84"/>
        <v>0</v>
      </c>
      <c r="AP138" s="68"/>
      <c r="AQ138" s="68"/>
      <c r="AR138" s="68" t="s">
        <v>119</v>
      </c>
      <c r="AS138" s="68"/>
      <c r="AT138" s="69" t="e">
        <f t="shared" si="85"/>
        <v>#DIV/0!</v>
      </c>
      <c r="AU138" s="69">
        <f t="shared" si="86"/>
        <v>0</v>
      </c>
      <c r="AV138" s="68"/>
      <c r="AW138" s="68"/>
      <c r="AX138" s="68" t="s">
        <v>120</v>
      </c>
      <c r="AY138" s="68"/>
      <c r="AZ138" s="69" t="e">
        <f t="shared" si="87"/>
        <v>#DIV/0!</v>
      </c>
      <c r="BA138" s="69">
        <f t="shared" si="88"/>
        <v>0</v>
      </c>
      <c r="BB138" s="68"/>
      <c r="BC138" s="68"/>
      <c r="BD138" s="68" t="s">
        <v>121</v>
      </c>
      <c r="BE138" s="68"/>
      <c r="BF138" s="69" t="e">
        <f t="shared" si="89"/>
        <v>#DIV/0!</v>
      </c>
      <c r="BG138" s="69">
        <f t="shared" si="90"/>
        <v>0</v>
      </c>
      <c r="BH138" s="68"/>
      <c r="BI138" s="68"/>
      <c r="BJ138" s="68" t="s">
        <v>122</v>
      </c>
      <c r="BK138" s="68"/>
      <c r="BL138" s="69" t="e">
        <f t="shared" si="91"/>
        <v>#DIV/0!</v>
      </c>
      <c r="BM138" s="69">
        <f t="shared" si="92"/>
        <v>0</v>
      </c>
      <c r="BN138" s="68"/>
      <c r="BO138" s="68"/>
      <c r="BP138" s="68" t="s">
        <v>123</v>
      </c>
      <c r="BQ138" s="68"/>
      <c r="BR138" s="69" t="e">
        <f t="shared" si="93"/>
        <v>#DIV/0!</v>
      </c>
      <c r="BS138" s="69">
        <f t="shared" si="94"/>
        <v>0</v>
      </c>
      <c r="BT138" s="68"/>
      <c r="BU138" s="68"/>
      <c r="BV138" s="68" t="s">
        <v>124</v>
      </c>
      <c r="BW138" s="68"/>
      <c r="BX138" s="69" t="e">
        <f t="shared" si="95"/>
        <v>#DIV/0!</v>
      </c>
      <c r="BY138" s="69">
        <f t="shared" si="96"/>
        <v>0</v>
      </c>
      <c r="BZ138" s="68"/>
      <c r="CA138" s="68"/>
      <c r="CB138" s="68" t="s">
        <v>125</v>
      </c>
      <c r="CC138" s="68"/>
      <c r="CD138" s="69">
        <f t="shared" si="97"/>
        <v>0</v>
      </c>
      <c r="CE138" s="69">
        <f t="shared" si="98"/>
        <v>0</v>
      </c>
      <c r="CF138" s="68"/>
      <c r="CG138" s="68"/>
      <c r="CH138" s="68" t="s">
        <v>126</v>
      </c>
      <c r="CI138" s="68"/>
      <c r="CJ138" s="69" t="e">
        <f t="shared" si="99"/>
        <v>#DIV/0!</v>
      </c>
      <c r="CK138" s="69">
        <f t="shared" si="100"/>
        <v>0</v>
      </c>
      <c r="CL138" s="68"/>
      <c r="CM138" s="68"/>
      <c r="CN138" s="59">
        <f t="shared" si="101"/>
        <v>0</v>
      </c>
      <c r="CO138" s="59">
        <f t="shared" si="102"/>
        <v>0</v>
      </c>
      <c r="CP138" s="59">
        <f t="shared" si="103"/>
        <v>0</v>
      </c>
      <c r="CQ138" s="59">
        <f t="shared" si="104"/>
        <v>0</v>
      </c>
      <c r="CR138" s="59">
        <f t="shared" si="105"/>
        <v>0</v>
      </c>
      <c r="CS138" s="59">
        <f t="shared" si="106"/>
        <v>0</v>
      </c>
      <c r="CT138" s="59">
        <f t="shared" si="107"/>
        <v>0</v>
      </c>
      <c r="CU138" s="59">
        <f t="shared" si="108"/>
        <v>0</v>
      </c>
      <c r="CV138" s="59">
        <f t="shared" si="109"/>
        <v>0</v>
      </c>
      <c r="CW138" s="59">
        <f t="shared" si="110"/>
        <v>0</v>
      </c>
      <c r="CX138" s="59">
        <f t="shared" si="111"/>
        <v>0</v>
      </c>
      <c r="CY138" s="59">
        <f t="shared" si="112"/>
        <v>0</v>
      </c>
      <c r="CZ138" s="59">
        <f t="shared" si="113"/>
        <v>0</v>
      </c>
    </row>
    <row r="139" spans="1:104" ht="14.15" x14ac:dyDescent="0.4">
      <c r="A139" s="150" t="s">
        <v>1132</v>
      </c>
      <c r="B139" s="228"/>
      <c r="C139" s="21" t="s">
        <v>1583</v>
      </c>
      <c r="D139" s="23"/>
      <c r="E139" s="23"/>
      <c r="F139" s="23"/>
      <c r="G139" s="21">
        <f t="shared" si="76"/>
        <v>0</v>
      </c>
      <c r="H139" s="21"/>
      <c r="I139" s="21"/>
      <c r="J139" s="21"/>
      <c r="K139" s="21"/>
      <c r="L139" s="21"/>
      <c r="M139" s="21"/>
      <c r="N139" s="21"/>
      <c r="O139" s="21"/>
      <c r="P139" s="21"/>
      <c r="Q139" s="21"/>
      <c r="R139" s="21"/>
      <c r="S139" s="21"/>
      <c r="T139" s="68" t="s">
        <v>115</v>
      </c>
      <c r="U139" s="68"/>
      <c r="V139" s="69" t="e">
        <f t="shared" si="77"/>
        <v>#DIV/0!</v>
      </c>
      <c r="W139" s="69" t="e">
        <f t="shared" si="78"/>
        <v>#DIV/0!</v>
      </c>
      <c r="X139" s="68"/>
      <c r="Y139" s="68"/>
      <c r="Z139" s="68" t="s">
        <v>116</v>
      </c>
      <c r="AA139" s="68"/>
      <c r="AB139" s="69" t="e">
        <f t="shared" si="79"/>
        <v>#DIV/0!</v>
      </c>
      <c r="AC139" s="69" t="e">
        <f t="shared" si="80"/>
        <v>#DIV/0!</v>
      </c>
      <c r="AD139" s="68"/>
      <c r="AE139" s="68"/>
      <c r="AF139" s="68" t="s">
        <v>117</v>
      </c>
      <c r="AG139" s="68"/>
      <c r="AH139" s="69" t="e">
        <f t="shared" si="81"/>
        <v>#DIV/0!</v>
      </c>
      <c r="AI139" s="69" t="e">
        <f t="shared" si="82"/>
        <v>#DIV/0!</v>
      </c>
      <c r="AJ139" s="68"/>
      <c r="AK139" s="68"/>
      <c r="AL139" s="68" t="s">
        <v>118</v>
      </c>
      <c r="AM139" s="68"/>
      <c r="AN139" s="69" t="e">
        <f t="shared" si="83"/>
        <v>#DIV/0!</v>
      </c>
      <c r="AO139" s="69" t="e">
        <f t="shared" si="84"/>
        <v>#DIV/0!</v>
      </c>
      <c r="AP139" s="68"/>
      <c r="AQ139" s="68"/>
      <c r="AR139" s="68" t="s">
        <v>119</v>
      </c>
      <c r="AS139" s="68"/>
      <c r="AT139" s="69" t="e">
        <f t="shared" si="85"/>
        <v>#DIV/0!</v>
      </c>
      <c r="AU139" s="69" t="e">
        <f t="shared" si="86"/>
        <v>#DIV/0!</v>
      </c>
      <c r="AV139" s="68"/>
      <c r="AW139" s="68"/>
      <c r="AX139" s="68" t="s">
        <v>120</v>
      </c>
      <c r="AY139" s="68"/>
      <c r="AZ139" s="69" t="e">
        <f t="shared" si="87"/>
        <v>#DIV/0!</v>
      </c>
      <c r="BA139" s="69" t="e">
        <f t="shared" si="88"/>
        <v>#DIV/0!</v>
      </c>
      <c r="BB139" s="68"/>
      <c r="BC139" s="68"/>
      <c r="BD139" s="68" t="s">
        <v>121</v>
      </c>
      <c r="BE139" s="68"/>
      <c r="BF139" s="69" t="e">
        <f t="shared" si="89"/>
        <v>#DIV/0!</v>
      </c>
      <c r="BG139" s="69" t="e">
        <f t="shared" si="90"/>
        <v>#DIV/0!</v>
      </c>
      <c r="BH139" s="68"/>
      <c r="BI139" s="68"/>
      <c r="BJ139" s="68" t="s">
        <v>122</v>
      </c>
      <c r="BK139" s="68"/>
      <c r="BL139" s="69" t="e">
        <f t="shared" si="91"/>
        <v>#DIV/0!</v>
      </c>
      <c r="BM139" s="69" t="e">
        <f t="shared" si="92"/>
        <v>#DIV/0!</v>
      </c>
      <c r="BN139" s="68"/>
      <c r="BO139" s="68"/>
      <c r="BP139" s="68" t="s">
        <v>123</v>
      </c>
      <c r="BQ139" s="68"/>
      <c r="BR139" s="69" t="e">
        <f t="shared" si="93"/>
        <v>#DIV/0!</v>
      </c>
      <c r="BS139" s="69" t="e">
        <f t="shared" si="94"/>
        <v>#DIV/0!</v>
      </c>
      <c r="BT139" s="68"/>
      <c r="BU139" s="68"/>
      <c r="BV139" s="68" t="s">
        <v>124</v>
      </c>
      <c r="BW139" s="68"/>
      <c r="BX139" s="69" t="e">
        <f t="shared" si="95"/>
        <v>#DIV/0!</v>
      </c>
      <c r="BY139" s="69" t="e">
        <f t="shared" si="96"/>
        <v>#DIV/0!</v>
      </c>
      <c r="BZ139" s="68"/>
      <c r="CA139" s="68"/>
      <c r="CB139" s="68" t="s">
        <v>125</v>
      </c>
      <c r="CC139" s="68"/>
      <c r="CD139" s="69" t="e">
        <f t="shared" si="97"/>
        <v>#DIV/0!</v>
      </c>
      <c r="CE139" s="69" t="e">
        <f t="shared" si="98"/>
        <v>#DIV/0!</v>
      </c>
      <c r="CF139" s="68"/>
      <c r="CG139" s="68"/>
      <c r="CH139" s="68" t="s">
        <v>126</v>
      </c>
      <c r="CI139" s="68"/>
      <c r="CJ139" s="69" t="e">
        <f t="shared" si="99"/>
        <v>#DIV/0!</v>
      </c>
      <c r="CK139" s="69" t="e">
        <f t="shared" si="100"/>
        <v>#DIV/0!</v>
      </c>
      <c r="CL139" s="68"/>
      <c r="CM139" s="68"/>
      <c r="CN139" s="59">
        <f t="shared" si="101"/>
        <v>0</v>
      </c>
      <c r="CO139" s="59">
        <f t="shared" si="102"/>
        <v>0</v>
      </c>
      <c r="CP139" s="59">
        <f t="shared" si="103"/>
        <v>0</v>
      </c>
      <c r="CQ139" s="59">
        <f t="shared" si="104"/>
        <v>0</v>
      </c>
      <c r="CR139" s="59">
        <f t="shared" si="105"/>
        <v>0</v>
      </c>
      <c r="CS139" s="59">
        <f t="shared" si="106"/>
        <v>0</v>
      </c>
      <c r="CT139" s="59">
        <f t="shared" si="107"/>
        <v>0</v>
      </c>
      <c r="CU139" s="59">
        <f t="shared" si="108"/>
        <v>0</v>
      </c>
      <c r="CV139" s="59">
        <f t="shared" si="109"/>
        <v>0</v>
      </c>
      <c r="CW139" s="59">
        <f t="shared" si="110"/>
        <v>0</v>
      </c>
      <c r="CX139" s="59">
        <f t="shared" si="111"/>
        <v>0</v>
      </c>
      <c r="CY139" s="59">
        <f t="shared" si="112"/>
        <v>0</v>
      </c>
      <c r="CZ139" s="59">
        <f t="shared" si="113"/>
        <v>0</v>
      </c>
    </row>
    <row r="140" spans="1:104" ht="38.6" x14ac:dyDescent="0.4">
      <c r="A140" s="150" t="s">
        <v>1245</v>
      </c>
      <c r="B140" s="226" t="s">
        <v>148</v>
      </c>
      <c r="C140" s="21" t="s">
        <v>1584</v>
      </c>
      <c r="D140" s="23" t="s">
        <v>1267</v>
      </c>
      <c r="E140" s="23" t="s">
        <v>1268</v>
      </c>
      <c r="F140" s="23" t="s">
        <v>1269</v>
      </c>
      <c r="G140" s="21">
        <f t="shared" si="76"/>
        <v>1</v>
      </c>
      <c r="H140" s="21"/>
      <c r="I140" s="21"/>
      <c r="J140" s="21"/>
      <c r="K140" s="21"/>
      <c r="L140" s="21"/>
      <c r="M140" s="21"/>
      <c r="N140" s="21"/>
      <c r="O140" s="21"/>
      <c r="P140" s="21">
        <v>1</v>
      </c>
      <c r="Q140" s="21"/>
      <c r="R140" s="21"/>
      <c r="S140" s="21"/>
      <c r="T140" s="68" t="s">
        <v>115</v>
      </c>
      <c r="U140" s="68"/>
      <c r="V140" s="69" t="e">
        <f t="shared" si="77"/>
        <v>#DIV/0!</v>
      </c>
      <c r="W140" s="69">
        <f t="shared" si="78"/>
        <v>0</v>
      </c>
      <c r="X140" s="68"/>
      <c r="Y140" s="68"/>
      <c r="Z140" s="68" t="s">
        <v>116</v>
      </c>
      <c r="AA140" s="68"/>
      <c r="AB140" s="69" t="e">
        <f t="shared" si="79"/>
        <v>#DIV/0!</v>
      </c>
      <c r="AC140" s="69">
        <f t="shared" si="80"/>
        <v>0</v>
      </c>
      <c r="AD140" s="68"/>
      <c r="AE140" s="68"/>
      <c r="AF140" s="68" t="s">
        <v>117</v>
      </c>
      <c r="AG140" s="68"/>
      <c r="AH140" s="69" t="e">
        <f t="shared" si="81"/>
        <v>#DIV/0!</v>
      </c>
      <c r="AI140" s="69">
        <f t="shared" si="82"/>
        <v>0</v>
      </c>
      <c r="AJ140" s="68"/>
      <c r="AK140" s="68"/>
      <c r="AL140" s="68" t="s">
        <v>118</v>
      </c>
      <c r="AM140" s="68"/>
      <c r="AN140" s="69" t="e">
        <f t="shared" si="83"/>
        <v>#DIV/0!</v>
      </c>
      <c r="AO140" s="69">
        <f t="shared" si="84"/>
        <v>0</v>
      </c>
      <c r="AP140" s="68"/>
      <c r="AQ140" s="68"/>
      <c r="AR140" s="68" t="s">
        <v>119</v>
      </c>
      <c r="AS140" s="68"/>
      <c r="AT140" s="69" t="e">
        <f t="shared" si="85"/>
        <v>#DIV/0!</v>
      </c>
      <c r="AU140" s="69">
        <f t="shared" si="86"/>
        <v>0</v>
      </c>
      <c r="AV140" s="68"/>
      <c r="AW140" s="68"/>
      <c r="AX140" s="68" t="s">
        <v>120</v>
      </c>
      <c r="AY140" s="68"/>
      <c r="AZ140" s="69" t="e">
        <f t="shared" si="87"/>
        <v>#DIV/0!</v>
      </c>
      <c r="BA140" s="69">
        <f t="shared" si="88"/>
        <v>0</v>
      </c>
      <c r="BB140" s="68"/>
      <c r="BC140" s="68"/>
      <c r="BD140" s="68" t="s">
        <v>121</v>
      </c>
      <c r="BE140" s="68"/>
      <c r="BF140" s="69" t="e">
        <f t="shared" si="89"/>
        <v>#DIV/0!</v>
      </c>
      <c r="BG140" s="69">
        <f t="shared" si="90"/>
        <v>0</v>
      </c>
      <c r="BH140" s="68"/>
      <c r="BI140" s="68"/>
      <c r="BJ140" s="68" t="s">
        <v>122</v>
      </c>
      <c r="BK140" s="68"/>
      <c r="BL140" s="69" t="e">
        <f t="shared" si="91"/>
        <v>#DIV/0!</v>
      </c>
      <c r="BM140" s="69">
        <f t="shared" si="92"/>
        <v>0</v>
      </c>
      <c r="BN140" s="68"/>
      <c r="BO140" s="68"/>
      <c r="BP140" s="68" t="s">
        <v>123</v>
      </c>
      <c r="BQ140" s="68"/>
      <c r="BR140" s="69">
        <f t="shared" si="93"/>
        <v>0</v>
      </c>
      <c r="BS140" s="69">
        <f t="shared" si="94"/>
        <v>0</v>
      </c>
      <c r="BT140" s="68"/>
      <c r="BU140" s="68"/>
      <c r="BV140" s="68" t="s">
        <v>124</v>
      </c>
      <c r="BW140" s="68"/>
      <c r="BX140" s="69" t="e">
        <f t="shared" si="95"/>
        <v>#DIV/0!</v>
      </c>
      <c r="BY140" s="69">
        <f t="shared" si="96"/>
        <v>0</v>
      </c>
      <c r="BZ140" s="68"/>
      <c r="CA140" s="68"/>
      <c r="CB140" s="68" t="s">
        <v>125</v>
      </c>
      <c r="CC140" s="68"/>
      <c r="CD140" s="69" t="e">
        <f t="shared" si="97"/>
        <v>#DIV/0!</v>
      </c>
      <c r="CE140" s="69">
        <f t="shared" si="98"/>
        <v>0</v>
      </c>
      <c r="CF140" s="68"/>
      <c r="CG140" s="68"/>
      <c r="CH140" s="68" t="s">
        <v>126</v>
      </c>
      <c r="CI140" s="68"/>
      <c r="CJ140" s="69" t="e">
        <f t="shared" si="99"/>
        <v>#DIV/0!</v>
      </c>
      <c r="CK140" s="69">
        <f t="shared" si="100"/>
        <v>0</v>
      </c>
      <c r="CL140" s="68"/>
      <c r="CM140" s="68"/>
      <c r="CN140" s="59">
        <f t="shared" si="101"/>
        <v>0</v>
      </c>
      <c r="CO140" s="59">
        <f t="shared" si="102"/>
        <v>0</v>
      </c>
      <c r="CP140" s="59">
        <f t="shared" si="103"/>
        <v>0</v>
      </c>
      <c r="CQ140" s="59">
        <f t="shared" si="104"/>
        <v>0</v>
      </c>
      <c r="CR140" s="59">
        <f t="shared" si="105"/>
        <v>0</v>
      </c>
      <c r="CS140" s="59">
        <f t="shared" si="106"/>
        <v>0</v>
      </c>
      <c r="CT140" s="59">
        <f t="shared" si="107"/>
        <v>0</v>
      </c>
      <c r="CU140" s="59">
        <f t="shared" si="108"/>
        <v>0</v>
      </c>
      <c r="CV140" s="59">
        <f t="shared" si="109"/>
        <v>0</v>
      </c>
      <c r="CW140" s="59">
        <f t="shared" si="110"/>
        <v>0</v>
      </c>
      <c r="CX140" s="59">
        <f t="shared" si="111"/>
        <v>0</v>
      </c>
      <c r="CY140" s="59">
        <f t="shared" si="112"/>
        <v>0</v>
      </c>
      <c r="CZ140" s="59">
        <f t="shared" si="113"/>
        <v>0</v>
      </c>
    </row>
    <row r="141" spans="1:104" ht="77.150000000000006" x14ac:dyDescent="0.4">
      <c r="A141" s="150" t="s">
        <v>1245</v>
      </c>
      <c r="B141" s="227"/>
      <c r="C141" s="21" t="s">
        <v>1585</v>
      </c>
      <c r="D141" s="23" t="s">
        <v>1267</v>
      </c>
      <c r="E141" s="23" t="s">
        <v>1272</v>
      </c>
      <c r="F141" s="23" t="s">
        <v>1269</v>
      </c>
      <c r="G141" s="21">
        <f t="shared" si="76"/>
        <v>1</v>
      </c>
      <c r="H141" s="21"/>
      <c r="I141" s="21"/>
      <c r="J141" s="21"/>
      <c r="K141" s="21"/>
      <c r="L141" s="21"/>
      <c r="M141" s="21">
        <v>1</v>
      </c>
      <c r="N141" s="21"/>
      <c r="O141" s="21"/>
      <c r="P141" s="21"/>
      <c r="Q141" s="21"/>
      <c r="R141" s="21"/>
      <c r="S141" s="21"/>
      <c r="T141" s="68" t="s">
        <v>115</v>
      </c>
      <c r="U141" s="68"/>
      <c r="V141" s="69" t="e">
        <f t="shared" si="77"/>
        <v>#DIV/0!</v>
      </c>
      <c r="W141" s="69">
        <f t="shared" si="78"/>
        <v>0</v>
      </c>
      <c r="X141" s="68"/>
      <c r="Y141" s="68"/>
      <c r="Z141" s="68" t="s">
        <v>116</v>
      </c>
      <c r="AA141" s="68"/>
      <c r="AB141" s="69" t="e">
        <f t="shared" si="79"/>
        <v>#DIV/0!</v>
      </c>
      <c r="AC141" s="69">
        <f t="shared" si="80"/>
        <v>0</v>
      </c>
      <c r="AD141" s="68"/>
      <c r="AE141" s="68"/>
      <c r="AF141" s="68" t="s">
        <v>117</v>
      </c>
      <c r="AG141" s="68"/>
      <c r="AH141" s="69" t="e">
        <f t="shared" si="81"/>
        <v>#DIV/0!</v>
      </c>
      <c r="AI141" s="69">
        <f t="shared" si="82"/>
        <v>0</v>
      </c>
      <c r="AJ141" s="68"/>
      <c r="AK141" s="68"/>
      <c r="AL141" s="68" t="s">
        <v>118</v>
      </c>
      <c r="AM141" s="68"/>
      <c r="AN141" s="69" t="e">
        <f t="shared" si="83"/>
        <v>#DIV/0!</v>
      </c>
      <c r="AO141" s="69">
        <f t="shared" si="84"/>
        <v>0</v>
      </c>
      <c r="AP141" s="68"/>
      <c r="AQ141" s="68"/>
      <c r="AR141" s="68" t="s">
        <v>119</v>
      </c>
      <c r="AS141" s="68"/>
      <c r="AT141" s="69" t="e">
        <f t="shared" si="85"/>
        <v>#DIV/0!</v>
      </c>
      <c r="AU141" s="69">
        <f t="shared" si="86"/>
        <v>0</v>
      </c>
      <c r="AV141" s="68"/>
      <c r="AW141" s="68"/>
      <c r="AX141" s="68" t="s">
        <v>120</v>
      </c>
      <c r="AY141" s="68"/>
      <c r="AZ141" s="69">
        <f t="shared" si="87"/>
        <v>0</v>
      </c>
      <c r="BA141" s="69">
        <f t="shared" si="88"/>
        <v>0</v>
      </c>
      <c r="BB141" s="68"/>
      <c r="BC141" s="68"/>
      <c r="BD141" s="68" t="s">
        <v>121</v>
      </c>
      <c r="BE141" s="68"/>
      <c r="BF141" s="69" t="e">
        <f t="shared" si="89"/>
        <v>#DIV/0!</v>
      </c>
      <c r="BG141" s="69">
        <f t="shared" si="90"/>
        <v>0</v>
      </c>
      <c r="BH141" s="68"/>
      <c r="BI141" s="68"/>
      <c r="BJ141" s="68" t="s">
        <v>122</v>
      </c>
      <c r="BK141" s="68"/>
      <c r="BL141" s="69" t="e">
        <f t="shared" si="91"/>
        <v>#DIV/0!</v>
      </c>
      <c r="BM141" s="69">
        <f t="shared" si="92"/>
        <v>0</v>
      </c>
      <c r="BN141" s="68"/>
      <c r="BO141" s="68"/>
      <c r="BP141" s="68" t="s">
        <v>123</v>
      </c>
      <c r="BQ141" s="68"/>
      <c r="BR141" s="69" t="e">
        <f t="shared" si="93"/>
        <v>#DIV/0!</v>
      </c>
      <c r="BS141" s="69">
        <f t="shared" si="94"/>
        <v>0</v>
      </c>
      <c r="BT141" s="68"/>
      <c r="BU141" s="68"/>
      <c r="BV141" s="68" t="s">
        <v>124</v>
      </c>
      <c r="BW141" s="68"/>
      <c r="BX141" s="69" t="e">
        <f t="shared" si="95"/>
        <v>#DIV/0!</v>
      </c>
      <c r="BY141" s="69">
        <f t="shared" si="96"/>
        <v>0</v>
      </c>
      <c r="BZ141" s="68"/>
      <c r="CA141" s="68"/>
      <c r="CB141" s="68" t="s">
        <v>125</v>
      </c>
      <c r="CC141" s="68"/>
      <c r="CD141" s="69" t="e">
        <f t="shared" si="97"/>
        <v>#DIV/0!</v>
      </c>
      <c r="CE141" s="69">
        <f t="shared" si="98"/>
        <v>0</v>
      </c>
      <c r="CF141" s="68"/>
      <c r="CG141" s="68"/>
      <c r="CH141" s="68" t="s">
        <v>126</v>
      </c>
      <c r="CI141" s="68"/>
      <c r="CJ141" s="69" t="e">
        <f t="shared" si="99"/>
        <v>#DIV/0!</v>
      </c>
      <c r="CK141" s="69">
        <f t="shared" si="100"/>
        <v>0</v>
      </c>
      <c r="CL141" s="68"/>
      <c r="CM141" s="68"/>
      <c r="CN141" s="59">
        <f t="shared" si="101"/>
        <v>0</v>
      </c>
      <c r="CO141" s="59">
        <f t="shared" si="102"/>
        <v>0</v>
      </c>
      <c r="CP141" s="59">
        <f t="shared" si="103"/>
        <v>0</v>
      </c>
      <c r="CQ141" s="59">
        <f t="shared" si="104"/>
        <v>0</v>
      </c>
      <c r="CR141" s="59">
        <f t="shared" si="105"/>
        <v>0</v>
      </c>
      <c r="CS141" s="59">
        <f t="shared" si="106"/>
        <v>0</v>
      </c>
      <c r="CT141" s="59">
        <f t="shared" si="107"/>
        <v>0</v>
      </c>
      <c r="CU141" s="59">
        <f t="shared" si="108"/>
        <v>0</v>
      </c>
      <c r="CV141" s="59">
        <f t="shared" si="109"/>
        <v>0</v>
      </c>
      <c r="CW141" s="59">
        <f t="shared" si="110"/>
        <v>0</v>
      </c>
      <c r="CX141" s="59">
        <f t="shared" si="111"/>
        <v>0</v>
      </c>
      <c r="CY141" s="59">
        <f t="shared" si="112"/>
        <v>0</v>
      </c>
      <c r="CZ141" s="59">
        <f t="shared" si="113"/>
        <v>0</v>
      </c>
    </row>
    <row r="142" spans="1:104" ht="14.15" x14ac:dyDescent="0.4">
      <c r="A142" s="150" t="s">
        <v>1245</v>
      </c>
      <c r="B142" s="227"/>
      <c r="C142" s="21" t="s">
        <v>1586</v>
      </c>
      <c r="D142" s="23"/>
      <c r="E142" s="23"/>
      <c r="F142" s="23"/>
      <c r="G142" s="21">
        <f t="shared" si="76"/>
        <v>0</v>
      </c>
      <c r="H142" s="21"/>
      <c r="I142" s="21"/>
      <c r="J142" s="21"/>
      <c r="K142" s="21"/>
      <c r="L142" s="21"/>
      <c r="M142" s="21"/>
      <c r="N142" s="21"/>
      <c r="O142" s="21"/>
      <c r="P142" s="21"/>
      <c r="Q142" s="21"/>
      <c r="R142" s="21"/>
      <c r="S142" s="21"/>
      <c r="T142" s="68" t="s">
        <v>115</v>
      </c>
      <c r="U142" s="68"/>
      <c r="V142" s="69" t="e">
        <f t="shared" si="77"/>
        <v>#DIV/0!</v>
      </c>
      <c r="W142" s="69" t="e">
        <f t="shared" si="78"/>
        <v>#DIV/0!</v>
      </c>
      <c r="X142" s="68"/>
      <c r="Y142" s="68"/>
      <c r="Z142" s="68" t="s">
        <v>116</v>
      </c>
      <c r="AA142" s="68"/>
      <c r="AB142" s="69" t="e">
        <f t="shared" si="79"/>
        <v>#DIV/0!</v>
      </c>
      <c r="AC142" s="69" t="e">
        <f t="shared" si="80"/>
        <v>#DIV/0!</v>
      </c>
      <c r="AD142" s="68"/>
      <c r="AE142" s="68"/>
      <c r="AF142" s="68" t="s">
        <v>117</v>
      </c>
      <c r="AG142" s="68"/>
      <c r="AH142" s="69" t="e">
        <f t="shared" si="81"/>
        <v>#DIV/0!</v>
      </c>
      <c r="AI142" s="69" t="e">
        <f t="shared" si="82"/>
        <v>#DIV/0!</v>
      </c>
      <c r="AJ142" s="68"/>
      <c r="AK142" s="68"/>
      <c r="AL142" s="68" t="s">
        <v>118</v>
      </c>
      <c r="AM142" s="68"/>
      <c r="AN142" s="69" t="e">
        <f t="shared" si="83"/>
        <v>#DIV/0!</v>
      </c>
      <c r="AO142" s="69" t="e">
        <f t="shared" si="84"/>
        <v>#DIV/0!</v>
      </c>
      <c r="AP142" s="68"/>
      <c r="AQ142" s="68"/>
      <c r="AR142" s="68" t="s">
        <v>119</v>
      </c>
      <c r="AS142" s="68"/>
      <c r="AT142" s="69" t="e">
        <f t="shared" si="85"/>
        <v>#DIV/0!</v>
      </c>
      <c r="AU142" s="69" t="e">
        <f t="shared" si="86"/>
        <v>#DIV/0!</v>
      </c>
      <c r="AV142" s="68"/>
      <c r="AW142" s="68"/>
      <c r="AX142" s="68" t="s">
        <v>120</v>
      </c>
      <c r="AY142" s="68"/>
      <c r="AZ142" s="69" t="e">
        <f t="shared" si="87"/>
        <v>#DIV/0!</v>
      </c>
      <c r="BA142" s="69" t="e">
        <f t="shared" si="88"/>
        <v>#DIV/0!</v>
      </c>
      <c r="BB142" s="68"/>
      <c r="BC142" s="68"/>
      <c r="BD142" s="68" t="s">
        <v>121</v>
      </c>
      <c r="BE142" s="68"/>
      <c r="BF142" s="69" t="e">
        <f t="shared" si="89"/>
        <v>#DIV/0!</v>
      </c>
      <c r="BG142" s="69" t="e">
        <f t="shared" si="90"/>
        <v>#DIV/0!</v>
      </c>
      <c r="BH142" s="68"/>
      <c r="BI142" s="68"/>
      <c r="BJ142" s="68" t="s">
        <v>122</v>
      </c>
      <c r="BK142" s="68"/>
      <c r="BL142" s="69" t="e">
        <f t="shared" si="91"/>
        <v>#DIV/0!</v>
      </c>
      <c r="BM142" s="69" t="e">
        <f t="shared" si="92"/>
        <v>#DIV/0!</v>
      </c>
      <c r="BN142" s="68"/>
      <c r="BO142" s="68"/>
      <c r="BP142" s="68" t="s">
        <v>123</v>
      </c>
      <c r="BQ142" s="68"/>
      <c r="BR142" s="69" t="e">
        <f t="shared" si="93"/>
        <v>#DIV/0!</v>
      </c>
      <c r="BS142" s="69" t="e">
        <f t="shared" si="94"/>
        <v>#DIV/0!</v>
      </c>
      <c r="BT142" s="68"/>
      <c r="BU142" s="68"/>
      <c r="BV142" s="68" t="s">
        <v>124</v>
      </c>
      <c r="BW142" s="68"/>
      <c r="BX142" s="69" t="e">
        <f t="shared" si="95"/>
        <v>#DIV/0!</v>
      </c>
      <c r="BY142" s="69" t="e">
        <f t="shared" si="96"/>
        <v>#DIV/0!</v>
      </c>
      <c r="BZ142" s="68"/>
      <c r="CA142" s="68"/>
      <c r="CB142" s="68" t="s">
        <v>125</v>
      </c>
      <c r="CC142" s="68"/>
      <c r="CD142" s="69" t="e">
        <f t="shared" si="97"/>
        <v>#DIV/0!</v>
      </c>
      <c r="CE142" s="69" t="e">
        <f t="shared" si="98"/>
        <v>#DIV/0!</v>
      </c>
      <c r="CF142" s="68"/>
      <c r="CG142" s="68"/>
      <c r="CH142" s="68" t="s">
        <v>126</v>
      </c>
      <c r="CI142" s="68"/>
      <c r="CJ142" s="69" t="e">
        <f t="shared" si="99"/>
        <v>#DIV/0!</v>
      </c>
      <c r="CK142" s="69" t="e">
        <f t="shared" si="100"/>
        <v>#DIV/0!</v>
      </c>
      <c r="CL142" s="68"/>
      <c r="CM142" s="68"/>
      <c r="CN142" s="59">
        <f t="shared" si="101"/>
        <v>0</v>
      </c>
      <c r="CO142" s="59">
        <f t="shared" si="102"/>
        <v>0</v>
      </c>
      <c r="CP142" s="59">
        <f t="shared" si="103"/>
        <v>0</v>
      </c>
      <c r="CQ142" s="59">
        <f t="shared" si="104"/>
        <v>0</v>
      </c>
      <c r="CR142" s="59">
        <f t="shared" si="105"/>
        <v>0</v>
      </c>
      <c r="CS142" s="59">
        <f t="shared" si="106"/>
        <v>0</v>
      </c>
      <c r="CT142" s="59">
        <f t="shared" si="107"/>
        <v>0</v>
      </c>
      <c r="CU142" s="59">
        <f t="shared" si="108"/>
        <v>0</v>
      </c>
      <c r="CV142" s="59">
        <f t="shared" si="109"/>
        <v>0</v>
      </c>
      <c r="CW142" s="59">
        <f t="shared" si="110"/>
        <v>0</v>
      </c>
      <c r="CX142" s="59">
        <f t="shared" si="111"/>
        <v>0</v>
      </c>
      <c r="CY142" s="59">
        <f t="shared" si="112"/>
        <v>0</v>
      </c>
      <c r="CZ142" s="59">
        <f t="shared" si="113"/>
        <v>0</v>
      </c>
    </row>
    <row r="143" spans="1:104" ht="14.15" x14ac:dyDescent="0.4">
      <c r="A143" s="150" t="s">
        <v>1245</v>
      </c>
      <c r="B143" s="228"/>
      <c r="C143" s="21" t="s">
        <v>1587</v>
      </c>
      <c r="D143" s="23"/>
      <c r="E143" s="23"/>
      <c r="F143" s="23"/>
      <c r="G143" s="21">
        <f t="shared" si="76"/>
        <v>0</v>
      </c>
      <c r="H143" s="21"/>
      <c r="I143" s="21"/>
      <c r="J143" s="21"/>
      <c r="K143" s="21"/>
      <c r="L143" s="21"/>
      <c r="M143" s="21"/>
      <c r="N143" s="21"/>
      <c r="O143" s="21"/>
      <c r="P143" s="21"/>
      <c r="Q143" s="21"/>
      <c r="R143" s="21"/>
      <c r="S143" s="21"/>
      <c r="T143" s="68" t="s">
        <v>115</v>
      </c>
      <c r="U143" s="68"/>
      <c r="V143" s="69" t="e">
        <f t="shared" si="77"/>
        <v>#DIV/0!</v>
      </c>
      <c r="W143" s="69" t="e">
        <f t="shared" si="78"/>
        <v>#DIV/0!</v>
      </c>
      <c r="X143" s="68"/>
      <c r="Y143" s="68"/>
      <c r="Z143" s="68" t="s">
        <v>116</v>
      </c>
      <c r="AA143" s="68"/>
      <c r="AB143" s="69" t="e">
        <f t="shared" si="79"/>
        <v>#DIV/0!</v>
      </c>
      <c r="AC143" s="69" t="e">
        <f t="shared" si="80"/>
        <v>#DIV/0!</v>
      </c>
      <c r="AD143" s="68"/>
      <c r="AE143" s="68"/>
      <c r="AF143" s="68" t="s">
        <v>117</v>
      </c>
      <c r="AG143" s="68"/>
      <c r="AH143" s="69" t="e">
        <f t="shared" si="81"/>
        <v>#DIV/0!</v>
      </c>
      <c r="AI143" s="69" t="e">
        <f t="shared" si="82"/>
        <v>#DIV/0!</v>
      </c>
      <c r="AJ143" s="68"/>
      <c r="AK143" s="68"/>
      <c r="AL143" s="68" t="s">
        <v>118</v>
      </c>
      <c r="AM143" s="68"/>
      <c r="AN143" s="69" t="e">
        <f t="shared" si="83"/>
        <v>#DIV/0!</v>
      </c>
      <c r="AO143" s="69" t="e">
        <f t="shared" si="84"/>
        <v>#DIV/0!</v>
      </c>
      <c r="AP143" s="68"/>
      <c r="AQ143" s="68"/>
      <c r="AR143" s="68" t="s">
        <v>119</v>
      </c>
      <c r="AS143" s="68"/>
      <c r="AT143" s="69" t="e">
        <f t="shared" si="85"/>
        <v>#DIV/0!</v>
      </c>
      <c r="AU143" s="69" t="e">
        <f t="shared" si="86"/>
        <v>#DIV/0!</v>
      </c>
      <c r="AV143" s="68"/>
      <c r="AW143" s="68"/>
      <c r="AX143" s="68" t="s">
        <v>120</v>
      </c>
      <c r="AY143" s="68"/>
      <c r="AZ143" s="69" t="e">
        <f t="shared" si="87"/>
        <v>#DIV/0!</v>
      </c>
      <c r="BA143" s="69" t="e">
        <f t="shared" si="88"/>
        <v>#DIV/0!</v>
      </c>
      <c r="BB143" s="68"/>
      <c r="BC143" s="68"/>
      <c r="BD143" s="68" t="s">
        <v>121</v>
      </c>
      <c r="BE143" s="68"/>
      <c r="BF143" s="69" t="e">
        <f t="shared" si="89"/>
        <v>#DIV/0!</v>
      </c>
      <c r="BG143" s="69" t="e">
        <f t="shared" si="90"/>
        <v>#DIV/0!</v>
      </c>
      <c r="BH143" s="68"/>
      <c r="BI143" s="68"/>
      <c r="BJ143" s="68" t="s">
        <v>122</v>
      </c>
      <c r="BK143" s="68"/>
      <c r="BL143" s="69" t="e">
        <f t="shared" si="91"/>
        <v>#DIV/0!</v>
      </c>
      <c r="BM143" s="69" t="e">
        <f t="shared" si="92"/>
        <v>#DIV/0!</v>
      </c>
      <c r="BN143" s="68"/>
      <c r="BO143" s="68"/>
      <c r="BP143" s="68" t="s">
        <v>123</v>
      </c>
      <c r="BQ143" s="68"/>
      <c r="BR143" s="69" t="e">
        <f t="shared" si="93"/>
        <v>#DIV/0!</v>
      </c>
      <c r="BS143" s="69" t="e">
        <f t="shared" si="94"/>
        <v>#DIV/0!</v>
      </c>
      <c r="BT143" s="68"/>
      <c r="BU143" s="68"/>
      <c r="BV143" s="68" t="s">
        <v>124</v>
      </c>
      <c r="BW143" s="68"/>
      <c r="BX143" s="69" t="e">
        <f t="shared" si="95"/>
        <v>#DIV/0!</v>
      </c>
      <c r="BY143" s="69" t="e">
        <f t="shared" si="96"/>
        <v>#DIV/0!</v>
      </c>
      <c r="BZ143" s="68"/>
      <c r="CA143" s="68"/>
      <c r="CB143" s="68" t="s">
        <v>125</v>
      </c>
      <c r="CC143" s="68"/>
      <c r="CD143" s="69" t="e">
        <f t="shared" si="97"/>
        <v>#DIV/0!</v>
      </c>
      <c r="CE143" s="69" t="e">
        <f t="shared" si="98"/>
        <v>#DIV/0!</v>
      </c>
      <c r="CF143" s="68"/>
      <c r="CG143" s="68"/>
      <c r="CH143" s="68" t="s">
        <v>126</v>
      </c>
      <c r="CI143" s="68"/>
      <c r="CJ143" s="69" t="e">
        <f t="shared" si="99"/>
        <v>#DIV/0!</v>
      </c>
      <c r="CK143" s="69" t="e">
        <f t="shared" si="100"/>
        <v>#DIV/0!</v>
      </c>
      <c r="CL143" s="68"/>
      <c r="CM143" s="68"/>
      <c r="CN143" s="59">
        <f t="shared" si="101"/>
        <v>0</v>
      </c>
      <c r="CO143" s="59">
        <f t="shared" si="102"/>
        <v>0</v>
      </c>
      <c r="CP143" s="59">
        <f t="shared" si="103"/>
        <v>0</v>
      </c>
      <c r="CQ143" s="59">
        <f t="shared" si="104"/>
        <v>0</v>
      </c>
      <c r="CR143" s="59">
        <f t="shared" si="105"/>
        <v>0</v>
      </c>
      <c r="CS143" s="59">
        <f t="shared" si="106"/>
        <v>0</v>
      </c>
      <c r="CT143" s="59">
        <f t="shared" si="107"/>
        <v>0</v>
      </c>
      <c r="CU143" s="59">
        <f t="shared" si="108"/>
        <v>0</v>
      </c>
      <c r="CV143" s="59">
        <f t="shared" si="109"/>
        <v>0</v>
      </c>
      <c r="CW143" s="59">
        <f t="shared" si="110"/>
        <v>0</v>
      </c>
      <c r="CX143" s="59">
        <f t="shared" si="111"/>
        <v>0</v>
      </c>
      <c r="CY143" s="59">
        <f t="shared" si="112"/>
        <v>0</v>
      </c>
      <c r="CZ143" s="59">
        <f t="shared" si="113"/>
        <v>0</v>
      </c>
    </row>
    <row r="144" spans="1:104" ht="38.6" x14ac:dyDescent="0.4">
      <c r="A144" s="150" t="s">
        <v>1245</v>
      </c>
      <c r="B144" s="226" t="s">
        <v>148</v>
      </c>
      <c r="C144" s="21" t="s">
        <v>1588</v>
      </c>
      <c r="D144" s="23" t="s">
        <v>1279</v>
      </c>
      <c r="E144" s="23" t="s">
        <v>1280</v>
      </c>
      <c r="F144" s="23" t="s">
        <v>1281</v>
      </c>
      <c r="G144" s="21">
        <f t="shared" si="76"/>
        <v>6</v>
      </c>
      <c r="H144" s="21"/>
      <c r="I144" s="21"/>
      <c r="J144" s="21"/>
      <c r="K144" s="21"/>
      <c r="L144" s="21"/>
      <c r="M144" s="21">
        <v>1</v>
      </c>
      <c r="N144" s="21">
        <v>1</v>
      </c>
      <c r="O144" s="21">
        <v>1</v>
      </c>
      <c r="P144" s="21">
        <v>1</v>
      </c>
      <c r="Q144" s="21">
        <v>1</v>
      </c>
      <c r="R144" s="21">
        <v>1</v>
      </c>
      <c r="S144" s="21"/>
      <c r="T144" s="68" t="s">
        <v>115</v>
      </c>
      <c r="U144" s="68"/>
      <c r="V144" s="69" t="e">
        <f t="shared" si="77"/>
        <v>#DIV/0!</v>
      </c>
      <c r="W144" s="69">
        <f t="shared" si="78"/>
        <v>0</v>
      </c>
      <c r="X144" s="68"/>
      <c r="Y144" s="68"/>
      <c r="Z144" s="68" t="s">
        <v>116</v>
      </c>
      <c r="AA144" s="68"/>
      <c r="AB144" s="69" t="e">
        <f t="shared" si="79"/>
        <v>#DIV/0!</v>
      </c>
      <c r="AC144" s="69">
        <f t="shared" si="80"/>
        <v>0</v>
      </c>
      <c r="AD144" s="68"/>
      <c r="AE144" s="68"/>
      <c r="AF144" s="68" t="s">
        <v>117</v>
      </c>
      <c r="AG144" s="68"/>
      <c r="AH144" s="69" t="e">
        <f t="shared" si="81"/>
        <v>#DIV/0!</v>
      </c>
      <c r="AI144" s="69">
        <f t="shared" si="82"/>
        <v>0</v>
      </c>
      <c r="AJ144" s="68"/>
      <c r="AK144" s="68"/>
      <c r="AL144" s="68" t="s">
        <v>118</v>
      </c>
      <c r="AM144" s="68"/>
      <c r="AN144" s="69" t="e">
        <f t="shared" si="83"/>
        <v>#DIV/0!</v>
      </c>
      <c r="AO144" s="69">
        <f t="shared" si="84"/>
        <v>0</v>
      </c>
      <c r="AP144" s="68"/>
      <c r="AQ144" s="68"/>
      <c r="AR144" s="68" t="s">
        <v>119</v>
      </c>
      <c r="AS144" s="68"/>
      <c r="AT144" s="69" t="e">
        <f t="shared" si="85"/>
        <v>#DIV/0!</v>
      </c>
      <c r="AU144" s="69">
        <f t="shared" si="86"/>
        <v>0</v>
      </c>
      <c r="AV144" s="68"/>
      <c r="AW144" s="68"/>
      <c r="AX144" s="68" t="s">
        <v>120</v>
      </c>
      <c r="AY144" s="68"/>
      <c r="AZ144" s="69">
        <f t="shared" si="87"/>
        <v>0</v>
      </c>
      <c r="BA144" s="69">
        <f t="shared" si="88"/>
        <v>0</v>
      </c>
      <c r="BB144" s="68"/>
      <c r="BC144" s="68"/>
      <c r="BD144" s="68" t="s">
        <v>121</v>
      </c>
      <c r="BE144" s="68"/>
      <c r="BF144" s="69">
        <f t="shared" si="89"/>
        <v>0</v>
      </c>
      <c r="BG144" s="69">
        <f t="shared" si="90"/>
        <v>0</v>
      </c>
      <c r="BH144" s="68"/>
      <c r="BI144" s="68"/>
      <c r="BJ144" s="68" t="s">
        <v>122</v>
      </c>
      <c r="BK144" s="68"/>
      <c r="BL144" s="69">
        <f t="shared" si="91"/>
        <v>0</v>
      </c>
      <c r="BM144" s="69">
        <f t="shared" si="92"/>
        <v>0</v>
      </c>
      <c r="BN144" s="68"/>
      <c r="BO144" s="68"/>
      <c r="BP144" s="68" t="s">
        <v>123</v>
      </c>
      <c r="BQ144" s="68"/>
      <c r="BR144" s="69">
        <f t="shared" si="93"/>
        <v>0</v>
      </c>
      <c r="BS144" s="69">
        <f t="shared" si="94"/>
        <v>0</v>
      </c>
      <c r="BT144" s="68"/>
      <c r="BU144" s="68"/>
      <c r="BV144" s="68" t="s">
        <v>124</v>
      </c>
      <c r="BW144" s="68"/>
      <c r="BX144" s="69">
        <f t="shared" si="95"/>
        <v>0</v>
      </c>
      <c r="BY144" s="69">
        <f t="shared" si="96"/>
        <v>0</v>
      </c>
      <c r="BZ144" s="68"/>
      <c r="CA144" s="68"/>
      <c r="CB144" s="68" t="s">
        <v>125</v>
      </c>
      <c r="CC144" s="68"/>
      <c r="CD144" s="69">
        <f t="shared" si="97"/>
        <v>0</v>
      </c>
      <c r="CE144" s="69">
        <f t="shared" si="98"/>
        <v>0</v>
      </c>
      <c r="CF144" s="68"/>
      <c r="CG144" s="68"/>
      <c r="CH144" s="68" t="s">
        <v>126</v>
      </c>
      <c r="CI144" s="68"/>
      <c r="CJ144" s="69" t="e">
        <f t="shared" si="99"/>
        <v>#DIV/0!</v>
      </c>
      <c r="CK144" s="69">
        <f t="shared" si="100"/>
        <v>0</v>
      </c>
      <c r="CL144" s="68"/>
      <c r="CM144" s="68"/>
      <c r="CN144" s="59">
        <f t="shared" si="101"/>
        <v>0</v>
      </c>
      <c r="CO144" s="59">
        <f t="shared" si="102"/>
        <v>0</v>
      </c>
      <c r="CP144" s="59">
        <f t="shared" si="103"/>
        <v>0</v>
      </c>
      <c r="CQ144" s="59">
        <f t="shared" si="104"/>
        <v>0</v>
      </c>
      <c r="CR144" s="59">
        <f t="shared" si="105"/>
        <v>0</v>
      </c>
      <c r="CS144" s="59">
        <f t="shared" si="106"/>
        <v>0</v>
      </c>
      <c r="CT144" s="59">
        <f t="shared" si="107"/>
        <v>0</v>
      </c>
      <c r="CU144" s="59">
        <f t="shared" si="108"/>
        <v>0</v>
      </c>
      <c r="CV144" s="59">
        <f t="shared" si="109"/>
        <v>0</v>
      </c>
      <c r="CW144" s="59">
        <f t="shared" si="110"/>
        <v>0</v>
      </c>
      <c r="CX144" s="59">
        <f t="shared" si="111"/>
        <v>0</v>
      </c>
      <c r="CY144" s="59">
        <f t="shared" si="112"/>
        <v>0</v>
      </c>
      <c r="CZ144" s="59">
        <f t="shared" si="113"/>
        <v>0</v>
      </c>
    </row>
    <row r="145" spans="1:104" ht="14.15" x14ac:dyDescent="0.4">
      <c r="A145" s="150" t="s">
        <v>1245</v>
      </c>
      <c r="B145" s="227"/>
      <c r="C145" s="21" t="s">
        <v>1589</v>
      </c>
      <c r="D145" s="23"/>
      <c r="E145" s="23"/>
      <c r="F145" s="23"/>
      <c r="G145" s="21">
        <f t="shared" si="76"/>
        <v>0</v>
      </c>
      <c r="H145" s="21"/>
      <c r="I145" s="21"/>
      <c r="J145" s="21"/>
      <c r="K145" s="21"/>
      <c r="L145" s="21"/>
      <c r="M145" s="21"/>
      <c r="N145" s="21"/>
      <c r="O145" s="21"/>
      <c r="P145" s="21"/>
      <c r="Q145" s="21"/>
      <c r="R145" s="21"/>
      <c r="S145" s="21"/>
      <c r="T145" s="68" t="s">
        <v>115</v>
      </c>
      <c r="U145" s="68"/>
      <c r="V145" s="69" t="e">
        <f t="shared" si="77"/>
        <v>#DIV/0!</v>
      </c>
      <c r="W145" s="69" t="e">
        <f t="shared" si="78"/>
        <v>#DIV/0!</v>
      </c>
      <c r="X145" s="68"/>
      <c r="Y145" s="68"/>
      <c r="Z145" s="68" t="s">
        <v>116</v>
      </c>
      <c r="AA145" s="68"/>
      <c r="AB145" s="69" t="e">
        <f t="shared" si="79"/>
        <v>#DIV/0!</v>
      </c>
      <c r="AC145" s="69" t="e">
        <f t="shared" si="80"/>
        <v>#DIV/0!</v>
      </c>
      <c r="AD145" s="68"/>
      <c r="AE145" s="68"/>
      <c r="AF145" s="68" t="s">
        <v>117</v>
      </c>
      <c r="AG145" s="68"/>
      <c r="AH145" s="69" t="e">
        <f t="shared" si="81"/>
        <v>#DIV/0!</v>
      </c>
      <c r="AI145" s="69" t="e">
        <f t="shared" si="82"/>
        <v>#DIV/0!</v>
      </c>
      <c r="AJ145" s="68"/>
      <c r="AK145" s="68"/>
      <c r="AL145" s="68" t="s">
        <v>118</v>
      </c>
      <c r="AM145" s="68"/>
      <c r="AN145" s="69" t="e">
        <f t="shared" si="83"/>
        <v>#DIV/0!</v>
      </c>
      <c r="AO145" s="69" t="e">
        <f t="shared" si="84"/>
        <v>#DIV/0!</v>
      </c>
      <c r="AP145" s="68"/>
      <c r="AQ145" s="68"/>
      <c r="AR145" s="68" t="s">
        <v>119</v>
      </c>
      <c r="AS145" s="68"/>
      <c r="AT145" s="69" t="e">
        <f t="shared" si="85"/>
        <v>#DIV/0!</v>
      </c>
      <c r="AU145" s="69" t="e">
        <f t="shared" si="86"/>
        <v>#DIV/0!</v>
      </c>
      <c r="AV145" s="68"/>
      <c r="AW145" s="68"/>
      <c r="AX145" s="68" t="s">
        <v>120</v>
      </c>
      <c r="AY145" s="68"/>
      <c r="AZ145" s="69" t="e">
        <f t="shared" si="87"/>
        <v>#DIV/0!</v>
      </c>
      <c r="BA145" s="69" t="e">
        <f t="shared" si="88"/>
        <v>#DIV/0!</v>
      </c>
      <c r="BB145" s="68"/>
      <c r="BC145" s="68"/>
      <c r="BD145" s="68" t="s">
        <v>121</v>
      </c>
      <c r="BE145" s="68"/>
      <c r="BF145" s="69" t="e">
        <f t="shared" si="89"/>
        <v>#DIV/0!</v>
      </c>
      <c r="BG145" s="69" t="e">
        <f t="shared" si="90"/>
        <v>#DIV/0!</v>
      </c>
      <c r="BH145" s="68"/>
      <c r="BI145" s="68"/>
      <c r="BJ145" s="68" t="s">
        <v>122</v>
      </c>
      <c r="BK145" s="68"/>
      <c r="BL145" s="69" t="e">
        <f t="shared" si="91"/>
        <v>#DIV/0!</v>
      </c>
      <c r="BM145" s="69" t="e">
        <f t="shared" si="92"/>
        <v>#DIV/0!</v>
      </c>
      <c r="BN145" s="68"/>
      <c r="BO145" s="68"/>
      <c r="BP145" s="68" t="s">
        <v>123</v>
      </c>
      <c r="BQ145" s="68"/>
      <c r="BR145" s="69" t="e">
        <f t="shared" si="93"/>
        <v>#DIV/0!</v>
      </c>
      <c r="BS145" s="69" t="e">
        <f t="shared" si="94"/>
        <v>#DIV/0!</v>
      </c>
      <c r="BT145" s="68"/>
      <c r="BU145" s="68"/>
      <c r="BV145" s="68" t="s">
        <v>124</v>
      </c>
      <c r="BW145" s="68"/>
      <c r="BX145" s="69" t="e">
        <f t="shared" si="95"/>
        <v>#DIV/0!</v>
      </c>
      <c r="BY145" s="69" t="e">
        <f t="shared" si="96"/>
        <v>#DIV/0!</v>
      </c>
      <c r="BZ145" s="68"/>
      <c r="CA145" s="68"/>
      <c r="CB145" s="68" t="s">
        <v>125</v>
      </c>
      <c r="CC145" s="68"/>
      <c r="CD145" s="69" t="e">
        <f t="shared" si="97"/>
        <v>#DIV/0!</v>
      </c>
      <c r="CE145" s="69" t="e">
        <f t="shared" si="98"/>
        <v>#DIV/0!</v>
      </c>
      <c r="CF145" s="68"/>
      <c r="CG145" s="68"/>
      <c r="CH145" s="68" t="s">
        <v>126</v>
      </c>
      <c r="CI145" s="68"/>
      <c r="CJ145" s="69" t="e">
        <f t="shared" si="99"/>
        <v>#DIV/0!</v>
      </c>
      <c r="CK145" s="69" t="e">
        <f t="shared" si="100"/>
        <v>#DIV/0!</v>
      </c>
      <c r="CL145" s="68"/>
      <c r="CM145" s="68"/>
      <c r="CN145" s="59">
        <f t="shared" si="101"/>
        <v>0</v>
      </c>
      <c r="CO145" s="59">
        <f t="shared" si="102"/>
        <v>0</v>
      </c>
      <c r="CP145" s="59">
        <f t="shared" si="103"/>
        <v>0</v>
      </c>
      <c r="CQ145" s="59">
        <f t="shared" si="104"/>
        <v>0</v>
      </c>
      <c r="CR145" s="59">
        <f t="shared" si="105"/>
        <v>0</v>
      </c>
      <c r="CS145" s="59">
        <f t="shared" si="106"/>
        <v>0</v>
      </c>
      <c r="CT145" s="59">
        <f t="shared" si="107"/>
        <v>0</v>
      </c>
      <c r="CU145" s="59">
        <f t="shared" si="108"/>
        <v>0</v>
      </c>
      <c r="CV145" s="59">
        <f t="shared" si="109"/>
        <v>0</v>
      </c>
      <c r="CW145" s="59">
        <f t="shared" si="110"/>
        <v>0</v>
      </c>
      <c r="CX145" s="59">
        <f t="shared" si="111"/>
        <v>0</v>
      </c>
      <c r="CY145" s="59">
        <f t="shared" si="112"/>
        <v>0</v>
      </c>
      <c r="CZ145" s="59">
        <f t="shared" si="113"/>
        <v>0</v>
      </c>
    </row>
    <row r="146" spans="1:104" ht="14.15" x14ac:dyDescent="0.4">
      <c r="A146" s="150" t="s">
        <v>1245</v>
      </c>
      <c r="B146" s="227"/>
      <c r="C146" s="21" t="s">
        <v>1590</v>
      </c>
      <c r="D146" s="23"/>
      <c r="E146" s="23"/>
      <c r="F146" s="23"/>
      <c r="G146" s="21">
        <f t="shared" si="76"/>
        <v>0</v>
      </c>
      <c r="H146" s="21"/>
      <c r="I146" s="21"/>
      <c r="J146" s="21"/>
      <c r="K146" s="21"/>
      <c r="L146" s="21"/>
      <c r="M146" s="21"/>
      <c r="N146" s="21"/>
      <c r="O146" s="21"/>
      <c r="P146" s="21"/>
      <c r="Q146" s="21"/>
      <c r="R146" s="21"/>
      <c r="S146" s="21"/>
      <c r="T146" s="68" t="s">
        <v>115</v>
      </c>
      <c r="U146" s="68"/>
      <c r="V146" s="69" t="e">
        <f t="shared" si="77"/>
        <v>#DIV/0!</v>
      </c>
      <c r="W146" s="69" t="e">
        <f t="shared" si="78"/>
        <v>#DIV/0!</v>
      </c>
      <c r="X146" s="68"/>
      <c r="Y146" s="68"/>
      <c r="Z146" s="68" t="s">
        <v>116</v>
      </c>
      <c r="AA146" s="68"/>
      <c r="AB146" s="69" t="e">
        <f t="shared" si="79"/>
        <v>#DIV/0!</v>
      </c>
      <c r="AC146" s="69" t="e">
        <f t="shared" si="80"/>
        <v>#DIV/0!</v>
      </c>
      <c r="AD146" s="68"/>
      <c r="AE146" s="68"/>
      <c r="AF146" s="68" t="s">
        <v>117</v>
      </c>
      <c r="AG146" s="68"/>
      <c r="AH146" s="69" t="e">
        <f t="shared" si="81"/>
        <v>#DIV/0!</v>
      </c>
      <c r="AI146" s="69" t="e">
        <f t="shared" si="82"/>
        <v>#DIV/0!</v>
      </c>
      <c r="AJ146" s="68"/>
      <c r="AK146" s="68"/>
      <c r="AL146" s="68" t="s">
        <v>118</v>
      </c>
      <c r="AM146" s="68"/>
      <c r="AN146" s="69" t="e">
        <f t="shared" si="83"/>
        <v>#DIV/0!</v>
      </c>
      <c r="AO146" s="69" t="e">
        <f t="shared" si="84"/>
        <v>#DIV/0!</v>
      </c>
      <c r="AP146" s="68"/>
      <c r="AQ146" s="68"/>
      <c r="AR146" s="68" t="s">
        <v>119</v>
      </c>
      <c r="AS146" s="68"/>
      <c r="AT146" s="69" t="e">
        <f t="shared" si="85"/>
        <v>#DIV/0!</v>
      </c>
      <c r="AU146" s="69" t="e">
        <f t="shared" si="86"/>
        <v>#DIV/0!</v>
      </c>
      <c r="AV146" s="68"/>
      <c r="AW146" s="68"/>
      <c r="AX146" s="68" t="s">
        <v>120</v>
      </c>
      <c r="AY146" s="68"/>
      <c r="AZ146" s="69" t="e">
        <f t="shared" si="87"/>
        <v>#DIV/0!</v>
      </c>
      <c r="BA146" s="69" t="e">
        <f t="shared" si="88"/>
        <v>#DIV/0!</v>
      </c>
      <c r="BB146" s="68"/>
      <c r="BC146" s="68"/>
      <c r="BD146" s="68" t="s">
        <v>121</v>
      </c>
      <c r="BE146" s="68"/>
      <c r="BF146" s="69" t="e">
        <f t="shared" si="89"/>
        <v>#DIV/0!</v>
      </c>
      <c r="BG146" s="69" t="e">
        <f t="shared" si="90"/>
        <v>#DIV/0!</v>
      </c>
      <c r="BH146" s="68"/>
      <c r="BI146" s="68"/>
      <c r="BJ146" s="68" t="s">
        <v>122</v>
      </c>
      <c r="BK146" s="68"/>
      <c r="BL146" s="69" t="e">
        <f t="shared" si="91"/>
        <v>#DIV/0!</v>
      </c>
      <c r="BM146" s="69" t="e">
        <f t="shared" si="92"/>
        <v>#DIV/0!</v>
      </c>
      <c r="BN146" s="68"/>
      <c r="BO146" s="68"/>
      <c r="BP146" s="68" t="s">
        <v>123</v>
      </c>
      <c r="BQ146" s="68"/>
      <c r="BR146" s="69" t="e">
        <f t="shared" si="93"/>
        <v>#DIV/0!</v>
      </c>
      <c r="BS146" s="69" t="e">
        <f t="shared" si="94"/>
        <v>#DIV/0!</v>
      </c>
      <c r="BT146" s="68"/>
      <c r="BU146" s="68"/>
      <c r="BV146" s="68" t="s">
        <v>124</v>
      </c>
      <c r="BW146" s="68"/>
      <c r="BX146" s="69" t="e">
        <f t="shared" si="95"/>
        <v>#DIV/0!</v>
      </c>
      <c r="BY146" s="69" t="e">
        <f t="shared" si="96"/>
        <v>#DIV/0!</v>
      </c>
      <c r="BZ146" s="68"/>
      <c r="CA146" s="68"/>
      <c r="CB146" s="68" t="s">
        <v>125</v>
      </c>
      <c r="CC146" s="68"/>
      <c r="CD146" s="69" t="e">
        <f t="shared" si="97"/>
        <v>#DIV/0!</v>
      </c>
      <c r="CE146" s="69" t="e">
        <f t="shared" si="98"/>
        <v>#DIV/0!</v>
      </c>
      <c r="CF146" s="68"/>
      <c r="CG146" s="68"/>
      <c r="CH146" s="68" t="s">
        <v>126</v>
      </c>
      <c r="CI146" s="68"/>
      <c r="CJ146" s="69" t="e">
        <f t="shared" si="99"/>
        <v>#DIV/0!</v>
      </c>
      <c r="CK146" s="69" t="e">
        <f t="shared" si="100"/>
        <v>#DIV/0!</v>
      </c>
      <c r="CL146" s="68"/>
      <c r="CM146" s="68"/>
      <c r="CN146" s="59">
        <f t="shared" si="101"/>
        <v>0</v>
      </c>
      <c r="CO146" s="59">
        <f t="shared" si="102"/>
        <v>0</v>
      </c>
      <c r="CP146" s="59">
        <f t="shared" si="103"/>
        <v>0</v>
      </c>
      <c r="CQ146" s="59">
        <f t="shared" si="104"/>
        <v>0</v>
      </c>
      <c r="CR146" s="59">
        <f t="shared" si="105"/>
        <v>0</v>
      </c>
      <c r="CS146" s="59">
        <f t="shared" si="106"/>
        <v>0</v>
      </c>
      <c r="CT146" s="59">
        <f t="shared" si="107"/>
        <v>0</v>
      </c>
      <c r="CU146" s="59">
        <f t="shared" si="108"/>
        <v>0</v>
      </c>
      <c r="CV146" s="59">
        <f t="shared" si="109"/>
        <v>0</v>
      </c>
      <c r="CW146" s="59">
        <f t="shared" si="110"/>
        <v>0</v>
      </c>
      <c r="CX146" s="59">
        <f t="shared" si="111"/>
        <v>0</v>
      </c>
      <c r="CY146" s="59">
        <f t="shared" si="112"/>
        <v>0</v>
      </c>
      <c r="CZ146" s="59">
        <f t="shared" si="113"/>
        <v>0</v>
      </c>
    </row>
    <row r="147" spans="1:104" ht="14.15" x14ac:dyDescent="0.4">
      <c r="A147" s="150" t="s">
        <v>1245</v>
      </c>
      <c r="B147" s="228"/>
      <c r="C147" s="21" t="s">
        <v>1591</v>
      </c>
      <c r="D147" s="23"/>
      <c r="E147" s="23"/>
      <c r="F147" s="23"/>
      <c r="G147" s="21">
        <f t="shared" si="76"/>
        <v>0</v>
      </c>
      <c r="H147" s="21"/>
      <c r="I147" s="21"/>
      <c r="J147" s="21"/>
      <c r="K147" s="21"/>
      <c r="L147" s="21"/>
      <c r="M147" s="21"/>
      <c r="N147" s="21"/>
      <c r="O147" s="21"/>
      <c r="P147" s="21"/>
      <c r="Q147" s="21"/>
      <c r="R147" s="21"/>
      <c r="S147" s="21"/>
      <c r="T147" s="68" t="s">
        <v>115</v>
      </c>
      <c r="U147" s="68"/>
      <c r="V147" s="69" t="e">
        <f t="shared" si="77"/>
        <v>#DIV/0!</v>
      </c>
      <c r="W147" s="69" t="e">
        <f t="shared" si="78"/>
        <v>#DIV/0!</v>
      </c>
      <c r="X147" s="68"/>
      <c r="Y147" s="68"/>
      <c r="Z147" s="68" t="s">
        <v>116</v>
      </c>
      <c r="AA147" s="68"/>
      <c r="AB147" s="69" t="e">
        <f t="shared" si="79"/>
        <v>#DIV/0!</v>
      </c>
      <c r="AC147" s="69" t="e">
        <f t="shared" si="80"/>
        <v>#DIV/0!</v>
      </c>
      <c r="AD147" s="68"/>
      <c r="AE147" s="68"/>
      <c r="AF147" s="68" t="s">
        <v>117</v>
      </c>
      <c r="AG147" s="68"/>
      <c r="AH147" s="69" t="e">
        <f t="shared" si="81"/>
        <v>#DIV/0!</v>
      </c>
      <c r="AI147" s="69" t="e">
        <f t="shared" si="82"/>
        <v>#DIV/0!</v>
      </c>
      <c r="AJ147" s="68"/>
      <c r="AK147" s="68"/>
      <c r="AL147" s="68" t="s">
        <v>118</v>
      </c>
      <c r="AM147" s="68"/>
      <c r="AN147" s="69" t="e">
        <f t="shared" si="83"/>
        <v>#DIV/0!</v>
      </c>
      <c r="AO147" s="69" t="e">
        <f t="shared" si="84"/>
        <v>#DIV/0!</v>
      </c>
      <c r="AP147" s="68"/>
      <c r="AQ147" s="68"/>
      <c r="AR147" s="68" t="s">
        <v>119</v>
      </c>
      <c r="AS147" s="68"/>
      <c r="AT147" s="69" t="e">
        <f t="shared" si="85"/>
        <v>#DIV/0!</v>
      </c>
      <c r="AU147" s="69" t="e">
        <f t="shared" si="86"/>
        <v>#DIV/0!</v>
      </c>
      <c r="AV147" s="68"/>
      <c r="AW147" s="68"/>
      <c r="AX147" s="68" t="s">
        <v>120</v>
      </c>
      <c r="AY147" s="68"/>
      <c r="AZ147" s="69" t="e">
        <f t="shared" si="87"/>
        <v>#DIV/0!</v>
      </c>
      <c r="BA147" s="69" t="e">
        <f t="shared" si="88"/>
        <v>#DIV/0!</v>
      </c>
      <c r="BB147" s="68"/>
      <c r="BC147" s="68"/>
      <c r="BD147" s="68" t="s">
        <v>121</v>
      </c>
      <c r="BE147" s="68"/>
      <c r="BF147" s="69" t="e">
        <f t="shared" si="89"/>
        <v>#DIV/0!</v>
      </c>
      <c r="BG147" s="69" t="e">
        <f t="shared" si="90"/>
        <v>#DIV/0!</v>
      </c>
      <c r="BH147" s="68"/>
      <c r="BI147" s="68"/>
      <c r="BJ147" s="68" t="s">
        <v>122</v>
      </c>
      <c r="BK147" s="68"/>
      <c r="BL147" s="69" t="e">
        <f t="shared" si="91"/>
        <v>#DIV/0!</v>
      </c>
      <c r="BM147" s="69" t="e">
        <f t="shared" si="92"/>
        <v>#DIV/0!</v>
      </c>
      <c r="BN147" s="68"/>
      <c r="BO147" s="68"/>
      <c r="BP147" s="68" t="s">
        <v>123</v>
      </c>
      <c r="BQ147" s="68"/>
      <c r="BR147" s="69" t="e">
        <f t="shared" si="93"/>
        <v>#DIV/0!</v>
      </c>
      <c r="BS147" s="69" t="e">
        <f t="shared" si="94"/>
        <v>#DIV/0!</v>
      </c>
      <c r="BT147" s="68"/>
      <c r="BU147" s="68"/>
      <c r="BV147" s="68" t="s">
        <v>124</v>
      </c>
      <c r="BW147" s="68"/>
      <c r="BX147" s="69" t="e">
        <f t="shared" si="95"/>
        <v>#DIV/0!</v>
      </c>
      <c r="BY147" s="69" t="e">
        <f t="shared" si="96"/>
        <v>#DIV/0!</v>
      </c>
      <c r="BZ147" s="68"/>
      <c r="CA147" s="68"/>
      <c r="CB147" s="68" t="s">
        <v>125</v>
      </c>
      <c r="CC147" s="68"/>
      <c r="CD147" s="69" t="e">
        <f t="shared" si="97"/>
        <v>#DIV/0!</v>
      </c>
      <c r="CE147" s="69" t="e">
        <f t="shared" si="98"/>
        <v>#DIV/0!</v>
      </c>
      <c r="CF147" s="68"/>
      <c r="CG147" s="68"/>
      <c r="CH147" s="68" t="s">
        <v>126</v>
      </c>
      <c r="CI147" s="68"/>
      <c r="CJ147" s="69" t="e">
        <f t="shared" si="99"/>
        <v>#DIV/0!</v>
      </c>
      <c r="CK147" s="69" t="e">
        <f t="shared" si="100"/>
        <v>#DIV/0!</v>
      </c>
      <c r="CL147" s="68"/>
      <c r="CM147" s="68"/>
      <c r="CN147" s="59">
        <f t="shared" si="101"/>
        <v>0</v>
      </c>
      <c r="CO147" s="59">
        <f t="shared" si="102"/>
        <v>0</v>
      </c>
      <c r="CP147" s="59">
        <f t="shared" si="103"/>
        <v>0</v>
      </c>
      <c r="CQ147" s="59">
        <f t="shared" si="104"/>
        <v>0</v>
      </c>
      <c r="CR147" s="59">
        <f t="shared" si="105"/>
        <v>0</v>
      </c>
      <c r="CS147" s="59">
        <f t="shared" si="106"/>
        <v>0</v>
      </c>
      <c r="CT147" s="59">
        <f t="shared" si="107"/>
        <v>0</v>
      </c>
      <c r="CU147" s="59">
        <f t="shared" si="108"/>
        <v>0</v>
      </c>
      <c r="CV147" s="59">
        <f t="shared" si="109"/>
        <v>0</v>
      </c>
      <c r="CW147" s="59">
        <f t="shared" si="110"/>
        <v>0</v>
      </c>
      <c r="CX147" s="59">
        <f t="shared" si="111"/>
        <v>0</v>
      </c>
      <c r="CY147" s="59">
        <f t="shared" si="112"/>
        <v>0</v>
      </c>
      <c r="CZ147" s="59">
        <f t="shared" si="113"/>
        <v>0</v>
      </c>
    </row>
    <row r="148" spans="1:104" ht="51.45" x14ac:dyDescent="0.4">
      <c r="A148" s="150" t="s">
        <v>1245</v>
      </c>
      <c r="B148" s="226" t="s">
        <v>148</v>
      </c>
      <c r="C148" s="21" t="s">
        <v>1592</v>
      </c>
      <c r="D148" s="23" t="s">
        <v>1279</v>
      </c>
      <c r="E148" s="23" t="s">
        <v>1291</v>
      </c>
      <c r="F148" s="23" t="s">
        <v>1256</v>
      </c>
      <c r="G148" s="21">
        <f t="shared" si="76"/>
        <v>1</v>
      </c>
      <c r="H148" s="21"/>
      <c r="I148" s="21"/>
      <c r="J148" s="21"/>
      <c r="K148" s="21"/>
      <c r="L148" s="21"/>
      <c r="M148" s="21">
        <v>1</v>
      </c>
      <c r="N148" s="21"/>
      <c r="O148" s="21"/>
      <c r="P148" s="21"/>
      <c r="Q148" s="21"/>
      <c r="R148" s="21"/>
      <c r="S148" s="21"/>
      <c r="T148" s="68" t="s">
        <v>115</v>
      </c>
      <c r="U148" s="68"/>
      <c r="V148" s="69" t="e">
        <f t="shared" si="77"/>
        <v>#DIV/0!</v>
      </c>
      <c r="W148" s="69">
        <f t="shared" si="78"/>
        <v>0</v>
      </c>
      <c r="X148" s="68"/>
      <c r="Y148" s="68"/>
      <c r="Z148" s="68" t="s">
        <v>116</v>
      </c>
      <c r="AA148" s="68"/>
      <c r="AB148" s="69" t="e">
        <f t="shared" si="79"/>
        <v>#DIV/0!</v>
      </c>
      <c r="AC148" s="69">
        <f t="shared" si="80"/>
        <v>0</v>
      </c>
      <c r="AD148" s="68"/>
      <c r="AE148" s="68"/>
      <c r="AF148" s="68" t="s">
        <v>117</v>
      </c>
      <c r="AG148" s="68"/>
      <c r="AH148" s="69" t="e">
        <f t="shared" si="81"/>
        <v>#DIV/0!</v>
      </c>
      <c r="AI148" s="69">
        <f t="shared" si="82"/>
        <v>0</v>
      </c>
      <c r="AJ148" s="68"/>
      <c r="AK148" s="68"/>
      <c r="AL148" s="68" t="s">
        <v>118</v>
      </c>
      <c r="AM148" s="68"/>
      <c r="AN148" s="69" t="e">
        <f t="shared" si="83"/>
        <v>#DIV/0!</v>
      </c>
      <c r="AO148" s="69">
        <f t="shared" si="84"/>
        <v>0</v>
      </c>
      <c r="AP148" s="68"/>
      <c r="AQ148" s="68"/>
      <c r="AR148" s="68" t="s">
        <v>119</v>
      </c>
      <c r="AS148" s="68"/>
      <c r="AT148" s="69" t="e">
        <f t="shared" si="85"/>
        <v>#DIV/0!</v>
      </c>
      <c r="AU148" s="69">
        <f t="shared" si="86"/>
        <v>0</v>
      </c>
      <c r="AV148" s="68"/>
      <c r="AW148" s="68"/>
      <c r="AX148" s="68" t="s">
        <v>120</v>
      </c>
      <c r="AY148" s="68"/>
      <c r="AZ148" s="69">
        <f t="shared" si="87"/>
        <v>0</v>
      </c>
      <c r="BA148" s="69">
        <f t="shared" si="88"/>
        <v>0</v>
      </c>
      <c r="BB148" s="68"/>
      <c r="BC148" s="68"/>
      <c r="BD148" s="68" t="s">
        <v>121</v>
      </c>
      <c r="BE148" s="68"/>
      <c r="BF148" s="69" t="e">
        <f t="shared" si="89"/>
        <v>#DIV/0!</v>
      </c>
      <c r="BG148" s="69">
        <f t="shared" si="90"/>
        <v>0</v>
      </c>
      <c r="BH148" s="68"/>
      <c r="BI148" s="68"/>
      <c r="BJ148" s="68" t="s">
        <v>122</v>
      </c>
      <c r="BK148" s="68"/>
      <c r="BL148" s="69" t="e">
        <f t="shared" si="91"/>
        <v>#DIV/0!</v>
      </c>
      <c r="BM148" s="69">
        <f t="shared" si="92"/>
        <v>0</v>
      </c>
      <c r="BN148" s="68"/>
      <c r="BO148" s="68"/>
      <c r="BP148" s="68" t="s">
        <v>123</v>
      </c>
      <c r="BQ148" s="68"/>
      <c r="BR148" s="69" t="e">
        <f t="shared" si="93"/>
        <v>#DIV/0!</v>
      </c>
      <c r="BS148" s="69">
        <f t="shared" si="94"/>
        <v>0</v>
      </c>
      <c r="BT148" s="68"/>
      <c r="BU148" s="68"/>
      <c r="BV148" s="68" t="s">
        <v>124</v>
      </c>
      <c r="BW148" s="68"/>
      <c r="BX148" s="69" t="e">
        <f t="shared" si="95"/>
        <v>#DIV/0!</v>
      </c>
      <c r="BY148" s="69">
        <f t="shared" si="96"/>
        <v>0</v>
      </c>
      <c r="BZ148" s="68"/>
      <c r="CA148" s="68"/>
      <c r="CB148" s="68" t="s">
        <v>125</v>
      </c>
      <c r="CC148" s="68"/>
      <c r="CD148" s="69" t="e">
        <f t="shared" si="97"/>
        <v>#DIV/0!</v>
      </c>
      <c r="CE148" s="69">
        <f t="shared" si="98"/>
        <v>0</v>
      </c>
      <c r="CF148" s="68"/>
      <c r="CG148" s="68"/>
      <c r="CH148" s="68" t="s">
        <v>126</v>
      </c>
      <c r="CI148" s="68"/>
      <c r="CJ148" s="69" t="e">
        <f t="shared" si="99"/>
        <v>#DIV/0!</v>
      </c>
      <c r="CK148" s="69">
        <f t="shared" si="100"/>
        <v>0</v>
      </c>
      <c r="CL148" s="68"/>
      <c r="CM148" s="68"/>
      <c r="CN148" s="59">
        <f t="shared" si="101"/>
        <v>0</v>
      </c>
      <c r="CO148" s="59">
        <f t="shared" si="102"/>
        <v>0</v>
      </c>
      <c r="CP148" s="59">
        <f t="shared" si="103"/>
        <v>0</v>
      </c>
      <c r="CQ148" s="59">
        <f t="shared" si="104"/>
        <v>0</v>
      </c>
      <c r="CR148" s="59">
        <f t="shared" si="105"/>
        <v>0</v>
      </c>
      <c r="CS148" s="59">
        <f t="shared" si="106"/>
        <v>0</v>
      </c>
      <c r="CT148" s="59">
        <f t="shared" si="107"/>
        <v>0</v>
      </c>
      <c r="CU148" s="59">
        <f t="shared" si="108"/>
        <v>0</v>
      </c>
      <c r="CV148" s="59">
        <f t="shared" si="109"/>
        <v>0</v>
      </c>
      <c r="CW148" s="59">
        <f t="shared" si="110"/>
        <v>0</v>
      </c>
      <c r="CX148" s="59">
        <f t="shared" si="111"/>
        <v>0</v>
      </c>
      <c r="CY148" s="59">
        <f t="shared" si="112"/>
        <v>0</v>
      </c>
      <c r="CZ148" s="59">
        <f t="shared" si="113"/>
        <v>0</v>
      </c>
    </row>
    <row r="149" spans="1:104" ht="14.15" x14ac:dyDescent="0.4">
      <c r="A149" s="150" t="s">
        <v>1245</v>
      </c>
      <c r="B149" s="227"/>
      <c r="C149" s="21" t="s">
        <v>1593</v>
      </c>
      <c r="D149" s="23"/>
      <c r="E149" s="23"/>
      <c r="F149" s="23"/>
      <c r="G149" s="21">
        <f t="shared" si="76"/>
        <v>0</v>
      </c>
      <c r="H149" s="21"/>
      <c r="I149" s="21"/>
      <c r="J149" s="21"/>
      <c r="K149" s="21"/>
      <c r="L149" s="21"/>
      <c r="M149" s="21"/>
      <c r="N149" s="21"/>
      <c r="O149" s="21"/>
      <c r="P149" s="21"/>
      <c r="Q149" s="21"/>
      <c r="R149" s="21"/>
      <c r="S149" s="21"/>
      <c r="T149" s="68" t="s">
        <v>115</v>
      </c>
      <c r="U149" s="68"/>
      <c r="V149" s="69" t="e">
        <f t="shared" si="77"/>
        <v>#DIV/0!</v>
      </c>
      <c r="W149" s="69" t="e">
        <f t="shared" si="78"/>
        <v>#DIV/0!</v>
      </c>
      <c r="X149" s="68"/>
      <c r="Y149" s="68"/>
      <c r="Z149" s="68" t="s">
        <v>116</v>
      </c>
      <c r="AA149" s="68"/>
      <c r="AB149" s="69" t="e">
        <f t="shared" si="79"/>
        <v>#DIV/0!</v>
      </c>
      <c r="AC149" s="69" t="e">
        <f t="shared" si="80"/>
        <v>#DIV/0!</v>
      </c>
      <c r="AD149" s="68"/>
      <c r="AE149" s="68"/>
      <c r="AF149" s="68" t="s">
        <v>117</v>
      </c>
      <c r="AG149" s="68"/>
      <c r="AH149" s="69" t="e">
        <f t="shared" si="81"/>
        <v>#DIV/0!</v>
      </c>
      <c r="AI149" s="69" t="e">
        <f t="shared" si="82"/>
        <v>#DIV/0!</v>
      </c>
      <c r="AJ149" s="68"/>
      <c r="AK149" s="68"/>
      <c r="AL149" s="68" t="s">
        <v>118</v>
      </c>
      <c r="AM149" s="68"/>
      <c r="AN149" s="69" t="e">
        <f t="shared" si="83"/>
        <v>#DIV/0!</v>
      </c>
      <c r="AO149" s="69" t="e">
        <f t="shared" si="84"/>
        <v>#DIV/0!</v>
      </c>
      <c r="AP149" s="68"/>
      <c r="AQ149" s="68"/>
      <c r="AR149" s="68" t="s">
        <v>119</v>
      </c>
      <c r="AS149" s="68"/>
      <c r="AT149" s="69" t="e">
        <f t="shared" si="85"/>
        <v>#DIV/0!</v>
      </c>
      <c r="AU149" s="69" t="e">
        <f t="shared" si="86"/>
        <v>#DIV/0!</v>
      </c>
      <c r="AV149" s="68"/>
      <c r="AW149" s="68"/>
      <c r="AX149" s="68" t="s">
        <v>120</v>
      </c>
      <c r="AY149" s="68"/>
      <c r="AZ149" s="69" t="e">
        <f t="shared" si="87"/>
        <v>#DIV/0!</v>
      </c>
      <c r="BA149" s="69" t="e">
        <f t="shared" si="88"/>
        <v>#DIV/0!</v>
      </c>
      <c r="BB149" s="68"/>
      <c r="BC149" s="68"/>
      <c r="BD149" s="68" t="s">
        <v>121</v>
      </c>
      <c r="BE149" s="68"/>
      <c r="BF149" s="69" t="e">
        <f t="shared" si="89"/>
        <v>#DIV/0!</v>
      </c>
      <c r="BG149" s="69" t="e">
        <f t="shared" si="90"/>
        <v>#DIV/0!</v>
      </c>
      <c r="BH149" s="68"/>
      <c r="BI149" s="68"/>
      <c r="BJ149" s="68" t="s">
        <v>122</v>
      </c>
      <c r="BK149" s="68"/>
      <c r="BL149" s="69" t="e">
        <f t="shared" si="91"/>
        <v>#DIV/0!</v>
      </c>
      <c r="BM149" s="69" t="e">
        <f t="shared" si="92"/>
        <v>#DIV/0!</v>
      </c>
      <c r="BN149" s="68"/>
      <c r="BO149" s="68"/>
      <c r="BP149" s="68" t="s">
        <v>123</v>
      </c>
      <c r="BQ149" s="68"/>
      <c r="BR149" s="69" t="e">
        <f t="shared" si="93"/>
        <v>#DIV/0!</v>
      </c>
      <c r="BS149" s="69" t="e">
        <f t="shared" si="94"/>
        <v>#DIV/0!</v>
      </c>
      <c r="BT149" s="68"/>
      <c r="BU149" s="68"/>
      <c r="BV149" s="68" t="s">
        <v>124</v>
      </c>
      <c r="BW149" s="68"/>
      <c r="BX149" s="69" t="e">
        <f t="shared" si="95"/>
        <v>#DIV/0!</v>
      </c>
      <c r="BY149" s="69" t="e">
        <f t="shared" si="96"/>
        <v>#DIV/0!</v>
      </c>
      <c r="BZ149" s="68"/>
      <c r="CA149" s="68"/>
      <c r="CB149" s="68" t="s">
        <v>125</v>
      </c>
      <c r="CC149" s="68"/>
      <c r="CD149" s="69" t="e">
        <f t="shared" si="97"/>
        <v>#DIV/0!</v>
      </c>
      <c r="CE149" s="69" t="e">
        <f t="shared" si="98"/>
        <v>#DIV/0!</v>
      </c>
      <c r="CF149" s="68"/>
      <c r="CG149" s="68"/>
      <c r="CH149" s="68" t="s">
        <v>126</v>
      </c>
      <c r="CI149" s="68"/>
      <c r="CJ149" s="69" t="e">
        <f t="shared" si="99"/>
        <v>#DIV/0!</v>
      </c>
      <c r="CK149" s="69" t="e">
        <f t="shared" si="100"/>
        <v>#DIV/0!</v>
      </c>
      <c r="CL149" s="68"/>
      <c r="CM149" s="68"/>
      <c r="CN149" s="59">
        <f t="shared" si="101"/>
        <v>0</v>
      </c>
      <c r="CO149" s="59">
        <f t="shared" si="102"/>
        <v>0</v>
      </c>
      <c r="CP149" s="59">
        <f t="shared" si="103"/>
        <v>0</v>
      </c>
      <c r="CQ149" s="59">
        <f t="shared" si="104"/>
        <v>0</v>
      </c>
      <c r="CR149" s="59">
        <f t="shared" si="105"/>
        <v>0</v>
      </c>
      <c r="CS149" s="59">
        <f t="shared" si="106"/>
        <v>0</v>
      </c>
      <c r="CT149" s="59">
        <f t="shared" si="107"/>
        <v>0</v>
      </c>
      <c r="CU149" s="59">
        <f t="shared" si="108"/>
        <v>0</v>
      </c>
      <c r="CV149" s="59">
        <f t="shared" si="109"/>
        <v>0</v>
      </c>
      <c r="CW149" s="59">
        <f t="shared" si="110"/>
        <v>0</v>
      </c>
      <c r="CX149" s="59">
        <f t="shared" si="111"/>
        <v>0</v>
      </c>
      <c r="CY149" s="59">
        <f t="shared" si="112"/>
        <v>0</v>
      </c>
      <c r="CZ149" s="59">
        <f t="shared" si="113"/>
        <v>0</v>
      </c>
    </row>
    <row r="150" spans="1:104" ht="14.15" x14ac:dyDescent="0.4">
      <c r="A150" s="150" t="s">
        <v>1245</v>
      </c>
      <c r="B150" s="227"/>
      <c r="C150" s="21" t="s">
        <v>1594</v>
      </c>
      <c r="D150" s="23"/>
      <c r="E150" s="23"/>
      <c r="F150" s="23"/>
      <c r="G150" s="21">
        <f t="shared" si="76"/>
        <v>0</v>
      </c>
      <c r="H150" s="21"/>
      <c r="I150" s="21"/>
      <c r="J150" s="21"/>
      <c r="K150" s="21"/>
      <c r="L150" s="21"/>
      <c r="M150" s="21"/>
      <c r="N150" s="21"/>
      <c r="O150" s="21"/>
      <c r="P150" s="21"/>
      <c r="Q150" s="21"/>
      <c r="R150" s="21"/>
      <c r="S150" s="21"/>
      <c r="T150" s="68" t="s">
        <v>115</v>
      </c>
      <c r="U150" s="68"/>
      <c r="V150" s="69" t="e">
        <f t="shared" si="77"/>
        <v>#DIV/0!</v>
      </c>
      <c r="W150" s="69" t="e">
        <f t="shared" si="78"/>
        <v>#DIV/0!</v>
      </c>
      <c r="X150" s="68"/>
      <c r="Y150" s="68"/>
      <c r="Z150" s="68" t="s">
        <v>116</v>
      </c>
      <c r="AA150" s="68"/>
      <c r="AB150" s="69" t="e">
        <f t="shared" si="79"/>
        <v>#DIV/0!</v>
      </c>
      <c r="AC150" s="69" t="e">
        <f t="shared" si="80"/>
        <v>#DIV/0!</v>
      </c>
      <c r="AD150" s="68"/>
      <c r="AE150" s="68"/>
      <c r="AF150" s="68" t="s">
        <v>117</v>
      </c>
      <c r="AG150" s="68"/>
      <c r="AH150" s="69" t="e">
        <f t="shared" si="81"/>
        <v>#DIV/0!</v>
      </c>
      <c r="AI150" s="69" t="e">
        <f t="shared" si="82"/>
        <v>#DIV/0!</v>
      </c>
      <c r="AJ150" s="68"/>
      <c r="AK150" s="68"/>
      <c r="AL150" s="68" t="s">
        <v>118</v>
      </c>
      <c r="AM150" s="68"/>
      <c r="AN150" s="69" t="e">
        <f t="shared" si="83"/>
        <v>#DIV/0!</v>
      </c>
      <c r="AO150" s="69" t="e">
        <f t="shared" si="84"/>
        <v>#DIV/0!</v>
      </c>
      <c r="AP150" s="68"/>
      <c r="AQ150" s="68"/>
      <c r="AR150" s="68" t="s">
        <v>119</v>
      </c>
      <c r="AS150" s="68"/>
      <c r="AT150" s="69" t="e">
        <f t="shared" si="85"/>
        <v>#DIV/0!</v>
      </c>
      <c r="AU150" s="69" t="e">
        <f t="shared" si="86"/>
        <v>#DIV/0!</v>
      </c>
      <c r="AV150" s="68"/>
      <c r="AW150" s="68"/>
      <c r="AX150" s="68" t="s">
        <v>120</v>
      </c>
      <c r="AY150" s="68"/>
      <c r="AZ150" s="69" t="e">
        <f t="shared" si="87"/>
        <v>#DIV/0!</v>
      </c>
      <c r="BA150" s="69" t="e">
        <f t="shared" si="88"/>
        <v>#DIV/0!</v>
      </c>
      <c r="BB150" s="68"/>
      <c r="BC150" s="68"/>
      <c r="BD150" s="68" t="s">
        <v>121</v>
      </c>
      <c r="BE150" s="68"/>
      <c r="BF150" s="69" t="e">
        <f t="shared" si="89"/>
        <v>#DIV/0!</v>
      </c>
      <c r="BG150" s="69" t="e">
        <f t="shared" si="90"/>
        <v>#DIV/0!</v>
      </c>
      <c r="BH150" s="68"/>
      <c r="BI150" s="68"/>
      <c r="BJ150" s="68" t="s">
        <v>122</v>
      </c>
      <c r="BK150" s="68"/>
      <c r="BL150" s="69" t="e">
        <f t="shared" si="91"/>
        <v>#DIV/0!</v>
      </c>
      <c r="BM150" s="69" t="e">
        <f t="shared" si="92"/>
        <v>#DIV/0!</v>
      </c>
      <c r="BN150" s="68"/>
      <c r="BO150" s="68"/>
      <c r="BP150" s="68" t="s">
        <v>123</v>
      </c>
      <c r="BQ150" s="68"/>
      <c r="BR150" s="69" t="e">
        <f t="shared" si="93"/>
        <v>#DIV/0!</v>
      </c>
      <c r="BS150" s="69" t="e">
        <f t="shared" si="94"/>
        <v>#DIV/0!</v>
      </c>
      <c r="BT150" s="68"/>
      <c r="BU150" s="68"/>
      <c r="BV150" s="68" t="s">
        <v>124</v>
      </c>
      <c r="BW150" s="68"/>
      <c r="BX150" s="69" t="e">
        <f t="shared" si="95"/>
        <v>#DIV/0!</v>
      </c>
      <c r="BY150" s="69" t="e">
        <f t="shared" si="96"/>
        <v>#DIV/0!</v>
      </c>
      <c r="BZ150" s="68"/>
      <c r="CA150" s="68"/>
      <c r="CB150" s="68" t="s">
        <v>125</v>
      </c>
      <c r="CC150" s="68"/>
      <c r="CD150" s="69" t="e">
        <f t="shared" si="97"/>
        <v>#DIV/0!</v>
      </c>
      <c r="CE150" s="69" t="e">
        <f t="shared" si="98"/>
        <v>#DIV/0!</v>
      </c>
      <c r="CF150" s="68"/>
      <c r="CG150" s="68"/>
      <c r="CH150" s="68" t="s">
        <v>126</v>
      </c>
      <c r="CI150" s="68"/>
      <c r="CJ150" s="69" t="e">
        <f t="shared" si="99"/>
        <v>#DIV/0!</v>
      </c>
      <c r="CK150" s="69" t="e">
        <f t="shared" si="100"/>
        <v>#DIV/0!</v>
      </c>
      <c r="CL150" s="68"/>
      <c r="CM150" s="68"/>
      <c r="CN150" s="59">
        <f t="shared" si="101"/>
        <v>0</v>
      </c>
      <c r="CO150" s="59">
        <f t="shared" si="102"/>
        <v>0</v>
      </c>
      <c r="CP150" s="59">
        <f t="shared" si="103"/>
        <v>0</v>
      </c>
      <c r="CQ150" s="59">
        <f t="shared" si="104"/>
        <v>0</v>
      </c>
      <c r="CR150" s="59">
        <f t="shared" si="105"/>
        <v>0</v>
      </c>
      <c r="CS150" s="59">
        <f t="shared" si="106"/>
        <v>0</v>
      </c>
      <c r="CT150" s="59">
        <f t="shared" si="107"/>
        <v>0</v>
      </c>
      <c r="CU150" s="59">
        <f t="shared" si="108"/>
        <v>0</v>
      </c>
      <c r="CV150" s="59">
        <f t="shared" si="109"/>
        <v>0</v>
      </c>
      <c r="CW150" s="59">
        <f t="shared" si="110"/>
        <v>0</v>
      </c>
      <c r="CX150" s="59">
        <f t="shared" si="111"/>
        <v>0</v>
      </c>
      <c r="CY150" s="59">
        <f t="shared" si="112"/>
        <v>0</v>
      </c>
      <c r="CZ150" s="59">
        <f t="shared" si="113"/>
        <v>0</v>
      </c>
    </row>
    <row r="151" spans="1:104" ht="14.15" x14ac:dyDescent="0.4">
      <c r="A151" s="150" t="s">
        <v>1245</v>
      </c>
      <c r="B151" s="228"/>
      <c r="C151" s="21" t="s">
        <v>1595</v>
      </c>
      <c r="D151" s="23"/>
      <c r="E151" s="23"/>
      <c r="F151" s="23"/>
      <c r="G151" s="21">
        <f t="shared" si="76"/>
        <v>0</v>
      </c>
      <c r="H151" s="21"/>
      <c r="I151" s="21"/>
      <c r="J151" s="21"/>
      <c r="K151" s="21"/>
      <c r="L151" s="21"/>
      <c r="M151" s="21"/>
      <c r="N151" s="21"/>
      <c r="O151" s="21"/>
      <c r="P151" s="21"/>
      <c r="Q151" s="21"/>
      <c r="R151" s="21"/>
      <c r="S151" s="21"/>
      <c r="T151" s="68" t="s">
        <v>115</v>
      </c>
      <c r="U151" s="68"/>
      <c r="V151" s="69" t="e">
        <f t="shared" si="77"/>
        <v>#DIV/0!</v>
      </c>
      <c r="W151" s="69" t="e">
        <f t="shared" si="78"/>
        <v>#DIV/0!</v>
      </c>
      <c r="X151" s="68"/>
      <c r="Y151" s="68"/>
      <c r="Z151" s="68" t="s">
        <v>116</v>
      </c>
      <c r="AA151" s="68"/>
      <c r="AB151" s="69" t="e">
        <f t="shared" si="79"/>
        <v>#DIV/0!</v>
      </c>
      <c r="AC151" s="69" t="e">
        <f t="shared" si="80"/>
        <v>#DIV/0!</v>
      </c>
      <c r="AD151" s="68"/>
      <c r="AE151" s="68"/>
      <c r="AF151" s="68" t="s">
        <v>117</v>
      </c>
      <c r="AG151" s="68"/>
      <c r="AH151" s="69" t="e">
        <f t="shared" si="81"/>
        <v>#DIV/0!</v>
      </c>
      <c r="AI151" s="69" t="e">
        <f t="shared" si="82"/>
        <v>#DIV/0!</v>
      </c>
      <c r="AJ151" s="68"/>
      <c r="AK151" s="68"/>
      <c r="AL151" s="68" t="s">
        <v>118</v>
      </c>
      <c r="AM151" s="68"/>
      <c r="AN151" s="69" t="e">
        <f t="shared" si="83"/>
        <v>#DIV/0!</v>
      </c>
      <c r="AO151" s="69" t="e">
        <f t="shared" si="84"/>
        <v>#DIV/0!</v>
      </c>
      <c r="AP151" s="68"/>
      <c r="AQ151" s="68"/>
      <c r="AR151" s="68" t="s">
        <v>119</v>
      </c>
      <c r="AS151" s="68"/>
      <c r="AT151" s="69" t="e">
        <f t="shared" si="85"/>
        <v>#DIV/0!</v>
      </c>
      <c r="AU151" s="69" t="e">
        <f t="shared" si="86"/>
        <v>#DIV/0!</v>
      </c>
      <c r="AV151" s="68"/>
      <c r="AW151" s="68"/>
      <c r="AX151" s="68" t="s">
        <v>120</v>
      </c>
      <c r="AY151" s="68"/>
      <c r="AZ151" s="69" t="e">
        <f t="shared" si="87"/>
        <v>#DIV/0!</v>
      </c>
      <c r="BA151" s="69" t="e">
        <f t="shared" si="88"/>
        <v>#DIV/0!</v>
      </c>
      <c r="BB151" s="68"/>
      <c r="BC151" s="68"/>
      <c r="BD151" s="68" t="s">
        <v>121</v>
      </c>
      <c r="BE151" s="68"/>
      <c r="BF151" s="69" t="e">
        <f t="shared" si="89"/>
        <v>#DIV/0!</v>
      </c>
      <c r="BG151" s="69" t="e">
        <f t="shared" si="90"/>
        <v>#DIV/0!</v>
      </c>
      <c r="BH151" s="68"/>
      <c r="BI151" s="68"/>
      <c r="BJ151" s="68" t="s">
        <v>122</v>
      </c>
      <c r="BK151" s="68"/>
      <c r="BL151" s="69" t="e">
        <f t="shared" si="91"/>
        <v>#DIV/0!</v>
      </c>
      <c r="BM151" s="69" t="e">
        <f t="shared" si="92"/>
        <v>#DIV/0!</v>
      </c>
      <c r="BN151" s="68"/>
      <c r="BO151" s="68"/>
      <c r="BP151" s="68" t="s">
        <v>123</v>
      </c>
      <c r="BQ151" s="68"/>
      <c r="BR151" s="69" t="e">
        <f t="shared" si="93"/>
        <v>#DIV/0!</v>
      </c>
      <c r="BS151" s="69" t="e">
        <f t="shared" si="94"/>
        <v>#DIV/0!</v>
      </c>
      <c r="BT151" s="68"/>
      <c r="BU151" s="68"/>
      <c r="BV151" s="68" t="s">
        <v>124</v>
      </c>
      <c r="BW151" s="68"/>
      <c r="BX151" s="69" t="e">
        <f t="shared" si="95"/>
        <v>#DIV/0!</v>
      </c>
      <c r="BY151" s="69" t="e">
        <f t="shared" si="96"/>
        <v>#DIV/0!</v>
      </c>
      <c r="BZ151" s="68"/>
      <c r="CA151" s="68"/>
      <c r="CB151" s="68" t="s">
        <v>125</v>
      </c>
      <c r="CC151" s="68"/>
      <c r="CD151" s="69" t="e">
        <f t="shared" si="97"/>
        <v>#DIV/0!</v>
      </c>
      <c r="CE151" s="69" t="e">
        <f t="shared" si="98"/>
        <v>#DIV/0!</v>
      </c>
      <c r="CF151" s="68"/>
      <c r="CG151" s="68"/>
      <c r="CH151" s="68" t="s">
        <v>126</v>
      </c>
      <c r="CI151" s="68"/>
      <c r="CJ151" s="69" t="e">
        <f t="shared" si="99"/>
        <v>#DIV/0!</v>
      </c>
      <c r="CK151" s="69" t="e">
        <f t="shared" si="100"/>
        <v>#DIV/0!</v>
      </c>
      <c r="CL151" s="68"/>
      <c r="CM151" s="68"/>
      <c r="CN151" s="59">
        <f t="shared" si="101"/>
        <v>0</v>
      </c>
      <c r="CO151" s="59">
        <f t="shared" si="102"/>
        <v>0</v>
      </c>
      <c r="CP151" s="59">
        <f t="shared" si="103"/>
        <v>0</v>
      </c>
      <c r="CQ151" s="59">
        <f t="shared" si="104"/>
        <v>0</v>
      </c>
      <c r="CR151" s="59">
        <f t="shared" si="105"/>
        <v>0</v>
      </c>
      <c r="CS151" s="59">
        <f t="shared" si="106"/>
        <v>0</v>
      </c>
      <c r="CT151" s="59">
        <f t="shared" si="107"/>
        <v>0</v>
      </c>
      <c r="CU151" s="59">
        <f t="shared" si="108"/>
        <v>0</v>
      </c>
      <c r="CV151" s="59">
        <f t="shared" si="109"/>
        <v>0</v>
      </c>
      <c r="CW151" s="59">
        <f t="shared" si="110"/>
        <v>0</v>
      </c>
      <c r="CX151" s="59">
        <f t="shared" si="111"/>
        <v>0</v>
      </c>
      <c r="CY151" s="59">
        <f t="shared" si="112"/>
        <v>0</v>
      </c>
      <c r="CZ151" s="59">
        <f t="shared" si="113"/>
        <v>0</v>
      </c>
    </row>
    <row r="152" spans="1:104" ht="77.150000000000006" x14ac:dyDescent="0.4">
      <c r="A152" s="150" t="s">
        <v>1245</v>
      </c>
      <c r="B152" s="226" t="s">
        <v>148</v>
      </c>
      <c r="C152" s="21" t="s">
        <v>1596</v>
      </c>
      <c r="D152" s="23" t="s">
        <v>1267</v>
      </c>
      <c r="E152" s="23" t="s">
        <v>1300</v>
      </c>
      <c r="F152" s="23" t="s">
        <v>1301</v>
      </c>
      <c r="G152" s="21">
        <f t="shared" si="76"/>
        <v>1</v>
      </c>
      <c r="H152" s="21"/>
      <c r="I152" s="21"/>
      <c r="J152" s="21"/>
      <c r="K152" s="21"/>
      <c r="L152" s="21"/>
      <c r="M152" s="21">
        <v>1</v>
      </c>
      <c r="N152" s="21"/>
      <c r="O152" s="21"/>
      <c r="P152" s="21"/>
      <c r="Q152" s="21"/>
      <c r="R152" s="21"/>
      <c r="S152" s="21"/>
      <c r="T152" s="68" t="s">
        <v>115</v>
      </c>
      <c r="U152" s="68"/>
      <c r="V152" s="69" t="e">
        <f t="shared" si="77"/>
        <v>#DIV/0!</v>
      </c>
      <c r="W152" s="69">
        <f t="shared" si="78"/>
        <v>0</v>
      </c>
      <c r="X152" s="68"/>
      <c r="Y152" s="68"/>
      <c r="Z152" s="68" t="s">
        <v>116</v>
      </c>
      <c r="AA152" s="68"/>
      <c r="AB152" s="69" t="e">
        <f t="shared" si="79"/>
        <v>#DIV/0!</v>
      </c>
      <c r="AC152" s="69">
        <f t="shared" si="80"/>
        <v>0</v>
      </c>
      <c r="AD152" s="68"/>
      <c r="AE152" s="68"/>
      <c r="AF152" s="68" t="s">
        <v>117</v>
      </c>
      <c r="AG152" s="68"/>
      <c r="AH152" s="69" t="e">
        <f t="shared" si="81"/>
        <v>#DIV/0!</v>
      </c>
      <c r="AI152" s="69">
        <f t="shared" si="82"/>
        <v>0</v>
      </c>
      <c r="AJ152" s="68"/>
      <c r="AK152" s="68"/>
      <c r="AL152" s="68" t="s">
        <v>118</v>
      </c>
      <c r="AM152" s="68"/>
      <c r="AN152" s="69" t="e">
        <f t="shared" si="83"/>
        <v>#DIV/0!</v>
      </c>
      <c r="AO152" s="69">
        <f t="shared" si="84"/>
        <v>0</v>
      </c>
      <c r="AP152" s="68"/>
      <c r="AQ152" s="68"/>
      <c r="AR152" s="68" t="s">
        <v>119</v>
      </c>
      <c r="AS152" s="68"/>
      <c r="AT152" s="69" t="e">
        <f t="shared" si="85"/>
        <v>#DIV/0!</v>
      </c>
      <c r="AU152" s="69">
        <f t="shared" si="86"/>
        <v>0</v>
      </c>
      <c r="AV152" s="68"/>
      <c r="AW152" s="68"/>
      <c r="AX152" s="68" t="s">
        <v>120</v>
      </c>
      <c r="AY152" s="68"/>
      <c r="AZ152" s="69">
        <f t="shared" si="87"/>
        <v>0</v>
      </c>
      <c r="BA152" s="69">
        <f t="shared" si="88"/>
        <v>0</v>
      </c>
      <c r="BB152" s="68"/>
      <c r="BC152" s="68"/>
      <c r="BD152" s="68" t="s">
        <v>121</v>
      </c>
      <c r="BE152" s="68"/>
      <c r="BF152" s="69" t="e">
        <f t="shared" si="89"/>
        <v>#DIV/0!</v>
      </c>
      <c r="BG152" s="69">
        <f t="shared" si="90"/>
        <v>0</v>
      </c>
      <c r="BH152" s="68"/>
      <c r="BI152" s="68"/>
      <c r="BJ152" s="68" t="s">
        <v>122</v>
      </c>
      <c r="BK152" s="68"/>
      <c r="BL152" s="69" t="e">
        <f t="shared" si="91"/>
        <v>#DIV/0!</v>
      </c>
      <c r="BM152" s="69">
        <f t="shared" si="92"/>
        <v>0</v>
      </c>
      <c r="BN152" s="68"/>
      <c r="BO152" s="68"/>
      <c r="BP152" s="68" t="s">
        <v>123</v>
      </c>
      <c r="BQ152" s="68"/>
      <c r="BR152" s="69" t="e">
        <f t="shared" si="93"/>
        <v>#DIV/0!</v>
      </c>
      <c r="BS152" s="69">
        <f t="shared" si="94"/>
        <v>0</v>
      </c>
      <c r="BT152" s="68"/>
      <c r="BU152" s="68"/>
      <c r="BV152" s="68" t="s">
        <v>124</v>
      </c>
      <c r="BW152" s="68"/>
      <c r="BX152" s="69" t="e">
        <f t="shared" si="95"/>
        <v>#DIV/0!</v>
      </c>
      <c r="BY152" s="69">
        <f t="shared" si="96"/>
        <v>0</v>
      </c>
      <c r="BZ152" s="68"/>
      <c r="CA152" s="68"/>
      <c r="CB152" s="68" t="s">
        <v>125</v>
      </c>
      <c r="CC152" s="68"/>
      <c r="CD152" s="69" t="e">
        <f t="shared" si="97"/>
        <v>#DIV/0!</v>
      </c>
      <c r="CE152" s="69">
        <f t="shared" si="98"/>
        <v>0</v>
      </c>
      <c r="CF152" s="68"/>
      <c r="CG152" s="68"/>
      <c r="CH152" s="68" t="s">
        <v>126</v>
      </c>
      <c r="CI152" s="68"/>
      <c r="CJ152" s="69" t="e">
        <f t="shared" si="99"/>
        <v>#DIV/0!</v>
      </c>
      <c r="CK152" s="69">
        <f t="shared" si="100"/>
        <v>0</v>
      </c>
      <c r="CL152" s="68"/>
      <c r="CM152" s="68"/>
      <c r="CN152" s="59">
        <f t="shared" si="101"/>
        <v>0</v>
      </c>
      <c r="CO152" s="59">
        <f t="shared" si="102"/>
        <v>0</v>
      </c>
      <c r="CP152" s="59">
        <f t="shared" si="103"/>
        <v>0</v>
      </c>
      <c r="CQ152" s="59">
        <f t="shared" si="104"/>
        <v>0</v>
      </c>
      <c r="CR152" s="59">
        <f t="shared" si="105"/>
        <v>0</v>
      </c>
      <c r="CS152" s="59">
        <f t="shared" si="106"/>
        <v>0</v>
      </c>
      <c r="CT152" s="59">
        <f t="shared" si="107"/>
        <v>0</v>
      </c>
      <c r="CU152" s="59">
        <f t="shared" si="108"/>
        <v>0</v>
      </c>
      <c r="CV152" s="59">
        <f t="shared" si="109"/>
        <v>0</v>
      </c>
      <c r="CW152" s="59">
        <f t="shared" si="110"/>
        <v>0</v>
      </c>
      <c r="CX152" s="59">
        <f t="shared" si="111"/>
        <v>0</v>
      </c>
      <c r="CY152" s="59">
        <f t="shared" si="112"/>
        <v>0</v>
      </c>
      <c r="CZ152" s="59">
        <f t="shared" si="113"/>
        <v>0</v>
      </c>
    </row>
    <row r="153" spans="1:104" ht="14.15" x14ac:dyDescent="0.4">
      <c r="A153" s="150" t="s">
        <v>1245</v>
      </c>
      <c r="B153" s="227"/>
      <c r="C153" s="21" t="s">
        <v>1597</v>
      </c>
      <c r="D153" s="23"/>
      <c r="E153" s="23"/>
      <c r="F153" s="23"/>
      <c r="G153" s="21">
        <f t="shared" si="76"/>
        <v>0</v>
      </c>
      <c r="H153" s="21"/>
      <c r="I153" s="21"/>
      <c r="J153" s="21"/>
      <c r="K153" s="21"/>
      <c r="L153" s="21"/>
      <c r="M153" s="21"/>
      <c r="N153" s="21"/>
      <c r="O153" s="21"/>
      <c r="P153" s="21"/>
      <c r="Q153" s="21"/>
      <c r="R153" s="21"/>
      <c r="S153" s="21"/>
      <c r="T153" s="68" t="s">
        <v>115</v>
      </c>
      <c r="U153" s="68"/>
      <c r="V153" s="69" t="e">
        <f t="shared" si="77"/>
        <v>#DIV/0!</v>
      </c>
      <c r="W153" s="69" t="e">
        <f t="shared" si="78"/>
        <v>#DIV/0!</v>
      </c>
      <c r="X153" s="68"/>
      <c r="Y153" s="68"/>
      <c r="Z153" s="68" t="s">
        <v>116</v>
      </c>
      <c r="AA153" s="68"/>
      <c r="AB153" s="69" t="e">
        <f t="shared" si="79"/>
        <v>#DIV/0!</v>
      </c>
      <c r="AC153" s="69" t="e">
        <f t="shared" si="80"/>
        <v>#DIV/0!</v>
      </c>
      <c r="AD153" s="68"/>
      <c r="AE153" s="68"/>
      <c r="AF153" s="68" t="s">
        <v>117</v>
      </c>
      <c r="AG153" s="68"/>
      <c r="AH153" s="69" t="e">
        <f t="shared" si="81"/>
        <v>#DIV/0!</v>
      </c>
      <c r="AI153" s="69" t="e">
        <f t="shared" si="82"/>
        <v>#DIV/0!</v>
      </c>
      <c r="AJ153" s="68"/>
      <c r="AK153" s="68"/>
      <c r="AL153" s="68" t="s">
        <v>118</v>
      </c>
      <c r="AM153" s="68"/>
      <c r="AN153" s="69" t="e">
        <f t="shared" si="83"/>
        <v>#DIV/0!</v>
      </c>
      <c r="AO153" s="69" t="e">
        <f t="shared" si="84"/>
        <v>#DIV/0!</v>
      </c>
      <c r="AP153" s="68"/>
      <c r="AQ153" s="68"/>
      <c r="AR153" s="68" t="s">
        <v>119</v>
      </c>
      <c r="AS153" s="68"/>
      <c r="AT153" s="69" t="e">
        <f t="shared" si="85"/>
        <v>#DIV/0!</v>
      </c>
      <c r="AU153" s="69" t="e">
        <f t="shared" si="86"/>
        <v>#DIV/0!</v>
      </c>
      <c r="AV153" s="68"/>
      <c r="AW153" s="68"/>
      <c r="AX153" s="68" t="s">
        <v>120</v>
      </c>
      <c r="AY153" s="68"/>
      <c r="AZ153" s="69" t="e">
        <f t="shared" si="87"/>
        <v>#DIV/0!</v>
      </c>
      <c r="BA153" s="69" t="e">
        <f t="shared" si="88"/>
        <v>#DIV/0!</v>
      </c>
      <c r="BB153" s="68"/>
      <c r="BC153" s="68"/>
      <c r="BD153" s="68" t="s">
        <v>121</v>
      </c>
      <c r="BE153" s="68"/>
      <c r="BF153" s="69" t="e">
        <f t="shared" si="89"/>
        <v>#DIV/0!</v>
      </c>
      <c r="BG153" s="69" t="e">
        <f t="shared" si="90"/>
        <v>#DIV/0!</v>
      </c>
      <c r="BH153" s="68"/>
      <c r="BI153" s="68"/>
      <c r="BJ153" s="68" t="s">
        <v>122</v>
      </c>
      <c r="BK153" s="68"/>
      <c r="BL153" s="69" t="e">
        <f t="shared" si="91"/>
        <v>#DIV/0!</v>
      </c>
      <c r="BM153" s="69" t="e">
        <f t="shared" si="92"/>
        <v>#DIV/0!</v>
      </c>
      <c r="BN153" s="68"/>
      <c r="BO153" s="68"/>
      <c r="BP153" s="68" t="s">
        <v>123</v>
      </c>
      <c r="BQ153" s="68"/>
      <c r="BR153" s="69" t="e">
        <f t="shared" si="93"/>
        <v>#DIV/0!</v>
      </c>
      <c r="BS153" s="69" t="e">
        <f t="shared" si="94"/>
        <v>#DIV/0!</v>
      </c>
      <c r="BT153" s="68"/>
      <c r="BU153" s="68"/>
      <c r="BV153" s="68" t="s">
        <v>124</v>
      </c>
      <c r="BW153" s="68"/>
      <c r="BX153" s="69" t="e">
        <f t="shared" si="95"/>
        <v>#DIV/0!</v>
      </c>
      <c r="BY153" s="69" t="e">
        <f t="shared" si="96"/>
        <v>#DIV/0!</v>
      </c>
      <c r="BZ153" s="68"/>
      <c r="CA153" s="68"/>
      <c r="CB153" s="68" t="s">
        <v>125</v>
      </c>
      <c r="CC153" s="68"/>
      <c r="CD153" s="69" t="e">
        <f t="shared" si="97"/>
        <v>#DIV/0!</v>
      </c>
      <c r="CE153" s="69" t="e">
        <f t="shared" si="98"/>
        <v>#DIV/0!</v>
      </c>
      <c r="CF153" s="68"/>
      <c r="CG153" s="68"/>
      <c r="CH153" s="68" t="s">
        <v>126</v>
      </c>
      <c r="CI153" s="68"/>
      <c r="CJ153" s="69" t="e">
        <f t="shared" si="99"/>
        <v>#DIV/0!</v>
      </c>
      <c r="CK153" s="69" t="e">
        <f t="shared" si="100"/>
        <v>#DIV/0!</v>
      </c>
      <c r="CL153" s="68"/>
      <c r="CM153" s="68"/>
      <c r="CN153" s="59">
        <f t="shared" si="101"/>
        <v>0</v>
      </c>
      <c r="CO153" s="59">
        <f t="shared" si="102"/>
        <v>0</v>
      </c>
      <c r="CP153" s="59">
        <f t="shared" si="103"/>
        <v>0</v>
      </c>
      <c r="CQ153" s="59">
        <f t="shared" si="104"/>
        <v>0</v>
      </c>
      <c r="CR153" s="59">
        <f t="shared" si="105"/>
        <v>0</v>
      </c>
      <c r="CS153" s="59">
        <f t="shared" si="106"/>
        <v>0</v>
      </c>
      <c r="CT153" s="59">
        <f t="shared" si="107"/>
        <v>0</v>
      </c>
      <c r="CU153" s="59">
        <f t="shared" si="108"/>
        <v>0</v>
      </c>
      <c r="CV153" s="59">
        <f t="shared" si="109"/>
        <v>0</v>
      </c>
      <c r="CW153" s="59">
        <f t="shared" si="110"/>
        <v>0</v>
      </c>
      <c r="CX153" s="59">
        <f t="shared" si="111"/>
        <v>0</v>
      </c>
      <c r="CY153" s="59">
        <f t="shared" si="112"/>
        <v>0</v>
      </c>
      <c r="CZ153" s="59">
        <f t="shared" si="113"/>
        <v>0</v>
      </c>
    </row>
    <row r="154" spans="1:104" ht="14.15" x14ac:dyDescent="0.4">
      <c r="A154" s="150" t="s">
        <v>1245</v>
      </c>
      <c r="B154" s="227"/>
      <c r="C154" s="21" t="s">
        <v>1598</v>
      </c>
      <c r="D154" s="23"/>
      <c r="E154" s="23"/>
      <c r="F154" s="23"/>
      <c r="G154" s="21">
        <f t="shared" si="76"/>
        <v>0</v>
      </c>
      <c r="H154" s="21"/>
      <c r="I154" s="21"/>
      <c r="J154" s="21"/>
      <c r="K154" s="21"/>
      <c r="L154" s="21"/>
      <c r="M154" s="21"/>
      <c r="N154" s="21"/>
      <c r="O154" s="21"/>
      <c r="P154" s="21"/>
      <c r="Q154" s="21"/>
      <c r="R154" s="21"/>
      <c r="S154" s="21"/>
      <c r="T154" s="68" t="s">
        <v>115</v>
      </c>
      <c r="U154" s="68"/>
      <c r="V154" s="69" t="e">
        <f t="shared" si="77"/>
        <v>#DIV/0!</v>
      </c>
      <c r="W154" s="69" t="e">
        <f t="shared" si="78"/>
        <v>#DIV/0!</v>
      </c>
      <c r="X154" s="68"/>
      <c r="Y154" s="68"/>
      <c r="Z154" s="68" t="s">
        <v>116</v>
      </c>
      <c r="AA154" s="68"/>
      <c r="AB154" s="69" t="e">
        <f t="shared" si="79"/>
        <v>#DIV/0!</v>
      </c>
      <c r="AC154" s="69" t="e">
        <f t="shared" si="80"/>
        <v>#DIV/0!</v>
      </c>
      <c r="AD154" s="68"/>
      <c r="AE154" s="68"/>
      <c r="AF154" s="68" t="s">
        <v>117</v>
      </c>
      <c r="AG154" s="68"/>
      <c r="AH154" s="69" t="e">
        <f t="shared" si="81"/>
        <v>#DIV/0!</v>
      </c>
      <c r="AI154" s="69" t="e">
        <f t="shared" si="82"/>
        <v>#DIV/0!</v>
      </c>
      <c r="AJ154" s="68"/>
      <c r="AK154" s="68"/>
      <c r="AL154" s="68" t="s">
        <v>118</v>
      </c>
      <c r="AM154" s="68"/>
      <c r="AN154" s="69" t="e">
        <f t="shared" si="83"/>
        <v>#DIV/0!</v>
      </c>
      <c r="AO154" s="69" t="e">
        <f t="shared" si="84"/>
        <v>#DIV/0!</v>
      </c>
      <c r="AP154" s="68"/>
      <c r="AQ154" s="68"/>
      <c r="AR154" s="68" t="s">
        <v>119</v>
      </c>
      <c r="AS154" s="68"/>
      <c r="AT154" s="69" t="e">
        <f t="shared" si="85"/>
        <v>#DIV/0!</v>
      </c>
      <c r="AU154" s="69" t="e">
        <f t="shared" si="86"/>
        <v>#DIV/0!</v>
      </c>
      <c r="AV154" s="68"/>
      <c r="AW154" s="68"/>
      <c r="AX154" s="68" t="s">
        <v>120</v>
      </c>
      <c r="AY154" s="68"/>
      <c r="AZ154" s="69" t="e">
        <f t="shared" si="87"/>
        <v>#DIV/0!</v>
      </c>
      <c r="BA154" s="69" t="e">
        <f t="shared" si="88"/>
        <v>#DIV/0!</v>
      </c>
      <c r="BB154" s="68"/>
      <c r="BC154" s="68"/>
      <c r="BD154" s="68" t="s">
        <v>121</v>
      </c>
      <c r="BE154" s="68"/>
      <c r="BF154" s="69" t="e">
        <f t="shared" si="89"/>
        <v>#DIV/0!</v>
      </c>
      <c r="BG154" s="69" t="e">
        <f t="shared" si="90"/>
        <v>#DIV/0!</v>
      </c>
      <c r="BH154" s="68"/>
      <c r="BI154" s="68"/>
      <c r="BJ154" s="68" t="s">
        <v>122</v>
      </c>
      <c r="BK154" s="68"/>
      <c r="BL154" s="69" t="e">
        <f t="shared" si="91"/>
        <v>#DIV/0!</v>
      </c>
      <c r="BM154" s="69" t="e">
        <f t="shared" si="92"/>
        <v>#DIV/0!</v>
      </c>
      <c r="BN154" s="68"/>
      <c r="BO154" s="68"/>
      <c r="BP154" s="68" t="s">
        <v>123</v>
      </c>
      <c r="BQ154" s="68"/>
      <c r="BR154" s="69" t="e">
        <f t="shared" si="93"/>
        <v>#DIV/0!</v>
      </c>
      <c r="BS154" s="69" t="e">
        <f t="shared" si="94"/>
        <v>#DIV/0!</v>
      </c>
      <c r="BT154" s="68"/>
      <c r="BU154" s="68"/>
      <c r="BV154" s="68" t="s">
        <v>124</v>
      </c>
      <c r="BW154" s="68"/>
      <c r="BX154" s="69" t="e">
        <f t="shared" si="95"/>
        <v>#DIV/0!</v>
      </c>
      <c r="BY154" s="69" t="e">
        <f t="shared" si="96"/>
        <v>#DIV/0!</v>
      </c>
      <c r="BZ154" s="68"/>
      <c r="CA154" s="68"/>
      <c r="CB154" s="68" t="s">
        <v>125</v>
      </c>
      <c r="CC154" s="68"/>
      <c r="CD154" s="69" t="e">
        <f t="shared" si="97"/>
        <v>#DIV/0!</v>
      </c>
      <c r="CE154" s="69" t="e">
        <f t="shared" si="98"/>
        <v>#DIV/0!</v>
      </c>
      <c r="CF154" s="68"/>
      <c r="CG154" s="68"/>
      <c r="CH154" s="68" t="s">
        <v>126</v>
      </c>
      <c r="CI154" s="68"/>
      <c r="CJ154" s="69" t="e">
        <f t="shared" si="99"/>
        <v>#DIV/0!</v>
      </c>
      <c r="CK154" s="69" t="e">
        <f t="shared" si="100"/>
        <v>#DIV/0!</v>
      </c>
      <c r="CL154" s="68"/>
      <c r="CM154" s="68"/>
      <c r="CN154" s="59">
        <f t="shared" si="101"/>
        <v>0</v>
      </c>
      <c r="CO154" s="59">
        <f t="shared" si="102"/>
        <v>0</v>
      </c>
      <c r="CP154" s="59">
        <f t="shared" si="103"/>
        <v>0</v>
      </c>
      <c r="CQ154" s="59">
        <f t="shared" si="104"/>
        <v>0</v>
      </c>
      <c r="CR154" s="59">
        <f t="shared" si="105"/>
        <v>0</v>
      </c>
      <c r="CS154" s="59">
        <f t="shared" si="106"/>
        <v>0</v>
      </c>
      <c r="CT154" s="59">
        <f t="shared" si="107"/>
        <v>0</v>
      </c>
      <c r="CU154" s="59">
        <f t="shared" si="108"/>
        <v>0</v>
      </c>
      <c r="CV154" s="59">
        <f t="shared" si="109"/>
        <v>0</v>
      </c>
      <c r="CW154" s="59">
        <f t="shared" si="110"/>
        <v>0</v>
      </c>
      <c r="CX154" s="59">
        <f t="shared" si="111"/>
        <v>0</v>
      </c>
      <c r="CY154" s="59">
        <f t="shared" si="112"/>
        <v>0</v>
      </c>
      <c r="CZ154" s="59">
        <f t="shared" si="113"/>
        <v>0</v>
      </c>
    </row>
    <row r="155" spans="1:104" ht="14.15" x14ac:dyDescent="0.4">
      <c r="A155" s="150" t="s">
        <v>1245</v>
      </c>
      <c r="B155" s="228"/>
      <c r="C155" s="21" t="s">
        <v>1599</v>
      </c>
      <c r="D155" s="23"/>
      <c r="E155" s="23"/>
      <c r="F155" s="23"/>
      <c r="G155" s="21">
        <f t="shared" si="76"/>
        <v>0</v>
      </c>
      <c r="H155" s="21"/>
      <c r="I155" s="21"/>
      <c r="J155" s="21"/>
      <c r="K155" s="21"/>
      <c r="L155" s="21"/>
      <c r="M155" s="21"/>
      <c r="N155" s="21"/>
      <c r="O155" s="21"/>
      <c r="P155" s="21"/>
      <c r="Q155" s="21"/>
      <c r="R155" s="21"/>
      <c r="S155" s="21"/>
      <c r="T155" s="68" t="s">
        <v>115</v>
      </c>
      <c r="U155" s="68"/>
      <c r="V155" s="69" t="e">
        <f t="shared" si="77"/>
        <v>#DIV/0!</v>
      </c>
      <c r="W155" s="69" t="e">
        <f t="shared" si="78"/>
        <v>#DIV/0!</v>
      </c>
      <c r="X155" s="68"/>
      <c r="Y155" s="68"/>
      <c r="Z155" s="68" t="s">
        <v>116</v>
      </c>
      <c r="AA155" s="68"/>
      <c r="AB155" s="69" t="e">
        <f t="shared" si="79"/>
        <v>#DIV/0!</v>
      </c>
      <c r="AC155" s="69" t="e">
        <f t="shared" si="80"/>
        <v>#DIV/0!</v>
      </c>
      <c r="AD155" s="68"/>
      <c r="AE155" s="68"/>
      <c r="AF155" s="68" t="s">
        <v>117</v>
      </c>
      <c r="AG155" s="68"/>
      <c r="AH155" s="69" t="e">
        <f t="shared" si="81"/>
        <v>#DIV/0!</v>
      </c>
      <c r="AI155" s="69" t="e">
        <f t="shared" si="82"/>
        <v>#DIV/0!</v>
      </c>
      <c r="AJ155" s="68"/>
      <c r="AK155" s="68"/>
      <c r="AL155" s="68" t="s">
        <v>118</v>
      </c>
      <c r="AM155" s="68"/>
      <c r="AN155" s="69" t="e">
        <f t="shared" si="83"/>
        <v>#DIV/0!</v>
      </c>
      <c r="AO155" s="69" t="e">
        <f t="shared" si="84"/>
        <v>#DIV/0!</v>
      </c>
      <c r="AP155" s="68"/>
      <c r="AQ155" s="68"/>
      <c r="AR155" s="68" t="s">
        <v>119</v>
      </c>
      <c r="AS155" s="68"/>
      <c r="AT155" s="69" t="e">
        <f t="shared" si="85"/>
        <v>#DIV/0!</v>
      </c>
      <c r="AU155" s="69" t="e">
        <f t="shared" si="86"/>
        <v>#DIV/0!</v>
      </c>
      <c r="AV155" s="68"/>
      <c r="AW155" s="68"/>
      <c r="AX155" s="68" t="s">
        <v>120</v>
      </c>
      <c r="AY155" s="68"/>
      <c r="AZ155" s="69" t="e">
        <f t="shared" si="87"/>
        <v>#DIV/0!</v>
      </c>
      <c r="BA155" s="69" t="e">
        <f t="shared" si="88"/>
        <v>#DIV/0!</v>
      </c>
      <c r="BB155" s="68"/>
      <c r="BC155" s="68"/>
      <c r="BD155" s="68" t="s">
        <v>121</v>
      </c>
      <c r="BE155" s="68"/>
      <c r="BF155" s="69" t="e">
        <f t="shared" si="89"/>
        <v>#DIV/0!</v>
      </c>
      <c r="BG155" s="69" t="e">
        <f t="shared" si="90"/>
        <v>#DIV/0!</v>
      </c>
      <c r="BH155" s="68"/>
      <c r="BI155" s="68"/>
      <c r="BJ155" s="68" t="s">
        <v>122</v>
      </c>
      <c r="BK155" s="68"/>
      <c r="BL155" s="69" t="e">
        <f t="shared" si="91"/>
        <v>#DIV/0!</v>
      </c>
      <c r="BM155" s="69" t="e">
        <f t="shared" si="92"/>
        <v>#DIV/0!</v>
      </c>
      <c r="BN155" s="68"/>
      <c r="BO155" s="68"/>
      <c r="BP155" s="68" t="s">
        <v>123</v>
      </c>
      <c r="BQ155" s="68"/>
      <c r="BR155" s="69" t="e">
        <f t="shared" si="93"/>
        <v>#DIV/0!</v>
      </c>
      <c r="BS155" s="69" t="e">
        <f t="shared" si="94"/>
        <v>#DIV/0!</v>
      </c>
      <c r="BT155" s="68"/>
      <c r="BU155" s="68"/>
      <c r="BV155" s="68" t="s">
        <v>124</v>
      </c>
      <c r="BW155" s="68"/>
      <c r="BX155" s="69" t="e">
        <f t="shared" si="95"/>
        <v>#DIV/0!</v>
      </c>
      <c r="BY155" s="69" t="e">
        <f t="shared" si="96"/>
        <v>#DIV/0!</v>
      </c>
      <c r="BZ155" s="68"/>
      <c r="CA155" s="68"/>
      <c r="CB155" s="68" t="s">
        <v>125</v>
      </c>
      <c r="CC155" s="68"/>
      <c r="CD155" s="69" t="e">
        <f t="shared" si="97"/>
        <v>#DIV/0!</v>
      </c>
      <c r="CE155" s="69" t="e">
        <f t="shared" si="98"/>
        <v>#DIV/0!</v>
      </c>
      <c r="CF155" s="68"/>
      <c r="CG155" s="68"/>
      <c r="CH155" s="68" t="s">
        <v>126</v>
      </c>
      <c r="CI155" s="68"/>
      <c r="CJ155" s="69" t="e">
        <f t="shared" si="99"/>
        <v>#DIV/0!</v>
      </c>
      <c r="CK155" s="69" t="e">
        <f t="shared" si="100"/>
        <v>#DIV/0!</v>
      </c>
      <c r="CL155" s="68"/>
      <c r="CM155" s="68"/>
      <c r="CN155" s="59">
        <f t="shared" si="101"/>
        <v>0</v>
      </c>
      <c r="CO155" s="59">
        <f t="shared" si="102"/>
        <v>0</v>
      </c>
      <c r="CP155" s="59">
        <f t="shared" si="103"/>
        <v>0</v>
      </c>
      <c r="CQ155" s="59">
        <f t="shared" si="104"/>
        <v>0</v>
      </c>
      <c r="CR155" s="59">
        <f t="shared" si="105"/>
        <v>0</v>
      </c>
      <c r="CS155" s="59">
        <f t="shared" si="106"/>
        <v>0</v>
      </c>
      <c r="CT155" s="59">
        <f t="shared" si="107"/>
        <v>0</v>
      </c>
      <c r="CU155" s="59">
        <f t="shared" si="108"/>
        <v>0</v>
      </c>
      <c r="CV155" s="59">
        <f t="shared" si="109"/>
        <v>0</v>
      </c>
      <c r="CW155" s="59">
        <f t="shared" si="110"/>
        <v>0</v>
      </c>
      <c r="CX155" s="59">
        <f t="shared" si="111"/>
        <v>0</v>
      </c>
      <c r="CY155" s="59">
        <f t="shared" si="112"/>
        <v>0</v>
      </c>
      <c r="CZ155" s="59">
        <f t="shared" si="113"/>
        <v>0</v>
      </c>
    </row>
    <row r="156" spans="1:104" ht="51.45" x14ac:dyDescent="0.4">
      <c r="A156" s="150" t="s">
        <v>1245</v>
      </c>
      <c r="B156" s="226" t="s">
        <v>148</v>
      </c>
      <c r="C156" s="21" t="s">
        <v>1600</v>
      </c>
      <c r="D156" s="23" t="s">
        <v>1267</v>
      </c>
      <c r="E156" s="23" t="s">
        <v>1310</v>
      </c>
      <c r="F156" s="23" t="s">
        <v>1311</v>
      </c>
      <c r="G156" s="21">
        <f t="shared" si="76"/>
        <v>1</v>
      </c>
      <c r="H156" s="21"/>
      <c r="I156" s="21"/>
      <c r="J156" s="21"/>
      <c r="K156" s="21"/>
      <c r="L156" s="21"/>
      <c r="M156" s="21"/>
      <c r="N156" s="21">
        <v>1</v>
      </c>
      <c r="O156" s="21"/>
      <c r="P156" s="21"/>
      <c r="Q156" s="21"/>
      <c r="R156" s="21"/>
      <c r="S156" s="21"/>
      <c r="T156" s="68" t="s">
        <v>115</v>
      </c>
      <c r="U156" s="68"/>
      <c r="V156" s="69" t="e">
        <f t="shared" si="77"/>
        <v>#DIV/0!</v>
      </c>
      <c r="W156" s="69">
        <f t="shared" si="78"/>
        <v>0</v>
      </c>
      <c r="X156" s="68"/>
      <c r="Y156" s="68"/>
      <c r="Z156" s="68" t="s">
        <v>116</v>
      </c>
      <c r="AA156" s="68"/>
      <c r="AB156" s="69" t="e">
        <f t="shared" si="79"/>
        <v>#DIV/0!</v>
      </c>
      <c r="AC156" s="69">
        <f t="shared" si="80"/>
        <v>0</v>
      </c>
      <c r="AD156" s="68"/>
      <c r="AE156" s="68"/>
      <c r="AF156" s="68" t="s">
        <v>117</v>
      </c>
      <c r="AG156" s="68"/>
      <c r="AH156" s="69" t="e">
        <f t="shared" si="81"/>
        <v>#DIV/0!</v>
      </c>
      <c r="AI156" s="69">
        <f t="shared" si="82"/>
        <v>0</v>
      </c>
      <c r="AJ156" s="68"/>
      <c r="AK156" s="68"/>
      <c r="AL156" s="68" t="s">
        <v>118</v>
      </c>
      <c r="AM156" s="68"/>
      <c r="AN156" s="69" t="e">
        <f t="shared" si="83"/>
        <v>#DIV/0!</v>
      </c>
      <c r="AO156" s="69">
        <f t="shared" si="84"/>
        <v>0</v>
      </c>
      <c r="AP156" s="68"/>
      <c r="AQ156" s="68"/>
      <c r="AR156" s="68" t="s">
        <v>119</v>
      </c>
      <c r="AS156" s="68"/>
      <c r="AT156" s="69" t="e">
        <f t="shared" si="85"/>
        <v>#DIV/0!</v>
      </c>
      <c r="AU156" s="69">
        <f t="shared" si="86"/>
        <v>0</v>
      </c>
      <c r="AV156" s="68"/>
      <c r="AW156" s="68"/>
      <c r="AX156" s="68" t="s">
        <v>120</v>
      </c>
      <c r="AY156" s="68"/>
      <c r="AZ156" s="69" t="e">
        <f t="shared" si="87"/>
        <v>#DIV/0!</v>
      </c>
      <c r="BA156" s="69">
        <f t="shared" si="88"/>
        <v>0</v>
      </c>
      <c r="BB156" s="68"/>
      <c r="BC156" s="68"/>
      <c r="BD156" s="68" t="s">
        <v>121</v>
      </c>
      <c r="BE156" s="68"/>
      <c r="BF156" s="69">
        <f t="shared" si="89"/>
        <v>0</v>
      </c>
      <c r="BG156" s="69">
        <f t="shared" si="90"/>
        <v>0</v>
      </c>
      <c r="BH156" s="68"/>
      <c r="BI156" s="68"/>
      <c r="BJ156" s="68" t="s">
        <v>122</v>
      </c>
      <c r="BK156" s="68"/>
      <c r="BL156" s="69" t="e">
        <f t="shared" si="91"/>
        <v>#DIV/0!</v>
      </c>
      <c r="BM156" s="69">
        <f t="shared" si="92"/>
        <v>0</v>
      </c>
      <c r="BN156" s="68"/>
      <c r="BO156" s="68"/>
      <c r="BP156" s="68" t="s">
        <v>123</v>
      </c>
      <c r="BQ156" s="68"/>
      <c r="BR156" s="69" t="e">
        <f t="shared" si="93"/>
        <v>#DIV/0!</v>
      </c>
      <c r="BS156" s="69">
        <f t="shared" si="94"/>
        <v>0</v>
      </c>
      <c r="BT156" s="68"/>
      <c r="BU156" s="68"/>
      <c r="BV156" s="68" t="s">
        <v>124</v>
      </c>
      <c r="BW156" s="68"/>
      <c r="BX156" s="69" t="e">
        <f t="shared" si="95"/>
        <v>#DIV/0!</v>
      </c>
      <c r="BY156" s="69">
        <f t="shared" si="96"/>
        <v>0</v>
      </c>
      <c r="BZ156" s="68"/>
      <c r="CA156" s="68"/>
      <c r="CB156" s="68" t="s">
        <v>125</v>
      </c>
      <c r="CC156" s="68"/>
      <c r="CD156" s="69" t="e">
        <f t="shared" si="97"/>
        <v>#DIV/0!</v>
      </c>
      <c r="CE156" s="69">
        <f t="shared" si="98"/>
        <v>0</v>
      </c>
      <c r="CF156" s="68"/>
      <c r="CG156" s="68"/>
      <c r="CH156" s="68" t="s">
        <v>126</v>
      </c>
      <c r="CI156" s="68"/>
      <c r="CJ156" s="69" t="e">
        <f t="shared" si="99"/>
        <v>#DIV/0!</v>
      </c>
      <c r="CK156" s="69">
        <f t="shared" si="100"/>
        <v>0</v>
      </c>
      <c r="CL156" s="68"/>
      <c r="CM156" s="68"/>
      <c r="CN156" s="59">
        <f t="shared" si="101"/>
        <v>0</v>
      </c>
      <c r="CO156" s="59">
        <f t="shared" si="102"/>
        <v>0</v>
      </c>
      <c r="CP156" s="59">
        <f t="shared" si="103"/>
        <v>0</v>
      </c>
      <c r="CQ156" s="59">
        <f t="shared" si="104"/>
        <v>0</v>
      </c>
      <c r="CR156" s="59">
        <f t="shared" si="105"/>
        <v>0</v>
      </c>
      <c r="CS156" s="59">
        <f t="shared" si="106"/>
        <v>0</v>
      </c>
      <c r="CT156" s="59">
        <f t="shared" si="107"/>
        <v>0</v>
      </c>
      <c r="CU156" s="59">
        <f t="shared" si="108"/>
        <v>0</v>
      </c>
      <c r="CV156" s="59">
        <f t="shared" si="109"/>
        <v>0</v>
      </c>
      <c r="CW156" s="59">
        <f t="shared" si="110"/>
        <v>0</v>
      </c>
      <c r="CX156" s="59">
        <f t="shared" si="111"/>
        <v>0</v>
      </c>
      <c r="CY156" s="59">
        <f t="shared" si="112"/>
        <v>0</v>
      </c>
      <c r="CZ156" s="59">
        <f t="shared" si="113"/>
        <v>0</v>
      </c>
    </row>
    <row r="157" spans="1:104" ht="77.150000000000006" x14ac:dyDescent="0.4">
      <c r="A157" s="150" t="s">
        <v>1245</v>
      </c>
      <c r="B157" s="227"/>
      <c r="C157" s="21" t="s">
        <v>1601</v>
      </c>
      <c r="D157" s="23" t="s">
        <v>1267</v>
      </c>
      <c r="E157" s="23" t="s">
        <v>1314</v>
      </c>
      <c r="F157" s="23" t="s">
        <v>1256</v>
      </c>
      <c r="G157" s="21">
        <f t="shared" si="76"/>
        <v>1</v>
      </c>
      <c r="H157" s="21"/>
      <c r="I157" s="21"/>
      <c r="J157" s="21"/>
      <c r="K157" s="21"/>
      <c r="L157" s="21"/>
      <c r="M157" s="21"/>
      <c r="N157" s="21"/>
      <c r="O157" s="21">
        <v>1</v>
      </c>
      <c r="P157" s="21"/>
      <c r="Q157" s="21"/>
      <c r="R157" s="21"/>
      <c r="S157" s="21"/>
      <c r="T157" s="68" t="s">
        <v>115</v>
      </c>
      <c r="U157" s="68"/>
      <c r="V157" s="69" t="e">
        <f t="shared" si="77"/>
        <v>#DIV/0!</v>
      </c>
      <c r="W157" s="69">
        <f t="shared" si="78"/>
        <v>0</v>
      </c>
      <c r="X157" s="68"/>
      <c r="Y157" s="68"/>
      <c r="Z157" s="68" t="s">
        <v>116</v>
      </c>
      <c r="AA157" s="68"/>
      <c r="AB157" s="69" t="e">
        <f t="shared" si="79"/>
        <v>#DIV/0!</v>
      </c>
      <c r="AC157" s="69">
        <f t="shared" si="80"/>
        <v>0</v>
      </c>
      <c r="AD157" s="68"/>
      <c r="AE157" s="68"/>
      <c r="AF157" s="68" t="s">
        <v>117</v>
      </c>
      <c r="AG157" s="68"/>
      <c r="AH157" s="69" t="e">
        <f t="shared" si="81"/>
        <v>#DIV/0!</v>
      </c>
      <c r="AI157" s="69">
        <f t="shared" si="82"/>
        <v>0</v>
      </c>
      <c r="AJ157" s="68"/>
      <c r="AK157" s="68"/>
      <c r="AL157" s="68" t="s">
        <v>118</v>
      </c>
      <c r="AM157" s="68"/>
      <c r="AN157" s="69" t="e">
        <f t="shared" si="83"/>
        <v>#DIV/0!</v>
      </c>
      <c r="AO157" s="69">
        <f t="shared" si="84"/>
        <v>0</v>
      </c>
      <c r="AP157" s="68"/>
      <c r="AQ157" s="68"/>
      <c r="AR157" s="68" t="s">
        <v>119</v>
      </c>
      <c r="AS157" s="68"/>
      <c r="AT157" s="69" t="e">
        <f t="shared" si="85"/>
        <v>#DIV/0!</v>
      </c>
      <c r="AU157" s="69">
        <f t="shared" si="86"/>
        <v>0</v>
      </c>
      <c r="AV157" s="68"/>
      <c r="AW157" s="68"/>
      <c r="AX157" s="68" t="s">
        <v>120</v>
      </c>
      <c r="AY157" s="68"/>
      <c r="AZ157" s="69" t="e">
        <f t="shared" si="87"/>
        <v>#DIV/0!</v>
      </c>
      <c r="BA157" s="69">
        <f t="shared" si="88"/>
        <v>0</v>
      </c>
      <c r="BB157" s="68"/>
      <c r="BC157" s="68"/>
      <c r="BD157" s="68" t="s">
        <v>121</v>
      </c>
      <c r="BE157" s="68"/>
      <c r="BF157" s="69" t="e">
        <f t="shared" si="89"/>
        <v>#DIV/0!</v>
      </c>
      <c r="BG157" s="69">
        <f t="shared" si="90"/>
        <v>0</v>
      </c>
      <c r="BH157" s="68"/>
      <c r="BI157" s="68"/>
      <c r="BJ157" s="68" t="s">
        <v>122</v>
      </c>
      <c r="BK157" s="68"/>
      <c r="BL157" s="69">
        <f t="shared" si="91"/>
        <v>0</v>
      </c>
      <c r="BM157" s="69">
        <f t="shared" si="92"/>
        <v>0</v>
      </c>
      <c r="BN157" s="68"/>
      <c r="BO157" s="68"/>
      <c r="BP157" s="68" t="s">
        <v>123</v>
      </c>
      <c r="BQ157" s="68"/>
      <c r="BR157" s="69" t="e">
        <f t="shared" si="93"/>
        <v>#DIV/0!</v>
      </c>
      <c r="BS157" s="69">
        <f t="shared" si="94"/>
        <v>0</v>
      </c>
      <c r="BT157" s="68"/>
      <c r="BU157" s="68"/>
      <c r="BV157" s="68" t="s">
        <v>124</v>
      </c>
      <c r="BW157" s="68"/>
      <c r="BX157" s="69" t="e">
        <f t="shared" si="95"/>
        <v>#DIV/0!</v>
      </c>
      <c r="BY157" s="69">
        <f t="shared" si="96"/>
        <v>0</v>
      </c>
      <c r="BZ157" s="68"/>
      <c r="CA157" s="68"/>
      <c r="CB157" s="68" t="s">
        <v>125</v>
      </c>
      <c r="CC157" s="68"/>
      <c r="CD157" s="69" t="e">
        <f t="shared" si="97"/>
        <v>#DIV/0!</v>
      </c>
      <c r="CE157" s="69">
        <f t="shared" si="98"/>
        <v>0</v>
      </c>
      <c r="CF157" s="68"/>
      <c r="CG157" s="68"/>
      <c r="CH157" s="68" t="s">
        <v>126</v>
      </c>
      <c r="CI157" s="68"/>
      <c r="CJ157" s="69" t="e">
        <f t="shared" si="99"/>
        <v>#DIV/0!</v>
      </c>
      <c r="CK157" s="69">
        <f t="shared" si="100"/>
        <v>0</v>
      </c>
      <c r="CL157" s="68"/>
      <c r="CM157" s="68"/>
      <c r="CN157" s="59">
        <f t="shared" si="101"/>
        <v>0</v>
      </c>
      <c r="CO157" s="59">
        <f t="shared" si="102"/>
        <v>0</v>
      </c>
      <c r="CP157" s="59">
        <f t="shared" si="103"/>
        <v>0</v>
      </c>
      <c r="CQ157" s="59">
        <f t="shared" si="104"/>
        <v>0</v>
      </c>
      <c r="CR157" s="59">
        <f t="shared" si="105"/>
        <v>0</v>
      </c>
      <c r="CS157" s="59">
        <f t="shared" si="106"/>
        <v>0</v>
      </c>
      <c r="CT157" s="59">
        <f t="shared" si="107"/>
        <v>0</v>
      </c>
      <c r="CU157" s="59">
        <f t="shared" si="108"/>
        <v>0</v>
      </c>
      <c r="CV157" s="59">
        <f t="shared" si="109"/>
        <v>0</v>
      </c>
      <c r="CW157" s="59">
        <f t="shared" si="110"/>
        <v>0</v>
      </c>
      <c r="CX157" s="59">
        <f t="shared" si="111"/>
        <v>0</v>
      </c>
      <c r="CY157" s="59">
        <f t="shared" si="112"/>
        <v>0</v>
      </c>
      <c r="CZ157" s="59">
        <f t="shared" si="113"/>
        <v>0</v>
      </c>
    </row>
    <row r="158" spans="1:104" ht="14.15" x14ac:dyDescent="0.4">
      <c r="A158" s="150" t="s">
        <v>1245</v>
      </c>
      <c r="B158" s="227"/>
      <c r="C158" s="21" t="s">
        <v>1602</v>
      </c>
      <c r="D158" s="23"/>
      <c r="E158" s="23"/>
      <c r="F158" s="23"/>
      <c r="G158" s="21">
        <f t="shared" si="76"/>
        <v>0</v>
      </c>
      <c r="H158" s="21"/>
      <c r="I158" s="21"/>
      <c r="J158" s="21"/>
      <c r="K158" s="21"/>
      <c r="L158" s="21"/>
      <c r="M158" s="21"/>
      <c r="N158" s="21"/>
      <c r="O158" s="21"/>
      <c r="P158" s="21"/>
      <c r="Q158" s="21"/>
      <c r="R158" s="21"/>
      <c r="S158" s="21"/>
      <c r="T158" s="68" t="s">
        <v>115</v>
      </c>
      <c r="U158" s="68"/>
      <c r="V158" s="69" t="e">
        <f t="shared" si="77"/>
        <v>#DIV/0!</v>
      </c>
      <c r="W158" s="69" t="e">
        <f t="shared" si="78"/>
        <v>#DIV/0!</v>
      </c>
      <c r="X158" s="68"/>
      <c r="Y158" s="68"/>
      <c r="Z158" s="68" t="s">
        <v>116</v>
      </c>
      <c r="AA158" s="68"/>
      <c r="AB158" s="69" t="e">
        <f t="shared" si="79"/>
        <v>#DIV/0!</v>
      </c>
      <c r="AC158" s="69" t="e">
        <f t="shared" si="80"/>
        <v>#DIV/0!</v>
      </c>
      <c r="AD158" s="68"/>
      <c r="AE158" s="68"/>
      <c r="AF158" s="68" t="s">
        <v>117</v>
      </c>
      <c r="AG158" s="68"/>
      <c r="AH158" s="69" t="e">
        <f t="shared" si="81"/>
        <v>#DIV/0!</v>
      </c>
      <c r="AI158" s="69" t="e">
        <f t="shared" si="82"/>
        <v>#DIV/0!</v>
      </c>
      <c r="AJ158" s="68"/>
      <c r="AK158" s="68"/>
      <c r="AL158" s="68" t="s">
        <v>118</v>
      </c>
      <c r="AM158" s="68"/>
      <c r="AN158" s="69" t="e">
        <f t="shared" si="83"/>
        <v>#DIV/0!</v>
      </c>
      <c r="AO158" s="69" t="e">
        <f t="shared" si="84"/>
        <v>#DIV/0!</v>
      </c>
      <c r="AP158" s="68"/>
      <c r="AQ158" s="68"/>
      <c r="AR158" s="68" t="s">
        <v>119</v>
      </c>
      <c r="AS158" s="68"/>
      <c r="AT158" s="69" t="e">
        <f t="shared" si="85"/>
        <v>#DIV/0!</v>
      </c>
      <c r="AU158" s="69" t="e">
        <f t="shared" si="86"/>
        <v>#DIV/0!</v>
      </c>
      <c r="AV158" s="68"/>
      <c r="AW158" s="68"/>
      <c r="AX158" s="68" t="s">
        <v>120</v>
      </c>
      <c r="AY158" s="68"/>
      <c r="AZ158" s="69" t="e">
        <f t="shared" si="87"/>
        <v>#DIV/0!</v>
      </c>
      <c r="BA158" s="69" t="e">
        <f t="shared" si="88"/>
        <v>#DIV/0!</v>
      </c>
      <c r="BB158" s="68"/>
      <c r="BC158" s="68"/>
      <c r="BD158" s="68" t="s">
        <v>121</v>
      </c>
      <c r="BE158" s="68"/>
      <c r="BF158" s="69" t="e">
        <f t="shared" si="89"/>
        <v>#DIV/0!</v>
      </c>
      <c r="BG158" s="69" t="e">
        <f t="shared" si="90"/>
        <v>#DIV/0!</v>
      </c>
      <c r="BH158" s="68"/>
      <c r="BI158" s="68"/>
      <c r="BJ158" s="68" t="s">
        <v>122</v>
      </c>
      <c r="BK158" s="68"/>
      <c r="BL158" s="69" t="e">
        <f t="shared" si="91"/>
        <v>#DIV/0!</v>
      </c>
      <c r="BM158" s="69" t="e">
        <f t="shared" si="92"/>
        <v>#DIV/0!</v>
      </c>
      <c r="BN158" s="68"/>
      <c r="BO158" s="68"/>
      <c r="BP158" s="68" t="s">
        <v>123</v>
      </c>
      <c r="BQ158" s="68"/>
      <c r="BR158" s="69" t="e">
        <f t="shared" si="93"/>
        <v>#DIV/0!</v>
      </c>
      <c r="BS158" s="69" t="e">
        <f t="shared" si="94"/>
        <v>#DIV/0!</v>
      </c>
      <c r="BT158" s="68"/>
      <c r="BU158" s="68"/>
      <c r="BV158" s="68" t="s">
        <v>124</v>
      </c>
      <c r="BW158" s="68"/>
      <c r="BX158" s="69" t="e">
        <f t="shared" si="95"/>
        <v>#DIV/0!</v>
      </c>
      <c r="BY158" s="69" t="e">
        <f t="shared" si="96"/>
        <v>#DIV/0!</v>
      </c>
      <c r="BZ158" s="68"/>
      <c r="CA158" s="68"/>
      <c r="CB158" s="68" t="s">
        <v>125</v>
      </c>
      <c r="CC158" s="68"/>
      <c r="CD158" s="69" t="e">
        <f t="shared" si="97"/>
        <v>#DIV/0!</v>
      </c>
      <c r="CE158" s="69" t="e">
        <f t="shared" si="98"/>
        <v>#DIV/0!</v>
      </c>
      <c r="CF158" s="68"/>
      <c r="CG158" s="68"/>
      <c r="CH158" s="68" t="s">
        <v>126</v>
      </c>
      <c r="CI158" s="68"/>
      <c r="CJ158" s="69" t="e">
        <f t="shared" si="99"/>
        <v>#DIV/0!</v>
      </c>
      <c r="CK158" s="69" t="e">
        <f t="shared" si="100"/>
        <v>#DIV/0!</v>
      </c>
      <c r="CL158" s="68"/>
      <c r="CM158" s="68"/>
      <c r="CN158" s="59">
        <f t="shared" si="101"/>
        <v>0</v>
      </c>
      <c r="CO158" s="59">
        <f t="shared" si="102"/>
        <v>0</v>
      </c>
      <c r="CP158" s="59">
        <f t="shared" si="103"/>
        <v>0</v>
      </c>
      <c r="CQ158" s="59">
        <f t="shared" si="104"/>
        <v>0</v>
      </c>
      <c r="CR158" s="59">
        <f t="shared" si="105"/>
        <v>0</v>
      </c>
      <c r="CS158" s="59">
        <f t="shared" si="106"/>
        <v>0</v>
      </c>
      <c r="CT158" s="59">
        <f t="shared" si="107"/>
        <v>0</v>
      </c>
      <c r="CU158" s="59">
        <f t="shared" si="108"/>
        <v>0</v>
      </c>
      <c r="CV158" s="59">
        <f t="shared" si="109"/>
        <v>0</v>
      </c>
      <c r="CW158" s="59">
        <f t="shared" si="110"/>
        <v>0</v>
      </c>
      <c r="CX158" s="59">
        <f t="shared" si="111"/>
        <v>0</v>
      </c>
      <c r="CY158" s="59">
        <f t="shared" si="112"/>
        <v>0</v>
      </c>
      <c r="CZ158" s="59">
        <f t="shared" si="113"/>
        <v>0</v>
      </c>
    </row>
    <row r="159" spans="1:104" ht="14.15" x14ac:dyDescent="0.4">
      <c r="A159" s="150" t="s">
        <v>1245</v>
      </c>
      <c r="B159" s="228"/>
      <c r="C159" s="21" t="s">
        <v>1603</v>
      </c>
      <c r="D159" s="23"/>
      <c r="E159" s="23"/>
      <c r="F159" s="23"/>
      <c r="G159" s="21">
        <f t="shared" si="76"/>
        <v>0</v>
      </c>
      <c r="H159" s="21"/>
      <c r="I159" s="21"/>
      <c r="J159" s="21"/>
      <c r="K159" s="21"/>
      <c r="L159" s="21"/>
      <c r="M159" s="21"/>
      <c r="N159" s="21"/>
      <c r="O159" s="21"/>
      <c r="P159" s="21"/>
      <c r="Q159" s="21"/>
      <c r="R159" s="21"/>
      <c r="S159" s="21"/>
      <c r="T159" s="68" t="s">
        <v>115</v>
      </c>
      <c r="U159" s="68"/>
      <c r="V159" s="69" t="e">
        <f t="shared" si="77"/>
        <v>#DIV/0!</v>
      </c>
      <c r="W159" s="69" t="e">
        <f t="shared" si="78"/>
        <v>#DIV/0!</v>
      </c>
      <c r="X159" s="68"/>
      <c r="Y159" s="68"/>
      <c r="Z159" s="68" t="s">
        <v>116</v>
      </c>
      <c r="AA159" s="68"/>
      <c r="AB159" s="69" t="e">
        <f t="shared" si="79"/>
        <v>#DIV/0!</v>
      </c>
      <c r="AC159" s="69" t="e">
        <f t="shared" si="80"/>
        <v>#DIV/0!</v>
      </c>
      <c r="AD159" s="68"/>
      <c r="AE159" s="68"/>
      <c r="AF159" s="68" t="s">
        <v>117</v>
      </c>
      <c r="AG159" s="68"/>
      <c r="AH159" s="69" t="e">
        <f t="shared" si="81"/>
        <v>#DIV/0!</v>
      </c>
      <c r="AI159" s="69" t="e">
        <f t="shared" si="82"/>
        <v>#DIV/0!</v>
      </c>
      <c r="AJ159" s="68"/>
      <c r="AK159" s="68"/>
      <c r="AL159" s="68" t="s">
        <v>118</v>
      </c>
      <c r="AM159" s="68"/>
      <c r="AN159" s="69" t="e">
        <f t="shared" si="83"/>
        <v>#DIV/0!</v>
      </c>
      <c r="AO159" s="69" t="e">
        <f t="shared" si="84"/>
        <v>#DIV/0!</v>
      </c>
      <c r="AP159" s="68"/>
      <c r="AQ159" s="68"/>
      <c r="AR159" s="68" t="s">
        <v>119</v>
      </c>
      <c r="AS159" s="68"/>
      <c r="AT159" s="69" t="e">
        <f t="shared" si="85"/>
        <v>#DIV/0!</v>
      </c>
      <c r="AU159" s="69" t="e">
        <f t="shared" si="86"/>
        <v>#DIV/0!</v>
      </c>
      <c r="AV159" s="68"/>
      <c r="AW159" s="68"/>
      <c r="AX159" s="68" t="s">
        <v>120</v>
      </c>
      <c r="AY159" s="68"/>
      <c r="AZ159" s="69" t="e">
        <f t="shared" si="87"/>
        <v>#DIV/0!</v>
      </c>
      <c r="BA159" s="69" t="e">
        <f t="shared" si="88"/>
        <v>#DIV/0!</v>
      </c>
      <c r="BB159" s="68"/>
      <c r="BC159" s="68"/>
      <c r="BD159" s="68" t="s">
        <v>121</v>
      </c>
      <c r="BE159" s="68"/>
      <c r="BF159" s="69" t="e">
        <f t="shared" si="89"/>
        <v>#DIV/0!</v>
      </c>
      <c r="BG159" s="69" t="e">
        <f t="shared" si="90"/>
        <v>#DIV/0!</v>
      </c>
      <c r="BH159" s="68"/>
      <c r="BI159" s="68"/>
      <c r="BJ159" s="68" t="s">
        <v>122</v>
      </c>
      <c r="BK159" s="68"/>
      <c r="BL159" s="69" t="e">
        <f t="shared" si="91"/>
        <v>#DIV/0!</v>
      </c>
      <c r="BM159" s="69" t="e">
        <f t="shared" si="92"/>
        <v>#DIV/0!</v>
      </c>
      <c r="BN159" s="68"/>
      <c r="BO159" s="68"/>
      <c r="BP159" s="68" t="s">
        <v>123</v>
      </c>
      <c r="BQ159" s="68"/>
      <c r="BR159" s="69" t="e">
        <f t="shared" si="93"/>
        <v>#DIV/0!</v>
      </c>
      <c r="BS159" s="69" t="e">
        <f t="shared" si="94"/>
        <v>#DIV/0!</v>
      </c>
      <c r="BT159" s="68"/>
      <c r="BU159" s="68"/>
      <c r="BV159" s="68" t="s">
        <v>124</v>
      </c>
      <c r="BW159" s="68"/>
      <c r="BX159" s="69" t="e">
        <f t="shared" si="95"/>
        <v>#DIV/0!</v>
      </c>
      <c r="BY159" s="69" t="e">
        <f t="shared" si="96"/>
        <v>#DIV/0!</v>
      </c>
      <c r="BZ159" s="68"/>
      <c r="CA159" s="68"/>
      <c r="CB159" s="68" t="s">
        <v>125</v>
      </c>
      <c r="CC159" s="68"/>
      <c r="CD159" s="69" t="e">
        <f t="shared" si="97"/>
        <v>#DIV/0!</v>
      </c>
      <c r="CE159" s="69" t="e">
        <f t="shared" si="98"/>
        <v>#DIV/0!</v>
      </c>
      <c r="CF159" s="68"/>
      <c r="CG159" s="68"/>
      <c r="CH159" s="68" t="s">
        <v>126</v>
      </c>
      <c r="CI159" s="68"/>
      <c r="CJ159" s="69" t="e">
        <f t="shared" si="99"/>
        <v>#DIV/0!</v>
      </c>
      <c r="CK159" s="69" t="e">
        <f t="shared" si="100"/>
        <v>#DIV/0!</v>
      </c>
      <c r="CL159" s="68"/>
      <c r="CM159" s="68"/>
      <c r="CN159" s="59">
        <f t="shared" si="101"/>
        <v>0</v>
      </c>
      <c r="CO159" s="59">
        <f t="shared" si="102"/>
        <v>0</v>
      </c>
      <c r="CP159" s="59">
        <f t="shared" si="103"/>
        <v>0</v>
      </c>
      <c r="CQ159" s="59">
        <f t="shared" si="104"/>
        <v>0</v>
      </c>
      <c r="CR159" s="59">
        <f t="shared" si="105"/>
        <v>0</v>
      </c>
      <c r="CS159" s="59">
        <f t="shared" si="106"/>
        <v>0</v>
      </c>
      <c r="CT159" s="59">
        <f t="shared" si="107"/>
        <v>0</v>
      </c>
      <c r="CU159" s="59">
        <f t="shared" si="108"/>
        <v>0</v>
      </c>
      <c r="CV159" s="59">
        <f t="shared" si="109"/>
        <v>0</v>
      </c>
      <c r="CW159" s="59">
        <f t="shared" si="110"/>
        <v>0</v>
      </c>
      <c r="CX159" s="59">
        <f t="shared" si="111"/>
        <v>0</v>
      </c>
      <c r="CY159" s="59">
        <f t="shared" si="112"/>
        <v>0</v>
      </c>
      <c r="CZ159" s="59">
        <f t="shared" si="113"/>
        <v>0</v>
      </c>
    </row>
    <row r="160" spans="1:104" ht="51.45" x14ac:dyDescent="0.4">
      <c r="A160" s="150" t="s">
        <v>1245</v>
      </c>
      <c r="B160" s="226" t="s">
        <v>148</v>
      </c>
      <c r="C160" s="21" t="s">
        <v>1604</v>
      </c>
      <c r="D160" s="23" t="s">
        <v>1254</v>
      </c>
      <c r="E160" s="23" t="s">
        <v>1324</v>
      </c>
      <c r="F160" s="23" t="s">
        <v>1325</v>
      </c>
      <c r="G160" s="21">
        <f t="shared" si="76"/>
        <v>1</v>
      </c>
      <c r="H160" s="21"/>
      <c r="I160" s="21"/>
      <c r="J160" s="21"/>
      <c r="K160" s="21"/>
      <c r="L160" s="21"/>
      <c r="M160" s="21"/>
      <c r="N160" s="21"/>
      <c r="O160" s="21"/>
      <c r="P160" s="21"/>
      <c r="Q160" s="21"/>
      <c r="R160" s="21">
        <v>1</v>
      </c>
      <c r="S160" s="21"/>
      <c r="T160" s="68" t="s">
        <v>115</v>
      </c>
      <c r="U160" s="68"/>
      <c r="V160" s="69" t="e">
        <f t="shared" si="77"/>
        <v>#DIV/0!</v>
      </c>
      <c r="W160" s="69">
        <f t="shared" si="78"/>
        <v>0</v>
      </c>
      <c r="X160" s="68"/>
      <c r="Y160" s="68"/>
      <c r="Z160" s="68" t="s">
        <v>116</v>
      </c>
      <c r="AA160" s="68"/>
      <c r="AB160" s="69" t="e">
        <f t="shared" si="79"/>
        <v>#DIV/0!</v>
      </c>
      <c r="AC160" s="69">
        <f t="shared" si="80"/>
        <v>0</v>
      </c>
      <c r="AD160" s="68"/>
      <c r="AE160" s="68"/>
      <c r="AF160" s="68" t="s">
        <v>117</v>
      </c>
      <c r="AG160" s="68"/>
      <c r="AH160" s="69" t="e">
        <f t="shared" si="81"/>
        <v>#DIV/0!</v>
      </c>
      <c r="AI160" s="69">
        <f t="shared" si="82"/>
        <v>0</v>
      </c>
      <c r="AJ160" s="68"/>
      <c r="AK160" s="68"/>
      <c r="AL160" s="68" t="s">
        <v>118</v>
      </c>
      <c r="AM160" s="68"/>
      <c r="AN160" s="69" t="e">
        <f t="shared" si="83"/>
        <v>#DIV/0!</v>
      </c>
      <c r="AO160" s="69">
        <f t="shared" si="84"/>
        <v>0</v>
      </c>
      <c r="AP160" s="68"/>
      <c r="AQ160" s="68"/>
      <c r="AR160" s="68" t="s">
        <v>119</v>
      </c>
      <c r="AS160" s="68"/>
      <c r="AT160" s="69" t="e">
        <f t="shared" si="85"/>
        <v>#DIV/0!</v>
      </c>
      <c r="AU160" s="69">
        <f t="shared" si="86"/>
        <v>0</v>
      </c>
      <c r="AV160" s="68"/>
      <c r="AW160" s="68"/>
      <c r="AX160" s="68" t="s">
        <v>120</v>
      </c>
      <c r="AY160" s="68"/>
      <c r="AZ160" s="69" t="e">
        <f t="shared" si="87"/>
        <v>#DIV/0!</v>
      </c>
      <c r="BA160" s="69">
        <f t="shared" si="88"/>
        <v>0</v>
      </c>
      <c r="BB160" s="68"/>
      <c r="BC160" s="68"/>
      <c r="BD160" s="68" t="s">
        <v>121</v>
      </c>
      <c r="BE160" s="68"/>
      <c r="BF160" s="69" t="e">
        <f t="shared" si="89"/>
        <v>#DIV/0!</v>
      </c>
      <c r="BG160" s="69">
        <f t="shared" si="90"/>
        <v>0</v>
      </c>
      <c r="BH160" s="68"/>
      <c r="BI160" s="68"/>
      <c r="BJ160" s="68" t="s">
        <v>122</v>
      </c>
      <c r="BK160" s="68"/>
      <c r="BL160" s="69" t="e">
        <f t="shared" si="91"/>
        <v>#DIV/0!</v>
      </c>
      <c r="BM160" s="69">
        <f t="shared" si="92"/>
        <v>0</v>
      </c>
      <c r="BN160" s="68"/>
      <c r="BO160" s="68"/>
      <c r="BP160" s="68" t="s">
        <v>123</v>
      </c>
      <c r="BQ160" s="68"/>
      <c r="BR160" s="69" t="e">
        <f t="shared" si="93"/>
        <v>#DIV/0!</v>
      </c>
      <c r="BS160" s="69">
        <f t="shared" si="94"/>
        <v>0</v>
      </c>
      <c r="BT160" s="68"/>
      <c r="BU160" s="68"/>
      <c r="BV160" s="68" t="s">
        <v>124</v>
      </c>
      <c r="BW160" s="68"/>
      <c r="BX160" s="69" t="e">
        <f t="shared" si="95"/>
        <v>#DIV/0!</v>
      </c>
      <c r="BY160" s="69">
        <f t="shared" si="96"/>
        <v>0</v>
      </c>
      <c r="BZ160" s="68"/>
      <c r="CA160" s="68"/>
      <c r="CB160" s="68" t="s">
        <v>125</v>
      </c>
      <c r="CC160" s="68"/>
      <c r="CD160" s="69">
        <f t="shared" si="97"/>
        <v>0</v>
      </c>
      <c r="CE160" s="69">
        <f t="shared" si="98"/>
        <v>0</v>
      </c>
      <c r="CF160" s="68"/>
      <c r="CG160" s="68"/>
      <c r="CH160" s="68" t="s">
        <v>126</v>
      </c>
      <c r="CI160" s="68"/>
      <c r="CJ160" s="69" t="e">
        <f t="shared" si="99"/>
        <v>#DIV/0!</v>
      </c>
      <c r="CK160" s="69">
        <f t="shared" si="100"/>
        <v>0</v>
      </c>
      <c r="CL160" s="68"/>
      <c r="CM160" s="68"/>
      <c r="CN160" s="59">
        <f t="shared" si="101"/>
        <v>0</v>
      </c>
      <c r="CO160" s="59">
        <f t="shared" si="102"/>
        <v>0</v>
      </c>
      <c r="CP160" s="59">
        <f t="shared" si="103"/>
        <v>0</v>
      </c>
      <c r="CQ160" s="59">
        <f t="shared" si="104"/>
        <v>0</v>
      </c>
      <c r="CR160" s="59">
        <f t="shared" si="105"/>
        <v>0</v>
      </c>
      <c r="CS160" s="59">
        <f t="shared" si="106"/>
        <v>0</v>
      </c>
      <c r="CT160" s="59">
        <f t="shared" si="107"/>
        <v>0</v>
      </c>
      <c r="CU160" s="59">
        <f t="shared" si="108"/>
        <v>0</v>
      </c>
      <c r="CV160" s="59">
        <f t="shared" si="109"/>
        <v>0</v>
      </c>
      <c r="CW160" s="59">
        <f t="shared" si="110"/>
        <v>0</v>
      </c>
      <c r="CX160" s="59">
        <f t="shared" si="111"/>
        <v>0</v>
      </c>
      <c r="CY160" s="59">
        <f t="shared" si="112"/>
        <v>0</v>
      </c>
      <c r="CZ160" s="59">
        <f t="shared" si="113"/>
        <v>0</v>
      </c>
    </row>
    <row r="161" spans="1:104" ht="14.15" x14ac:dyDescent="0.4">
      <c r="A161" s="150" t="s">
        <v>1245</v>
      </c>
      <c r="B161" s="227"/>
      <c r="C161" s="21" t="s">
        <v>1605</v>
      </c>
      <c r="D161" s="23"/>
      <c r="E161" s="23"/>
      <c r="F161" s="23"/>
      <c r="G161" s="21">
        <f t="shared" si="76"/>
        <v>0</v>
      </c>
      <c r="H161" s="21"/>
      <c r="I161" s="21"/>
      <c r="J161" s="21"/>
      <c r="K161" s="21"/>
      <c r="L161" s="21"/>
      <c r="M161" s="21"/>
      <c r="N161" s="21"/>
      <c r="O161" s="21"/>
      <c r="P161" s="21"/>
      <c r="Q161" s="21"/>
      <c r="R161" s="21"/>
      <c r="S161" s="21"/>
      <c r="T161" s="68" t="s">
        <v>115</v>
      </c>
      <c r="U161" s="68"/>
      <c r="V161" s="69" t="e">
        <f t="shared" si="77"/>
        <v>#DIV/0!</v>
      </c>
      <c r="W161" s="69" t="e">
        <f t="shared" si="78"/>
        <v>#DIV/0!</v>
      </c>
      <c r="X161" s="68"/>
      <c r="Y161" s="68"/>
      <c r="Z161" s="68" t="s">
        <v>116</v>
      </c>
      <c r="AA161" s="68"/>
      <c r="AB161" s="69" t="e">
        <f t="shared" si="79"/>
        <v>#DIV/0!</v>
      </c>
      <c r="AC161" s="69" t="e">
        <f t="shared" si="80"/>
        <v>#DIV/0!</v>
      </c>
      <c r="AD161" s="68"/>
      <c r="AE161" s="68"/>
      <c r="AF161" s="68" t="s">
        <v>117</v>
      </c>
      <c r="AG161" s="68"/>
      <c r="AH161" s="69" t="e">
        <f t="shared" si="81"/>
        <v>#DIV/0!</v>
      </c>
      <c r="AI161" s="69" t="e">
        <f t="shared" si="82"/>
        <v>#DIV/0!</v>
      </c>
      <c r="AJ161" s="68"/>
      <c r="AK161" s="68"/>
      <c r="AL161" s="68" t="s">
        <v>118</v>
      </c>
      <c r="AM161" s="68"/>
      <c r="AN161" s="69" t="e">
        <f t="shared" si="83"/>
        <v>#DIV/0!</v>
      </c>
      <c r="AO161" s="69" t="e">
        <f t="shared" si="84"/>
        <v>#DIV/0!</v>
      </c>
      <c r="AP161" s="68"/>
      <c r="AQ161" s="68"/>
      <c r="AR161" s="68" t="s">
        <v>119</v>
      </c>
      <c r="AS161" s="68"/>
      <c r="AT161" s="69" t="e">
        <f t="shared" si="85"/>
        <v>#DIV/0!</v>
      </c>
      <c r="AU161" s="69" t="e">
        <f t="shared" si="86"/>
        <v>#DIV/0!</v>
      </c>
      <c r="AV161" s="68"/>
      <c r="AW161" s="68"/>
      <c r="AX161" s="68" t="s">
        <v>120</v>
      </c>
      <c r="AY161" s="68"/>
      <c r="AZ161" s="69" t="e">
        <f t="shared" si="87"/>
        <v>#DIV/0!</v>
      </c>
      <c r="BA161" s="69" t="e">
        <f t="shared" si="88"/>
        <v>#DIV/0!</v>
      </c>
      <c r="BB161" s="68"/>
      <c r="BC161" s="68"/>
      <c r="BD161" s="68" t="s">
        <v>121</v>
      </c>
      <c r="BE161" s="68"/>
      <c r="BF161" s="69" t="e">
        <f t="shared" si="89"/>
        <v>#DIV/0!</v>
      </c>
      <c r="BG161" s="69" t="e">
        <f t="shared" si="90"/>
        <v>#DIV/0!</v>
      </c>
      <c r="BH161" s="68"/>
      <c r="BI161" s="68"/>
      <c r="BJ161" s="68" t="s">
        <v>122</v>
      </c>
      <c r="BK161" s="68"/>
      <c r="BL161" s="69" t="e">
        <f t="shared" si="91"/>
        <v>#DIV/0!</v>
      </c>
      <c r="BM161" s="69" t="e">
        <f t="shared" si="92"/>
        <v>#DIV/0!</v>
      </c>
      <c r="BN161" s="68"/>
      <c r="BO161" s="68"/>
      <c r="BP161" s="68" t="s">
        <v>123</v>
      </c>
      <c r="BQ161" s="68"/>
      <c r="BR161" s="69" t="e">
        <f t="shared" si="93"/>
        <v>#DIV/0!</v>
      </c>
      <c r="BS161" s="69" t="e">
        <f t="shared" si="94"/>
        <v>#DIV/0!</v>
      </c>
      <c r="BT161" s="68"/>
      <c r="BU161" s="68"/>
      <c r="BV161" s="68" t="s">
        <v>124</v>
      </c>
      <c r="BW161" s="68"/>
      <c r="BX161" s="69" t="e">
        <f t="shared" si="95"/>
        <v>#DIV/0!</v>
      </c>
      <c r="BY161" s="69" t="e">
        <f t="shared" si="96"/>
        <v>#DIV/0!</v>
      </c>
      <c r="BZ161" s="68"/>
      <c r="CA161" s="68"/>
      <c r="CB161" s="68" t="s">
        <v>125</v>
      </c>
      <c r="CC161" s="68"/>
      <c r="CD161" s="69" t="e">
        <f t="shared" si="97"/>
        <v>#DIV/0!</v>
      </c>
      <c r="CE161" s="69" t="e">
        <f t="shared" si="98"/>
        <v>#DIV/0!</v>
      </c>
      <c r="CF161" s="68"/>
      <c r="CG161" s="68"/>
      <c r="CH161" s="68" t="s">
        <v>126</v>
      </c>
      <c r="CI161" s="68"/>
      <c r="CJ161" s="69" t="e">
        <f t="shared" si="99"/>
        <v>#DIV/0!</v>
      </c>
      <c r="CK161" s="69" t="e">
        <f t="shared" si="100"/>
        <v>#DIV/0!</v>
      </c>
      <c r="CL161" s="68"/>
      <c r="CM161" s="68"/>
      <c r="CN161" s="59">
        <f t="shared" si="101"/>
        <v>0</v>
      </c>
      <c r="CO161" s="59">
        <f t="shared" si="102"/>
        <v>0</v>
      </c>
      <c r="CP161" s="59">
        <f t="shared" si="103"/>
        <v>0</v>
      </c>
      <c r="CQ161" s="59">
        <f t="shared" si="104"/>
        <v>0</v>
      </c>
      <c r="CR161" s="59">
        <f t="shared" si="105"/>
        <v>0</v>
      </c>
      <c r="CS161" s="59">
        <f t="shared" si="106"/>
        <v>0</v>
      </c>
      <c r="CT161" s="59">
        <f t="shared" si="107"/>
        <v>0</v>
      </c>
      <c r="CU161" s="59">
        <f t="shared" si="108"/>
        <v>0</v>
      </c>
      <c r="CV161" s="59">
        <f t="shared" si="109"/>
        <v>0</v>
      </c>
      <c r="CW161" s="59">
        <f t="shared" si="110"/>
        <v>0</v>
      </c>
      <c r="CX161" s="59">
        <f t="shared" si="111"/>
        <v>0</v>
      </c>
      <c r="CY161" s="59">
        <f t="shared" si="112"/>
        <v>0</v>
      </c>
      <c r="CZ161" s="59">
        <f t="shared" si="113"/>
        <v>0</v>
      </c>
    </row>
    <row r="162" spans="1:104" ht="14.15" x14ac:dyDescent="0.4">
      <c r="A162" s="150" t="s">
        <v>1245</v>
      </c>
      <c r="B162" s="227"/>
      <c r="C162" s="21" t="s">
        <v>1606</v>
      </c>
      <c r="D162" s="23"/>
      <c r="E162" s="23"/>
      <c r="F162" s="23"/>
      <c r="G162" s="21">
        <f t="shared" si="76"/>
        <v>0</v>
      </c>
      <c r="H162" s="21"/>
      <c r="I162" s="21"/>
      <c r="J162" s="21"/>
      <c r="K162" s="21"/>
      <c r="L162" s="21"/>
      <c r="M162" s="21"/>
      <c r="N162" s="21"/>
      <c r="O162" s="21"/>
      <c r="P162" s="21"/>
      <c r="Q162" s="21"/>
      <c r="R162" s="21"/>
      <c r="S162" s="21"/>
      <c r="T162" s="68" t="s">
        <v>115</v>
      </c>
      <c r="U162" s="68"/>
      <c r="V162" s="69" t="e">
        <f t="shared" si="77"/>
        <v>#DIV/0!</v>
      </c>
      <c r="W162" s="69" t="e">
        <f t="shared" si="78"/>
        <v>#DIV/0!</v>
      </c>
      <c r="X162" s="68"/>
      <c r="Y162" s="68"/>
      <c r="Z162" s="68" t="s">
        <v>116</v>
      </c>
      <c r="AA162" s="68"/>
      <c r="AB162" s="69" t="e">
        <f t="shared" si="79"/>
        <v>#DIV/0!</v>
      </c>
      <c r="AC162" s="69" t="e">
        <f t="shared" si="80"/>
        <v>#DIV/0!</v>
      </c>
      <c r="AD162" s="68"/>
      <c r="AE162" s="68"/>
      <c r="AF162" s="68" t="s">
        <v>117</v>
      </c>
      <c r="AG162" s="68"/>
      <c r="AH162" s="69" t="e">
        <f t="shared" si="81"/>
        <v>#DIV/0!</v>
      </c>
      <c r="AI162" s="69" t="e">
        <f t="shared" si="82"/>
        <v>#DIV/0!</v>
      </c>
      <c r="AJ162" s="68"/>
      <c r="AK162" s="68"/>
      <c r="AL162" s="68" t="s">
        <v>118</v>
      </c>
      <c r="AM162" s="68"/>
      <c r="AN162" s="69" t="e">
        <f t="shared" si="83"/>
        <v>#DIV/0!</v>
      </c>
      <c r="AO162" s="69" t="e">
        <f t="shared" si="84"/>
        <v>#DIV/0!</v>
      </c>
      <c r="AP162" s="68"/>
      <c r="AQ162" s="68"/>
      <c r="AR162" s="68" t="s">
        <v>119</v>
      </c>
      <c r="AS162" s="68"/>
      <c r="AT162" s="69" t="e">
        <f t="shared" si="85"/>
        <v>#DIV/0!</v>
      </c>
      <c r="AU162" s="69" t="e">
        <f t="shared" si="86"/>
        <v>#DIV/0!</v>
      </c>
      <c r="AV162" s="68"/>
      <c r="AW162" s="68"/>
      <c r="AX162" s="68" t="s">
        <v>120</v>
      </c>
      <c r="AY162" s="68"/>
      <c r="AZ162" s="69" t="e">
        <f t="shared" si="87"/>
        <v>#DIV/0!</v>
      </c>
      <c r="BA162" s="69" t="e">
        <f t="shared" si="88"/>
        <v>#DIV/0!</v>
      </c>
      <c r="BB162" s="68"/>
      <c r="BC162" s="68"/>
      <c r="BD162" s="68" t="s">
        <v>121</v>
      </c>
      <c r="BE162" s="68"/>
      <c r="BF162" s="69" t="e">
        <f t="shared" si="89"/>
        <v>#DIV/0!</v>
      </c>
      <c r="BG162" s="69" t="e">
        <f t="shared" si="90"/>
        <v>#DIV/0!</v>
      </c>
      <c r="BH162" s="68"/>
      <c r="BI162" s="68"/>
      <c r="BJ162" s="68" t="s">
        <v>122</v>
      </c>
      <c r="BK162" s="68"/>
      <c r="BL162" s="69" t="e">
        <f t="shared" si="91"/>
        <v>#DIV/0!</v>
      </c>
      <c r="BM162" s="69" t="e">
        <f t="shared" si="92"/>
        <v>#DIV/0!</v>
      </c>
      <c r="BN162" s="68"/>
      <c r="BO162" s="68"/>
      <c r="BP162" s="68" t="s">
        <v>123</v>
      </c>
      <c r="BQ162" s="68"/>
      <c r="BR162" s="69" t="e">
        <f t="shared" si="93"/>
        <v>#DIV/0!</v>
      </c>
      <c r="BS162" s="69" t="e">
        <f t="shared" si="94"/>
        <v>#DIV/0!</v>
      </c>
      <c r="BT162" s="68"/>
      <c r="BU162" s="68"/>
      <c r="BV162" s="68" t="s">
        <v>124</v>
      </c>
      <c r="BW162" s="68"/>
      <c r="BX162" s="69" t="e">
        <f t="shared" si="95"/>
        <v>#DIV/0!</v>
      </c>
      <c r="BY162" s="69" t="e">
        <f t="shared" si="96"/>
        <v>#DIV/0!</v>
      </c>
      <c r="BZ162" s="68"/>
      <c r="CA162" s="68"/>
      <c r="CB162" s="68" t="s">
        <v>125</v>
      </c>
      <c r="CC162" s="68"/>
      <c r="CD162" s="69" t="e">
        <f t="shared" si="97"/>
        <v>#DIV/0!</v>
      </c>
      <c r="CE162" s="69" t="e">
        <f t="shared" si="98"/>
        <v>#DIV/0!</v>
      </c>
      <c r="CF162" s="68"/>
      <c r="CG162" s="68"/>
      <c r="CH162" s="68" t="s">
        <v>126</v>
      </c>
      <c r="CI162" s="68"/>
      <c r="CJ162" s="69" t="e">
        <f t="shared" si="99"/>
        <v>#DIV/0!</v>
      </c>
      <c r="CK162" s="69" t="e">
        <f t="shared" si="100"/>
        <v>#DIV/0!</v>
      </c>
      <c r="CL162" s="68"/>
      <c r="CM162" s="68"/>
      <c r="CN162" s="59">
        <f t="shared" si="101"/>
        <v>0</v>
      </c>
      <c r="CO162" s="59">
        <f t="shared" si="102"/>
        <v>0</v>
      </c>
      <c r="CP162" s="59">
        <f t="shared" si="103"/>
        <v>0</v>
      </c>
      <c r="CQ162" s="59">
        <f t="shared" si="104"/>
        <v>0</v>
      </c>
      <c r="CR162" s="59">
        <f t="shared" si="105"/>
        <v>0</v>
      </c>
      <c r="CS162" s="59">
        <f t="shared" si="106"/>
        <v>0</v>
      </c>
      <c r="CT162" s="59">
        <f t="shared" si="107"/>
        <v>0</v>
      </c>
      <c r="CU162" s="59">
        <f t="shared" si="108"/>
        <v>0</v>
      </c>
      <c r="CV162" s="59">
        <f t="shared" si="109"/>
        <v>0</v>
      </c>
      <c r="CW162" s="59">
        <f t="shared" si="110"/>
        <v>0</v>
      </c>
      <c r="CX162" s="59">
        <f t="shared" si="111"/>
        <v>0</v>
      </c>
      <c r="CY162" s="59">
        <f t="shared" si="112"/>
        <v>0</v>
      </c>
      <c r="CZ162" s="59">
        <f t="shared" si="113"/>
        <v>0</v>
      </c>
    </row>
    <row r="163" spans="1:104" ht="14.15" x14ac:dyDescent="0.4">
      <c r="A163" s="150" t="s">
        <v>1245</v>
      </c>
      <c r="B163" s="228"/>
      <c r="C163" s="21" t="s">
        <v>1607</v>
      </c>
      <c r="D163" s="23"/>
      <c r="E163" s="23"/>
      <c r="F163" s="23"/>
      <c r="G163" s="21">
        <f t="shared" si="76"/>
        <v>0</v>
      </c>
      <c r="H163" s="21"/>
      <c r="I163" s="21"/>
      <c r="J163" s="21"/>
      <c r="K163" s="21"/>
      <c r="L163" s="21"/>
      <c r="M163" s="21"/>
      <c r="N163" s="21"/>
      <c r="O163" s="21"/>
      <c r="P163" s="21"/>
      <c r="Q163" s="21"/>
      <c r="R163" s="21"/>
      <c r="S163" s="21"/>
      <c r="T163" s="68" t="s">
        <v>115</v>
      </c>
      <c r="U163" s="68"/>
      <c r="V163" s="69" t="e">
        <f t="shared" si="77"/>
        <v>#DIV/0!</v>
      </c>
      <c r="W163" s="69" t="e">
        <f t="shared" si="78"/>
        <v>#DIV/0!</v>
      </c>
      <c r="X163" s="68"/>
      <c r="Y163" s="68"/>
      <c r="Z163" s="68" t="s">
        <v>116</v>
      </c>
      <c r="AA163" s="68"/>
      <c r="AB163" s="69" t="e">
        <f t="shared" si="79"/>
        <v>#DIV/0!</v>
      </c>
      <c r="AC163" s="69" t="e">
        <f t="shared" si="80"/>
        <v>#DIV/0!</v>
      </c>
      <c r="AD163" s="68"/>
      <c r="AE163" s="68"/>
      <c r="AF163" s="68" t="s">
        <v>117</v>
      </c>
      <c r="AG163" s="68"/>
      <c r="AH163" s="69" t="e">
        <f t="shared" si="81"/>
        <v>#DIV/0!</v>
      </c>
      <c r="AI163" s="69" t="e">
        <f t="shared" si="82"/>
        <v>#DIV/0!</v>
      </c>
      <c r="AJ163" s="68"/>
      <c r="AK163" s="68"/>
      <c r="AL163" s="68" t="s">
        <v>118</v>
      </c>
      <c r="AM163" s="68"/>
      <c r="AN163" s="69" t="e">
        <f t="shared" si="83"/>
        <v>#DIV/0!</v>
      </c>
      <c r="AO163" s="69" t="e">
        <f t="shared" si="84"/>
        <v>#DIV/0!</v>
      </c>
      <c r="AP163" s="68"/>
      <c r="AQ163" s="68"/>
      <c r="AR163" s="68" t="s">
        <v>119</v>
      </c>
      <c r="AS163" s="68"/>
      <c r="AT163" s="69" t="e">
        <f t="shared" si="85"/>
        <v>#DIV/0!</v>
      </c>
      <c r="AU163" s="69" t="e">
        <f t="shared" si="86"/>
        <v>#DIV/0!</v>
      </c>
      <c r="AV163" s="68"/>
      <c r="AW163" s="68"/>
      <c r="AX163" s="68" t="s">
        <v>120</v>
      </c>
      <c r="AY163" s="68"/>
      <c r="AZ163" s="69" t="e">
        <f t="shared" si="87"/>
        <v>#DIV/0!</v>
      </c>
      <c r="BA163" s="69" t="e">
        <f t="shared" si="88"/>
        <v>#DIV/0!</v>
      </c>
      <c r="BB163" s="68"/>
      <c r="BC163" s="68"/>
      <c r="BD163" s="68" t="s">
        <v>121</v>
      </c>
      <c r="BE163" s="68"/>
      <c r="BF163" s="69" t="e">
        <f t="shared" si="89"/>
        <v>#DIV/0!</v>
      </c>
      <c r="BG163" s="69" t="e">
        <f t="shared" si="90"/>
        <v>#DIV/0!</v>
      </c>
      <c r="BH163" s="68"/>
      <c r="BI163" s="68"/>
      <c r="BJ163" s="68" t="s">
        <v>122</v>
      </c>
      <c r="BK163" s="68"/>
      <c r="BL163" s="69" t="e">
        <f t="shared" si="91"/>
        <v>#DIV/0!</v>
      </c>
      <c r="BM163" s="69" t="e">
        <f t="shared" si="92"/>
        <v>#DIV/0!</v>
      </c>
      <c r="BN163" s="68"/>
      <c r="BO163" s="68"/>
      <c r="BP163" s="68" t="s">
        <v>123</v>
      </c>
      <c r="BQ163" s="68"/>
      <c r="BR163" s="69" t="e">
        <f t="shared" si="93"/>
        <v>#DIV/0!</v>
      </c>
      <c r="BS163" s="69" t="e">
        <f t="shared" si="94"/>
        <v>#DIV/0!</v>
      </c>
      <c r="BT163" s="68"/>
      <c r="BU163" s="68"/>
      <c r="BV163" s="68" t="s">
        <v>124</v>
      </c>
      <c r="BW163" s="68"/>
      <c r="BX163" s="69" t="e">
        <f t="shared" si="95"/>
        <v>#DIV/0!</v>
      </c>
      <c r="BY163" s="69" t="e">
        <f t="shared" si="96"/>
        <v>#DIV/0!</v>
      </c>
      <c r="BZ163" s="68"/>
      <c r="CA163" s="68"/>
      <c r="CB163" s="68" t="s">
        <v>125</v>
      </c>
      <c r="CC163" s="68"/>
      <c r="CD163" s="69" t="e">
        <f t="shared" si="97"/>
        <v>#DIV/0!</v>
      </c>
      <c r="CE163" s="69" t="e">
        <f t="shared" si="98"/>
        <v>#DIV/0!</v>
      </c>
      <c r="CF163" s="68"/>
      <c r="CG163" s="68"/>
      <c r="CH163" s="68" t="s">
        <v>126</v>
      </c>
      <c r="CI163" s="68"/>
      <c r="CJ163" s="69" t="e">
        <f t="shared" si="99"/>
        <v>#DIV/0!</v>
      </c>
      <c r="CK163" s="69" t="e">
        <f t="shared" si="100"/>
        <v>#DIV/0!</v>
      </c>
      <c r="CL163" s="68"/>
      <c r="CM163" s="68"/>
      <c r="CN163" s="59">
        <f t="shared" si="101"/>
        <v>0</v>
      </c>
      <c r="CO163" s="59">
        <f t="shared" si="102"/>
        <v>0</v>
      </c>
      <c r="CP163" s="59">
        <f t="shared" si="103"/>
        <v>0</v>
      </c>
      <c r="CQ163" s="59">
        <f t="shared" si="104"/>
        <v>0</v>
      </c>
      <c r="CR163" s="59">
        <f t="shared" si="105"/>
        <v>0</v>
      </c>
      <c r="CS163" s="59">
        <f t="shared" si="106"/>
        <v>0</v>
      </c>
      <c r="CT163" s="59">
        <f t="shared" si="107"/>
        <v>0</v>
      </c>
      <c r="CU163" s="59">
        <f t="shared" si="108"/>
        <v>0</v>
      </c>
      <c r="CV163" s="59">
        <f t="shared" si="109"/>
        <v>0</v>
      </c>
      <c r="CW163" s="59">
        <f t="shared" si="110"/>
        <v>0</v>
      </c>
      <c r="CX163" s="59">
        <f t="shared" si="111"/>
        <v>0</v>
      </c>
      <c r="CY163" s="59">
        <f t="shared" si="112"/>
        <v>0</v>
      </c>
      <c r="CZ163" s="59">
        <f t="shared" si="113"/>
        <v>0</v>
      </c>
    </row>
    <row r="164" spans="1:104" ht="25.75" x14ac:dyDescent="0.4">
      <c r="A164" s="150" t="s">
        <v>1132</v>
      </c>
      <c r="B164" s="226" t="s">
        <v>150</v>
      </c>
      <c r="C164" s="21" t="s">
        <v>1608</v>
      </c>
      <c r="D164" s="23" t="s">
        <v>1158</v>
      </c>
      <c r="E164" s="23" t="s">
        <v>1223</v>
      </c>
      <c r="F164" s="23" t="s">
        <v>1224</v>
      </c>
      <c r="G164" s="21">
        <f t="shared" si="76"/>
        <v>1</v>
      </c>
      <c r="H164" s="21"/>
      <c r="I164" s="21"/>
      <c r="J164" s="21"/>
      <c r="K164" s="21"/>
      <c r="L164" s="21"/>
      <c r="M164" s="21"/>
      <c r="N164" s="21"/>
      <c r="O164" s="21"/>
      <c r="P164" s="21"/>
      <c r="Q164" s="21"/>
      <c r="R164" s="21"/>
      <c r="S164" s="21">
        <v>1</v>
      </c>
      <c r="T164" s="68" t="s">
        <v>115</v>
      </c>
      <c r="U164" s="68"/>
      <c r="V164" s="69" t="e">
        <f t="shared" si="77"/>
        <v>#DIV/0!</v>
      </c>
      <c r="W164" s="69">
        <f t="shared" si="78"/>
        <v>0</v>
      </c>
      <c r="X164" s="68"/>
      <c r="Y164" s="68"/>
      <c r="Z164" s="68" t="s">
        <v>116</v>
      </c>
      <c r="AA164" s="68"/>
      <c r="AB164" s="69" t="e">
        <f t="shared" si="79"/>
        <v>#DIV/0!</v>
      </c>
      <c r="AC164" s="69">
        <f t="shared" si="80"/>
        <v>0</v>
      </c>
      <c r="AD164" s="68"/>
      <c r="AE164" s="68"/>
      <c r="AF164" s="68" t="s">
        <v>117</v>
      </c>
      <c r="AG164" s="68"/>
      <c r="AH164" s="69" t="e">
        <f t="shared" si="81"/>
        <v>#DIV/0!</v>
      </c>
      <c r="AI164" s="69">
        <f t="shared" si="82"/>
        <v>0</v>
      </c>
      <c r="AJ164" s="68"/>
      <c r="AK164" s="68"/>
      <c r="AL164" s="68" t="s">
        <v>118</v>
      </c>
      <c r="AM164" s="68"/>
      <c r="AN164" s="69" t="e">
        <f t="shared" si="83"/>
        <v>#DIV/0!</v>
      </c>
      <c r="AO164" s="69">
        <f t="shared" si="84"/>
        <v>0</v>
      </c>
      <c r="AP164" s="68"/>
      <c r="AQ164" s="68"/>
      <c r="AR164" s="68" t="s">
        <v>119</v>
      </c>
      <c r="AS164" s="68"/>
      <c r="AT164" s="69" t="e">
        <f t="shared" si="85"/>
        <v>#DIV/0!</v>
      </c>
      <c r="AU164" s="69">
        <f t="shared" si="86"/>
        <v>0</v>
      </c>
      <c r="AV164" s="68"/>
      <c r="AW164" s="68"/>
      <c r="AX164" s="68" t="s">
        <v>120</v>
      </c>
      <c r="AY164" s="68"/>
      <c r="AZ164" s="69" t="e">
        <f t="shared" si="87"/>
        <v>#DIV/0!</v>
      </c>
      <c r="BA164" s="69">
        <f t="shared" si="88"/>
        <v>0</v>
      </c>
      <c r="BB164" s="68"/>
      <c r="BC164" s="68"/>
      <c r="BD164" s="68" t="s">
        <v>121</v>
      </c>
      <c r="BE164" s="68"/>
      <c r="BF164" s="69" t="e">
        <f t="shared" si="89"/>
        <v>#DIV/0!</v>
      </c>
      <c r="BG164" s="69">
        <f t="shared" si="90"/>
        <v>0</v>
      </c>
      <c r="BH164" s="68"/>
      <c r="BI164" s="68"/>
      <c r="BJ164" s="68" t="s">
        <v>122</v>
      </c>
      <c r="BK164" s="68"/>
      <c r="BL164" s="69" t="e">
        <f t="shared" si="91"/>
        <v>#DIV/0!</v>
      </c>
      <c r="BM164" s="69">
        <f t="shared" si="92"/>
        <v>0</v>
      </c>
      <c r="BN164" s="68"/>
      <c r="BO164" s="68"/>
      <c r="BP164" s="68" t="s">
        <v>123</v>
      </c>
      <c r="BQ164" s="68"/>
      <c r="BR164" s="69" t="e">
        <f t="shared" si="93"/>
        <v>#DIV/0!</v>
      </c>
      <c r="BS164" s="69">
        <f t="shared" si="94"/>
        <v>0</v>
      </c>
      <c r="BT164" s="68"/>
      <c r="BU164" s="68"/>
      <c r="BV164" s="68" t="s">
        <v>124</v>
      </c>
      <c r="BW164" s="68"/>
      <c r="BX164" s="69" t="e">
        <f t="shared" si="95"/>
        <v>#DIV/0!</v>
      </c>
      <c r="BY164" s="69">
        <f t="shared" si="96"/>
        <v>0</v>
      </c>
      <c r="BZ164" s="68"/>
      <c r="CA164" s="68"/>
      <c r="CB164" s="68" t="s">
        <v>125</v>
      </c>
      <c r="CC164" s="68"/>
      <c r="CD164" s="69" t="e">
        <f t="shared" si="97"/>
        <v>#DIV/0!</v>
      </c>
      <c r="CE164" s="69">
        <f t="shared" si="98"/>
        <v>0</v>
      </c>
      <c r="CF164" s="68"/>
      <c r="CG164" s="68"/>
      <c r="CH164" s="68" t="s">
        <v>126</v>
      </c>
      <c r="CI164" s="68"/>
      <c r="CJ164" s="69">
        <f t="shared" si="99"/>
        <v>0</v>
      </c>
      <c r="CK164" s="69">
        <f t="shared" si="100"/>
        <v>0</v>
      </c>
      <c r="CL164" s="68"/>
      <c r="CM164" s="68"/>
      <c r="CN164" s="59">
        <f t="shared" si="101"/>
        <v>0</v>
      </c>
      <c r="CO164" s="59">
        <f t="shared" si="102"/>
        <v>0</v>
      </c>
      <c r="CP164" s="59">
        <f t="shared" si="103"/>
        <v>0</v>
      </c>
      <c r="CQ164" s="59">
        <f t="shared" si="104"/>
        <v>0</v>
      </c>
      <c r="CR164" s="59">
        <f t="shared" si="105"/>
        <v>0</v>
      </c>
      <c r="CS164" s="59">
        <f t="shared" si="106"/>
        <v>0</v>
      </c>
      <c r="CT164" s="59">
        <f t="shared" si="107"/>
        <v>0</v>
      </c>
      <c r="CU164" s="59">
        <f t="shared" si="108"/>
        <v>0</v>
      </c>
      <c r="CV164" s="59">
        <f t="shared" si="109"/>
        <v>0</v>
      </c>
      <c r="CW164" s="59">
        <f t="shared" si="110"/>
        <v>0</v>
      </c>
      <c r="CX164" s="59">
        <f t="shared" si="111"/>
        <v>0</v>
      </c>
      <c r="CY164" s="59">
        <f t="shared" si="112"/>
        <v>0</v>
      </c>
      <c r="CZ164" s="59">
        <f t="shared" si="113"/>
        <v>0</v>
      </c>
    </row>
    <row r="165" spans="1:104" ht="14.15" x14ac:dyDescent="0.4">
      <c r="A165" s="150" t="s">
        <v>1132</v>
      </c>
      <c r="B165" s="227"/>
      <c r="C165" s="21" t="s">
        <v>1609</v>
      </c>
      <c r="D165" s="23"/>
      <c r="E165" s="23"/>
      <c r="F165" s="23"/>
      <c r="G165" s="21">
        <f t="shared" si="76"/>
        <v>0</v>
      </c>
      <c r="H165" s="21"/>
      <c r="I165" s="21"/>
      <c r="J165" s="21"/>
      <c r="K165" s="21"/>
      <c r="L165" s="21"/>
      <c r="M165" s="21"/>
      <c r="N165" s="21"/>
      <c r="O165" s="21"/>
      <c r="P165" s="21"/>
      <c r="Q165" s="21"/>
      <c r="R165" s="21"/>
      <c r="S165" s="21"/>
      <c r="T165" s="68" t="s">
        <v>115</v>
      </c>
      <c r="U165" s="68"/>
      <c r="V165" s="69" t="e">
        <f t="shared" si="77"/>
        <v>#DIV/0!</v>
      </c>
      <c r="W165" s="69" t="e">
        <f t="shared" si="78"/>
        <v>#DIV/0!</v>
      </c>
      <c r="X165" s="68"/>
      <c r="Y165" s="68"/>
      <c r="Z165" s="68" t="s">
        <v>116</v>
      </c>
      <c r="AA165" s="68"/>
      <c r="AB165" s="69" t="e">
        <f t="shared" si="79"/>
        <v>#DIV/0!</v>
      </c>
      <c r="AC165" s="69" t="e">
        <f t="shared" si="80"/>
        <v>#DIV/0!</v>
      </c>
      <c r="AD165" s="68"/>
      <c r="AE165" s="68"/>
      <c r="AF165" s="68" t="s">
        <v>117</v>
      </c>
      <c r="AG165" s="68"/>
      <c r="AH165" s="69" t="e">
        <f t="shared" si="81"/>
        <v>#DIV/0!</v>
      </c>
      <c r="AI165" s="69" t="e">
        <f t="shared" si="82"/>
        <v>#DIV/0!</v>
      </c>
      <c r="AJ165" s="68"/>
      <c r="AK165" s="68"/>
      <c r="AL165" s="68" t="s">
        <v>118</v>
      </c>
      <c r="AM165" s="68"/>
      <c r="AN165" s="69" t="e">
        <f t="shared" si="83"/>
        <v>#DIV/0!</v>
      </c>
      <c r="AO165" s="69" t="e">
        <f t="shared" si="84"/>
        <v>#DIV/0!</v>
      </c>
      <c r="AP165" s="68"/>
      <c r="AQ165" s="68"/>
      <c r="AR165" s="68" t="s">
        <v>119</v>
      </c>
      <c r="AS165" s="68"/>
      <c r="AT165" s="69" t="e">
        <f t="shared" si="85"/>
        <v>#DIV/0!</v>
      </c>
      <c r="AU165" s="69" t="e">
        <f t="shared" si="86"/>
        <v>#DIV/0!</v>
      </c>
      <c r="AV165" s="68"/>
      <c r="AW165" s="68"/>
      <c r="AX165" s="68" t="s">
        <v>120</v>
      </c>
      <c r="AY165" s="68"/>
      <c r="AZ165" s="69" t="e">
        <f t="shared" si="87"/>
        <v>#DIV/0!</v>
      </c>
      <c r="BA165" s="69" t="e">
        <f t="shared" si="88"/>
        <v>#DIV/0!</v>
      </c>
      <c r="BB165" s="68"/>
      <c r="BC165" s="68"/>
      <c r="BD165" s="68" t="s">
        <v>121</v>
      </c>
      <c r="BE165" s="68"/>
      <c r="BF165" s="69" t="e">
        <f t="shared" si="89"/>
        <v>#DIV/0!</v>
      </c>
      <c r="BG165" s="69" t="e">
        <f t="shared" si="90"/>
        <v>#DIV/0!</v>
      </c>
      <c r="BH165" s="68"/>
      <c r="BI165" s="68"/>
      <c r="BJ165" s="68" t="s">
        <v>122</v>
      </c>
      <c r="BK165" s="68"/>
      <c r="BL165" s="69" t="e">
        <f t="shared" si="91"/>
        <v>#DIV/0!</v>
      </c>
      <c r="BM165" s="69" t="e">
        <f t="shared" si="92"/>
        <v>#DIV/0!</v>
      </c>
      <c r="BN165" s="68"/>
      <c r="BO165" s="68"/>
      <c r="BP165" s="68" t="s">
        <v>123</v>
      </c>
      <c r="BQ165" s="68"/>
      <c r="BR165" s="69" t="e">
        <f t="shared" si="93"/>
        <v>#DIV/0!</v>
      </c>
      <c r="BS165" s="69" t="e">
        <f t="shared" si="94"/>
        <v>#DIV/0!</v>
      </c>
      <c r="BT165" s="68"/>
      <c r="BU165" s="68"/>
      <c r="BV165" s="68" t="s">
        <v>124</v>
      </c>
      <c r="BW165" s="68"/>
      <c r="BX165" s="69" t="e">
        <f t="shared" si="95"/>
        <v>#DIV/0!</v>
      </c>
      <c r="BY165" s="69" t="e">
        <f t="shared" si="96"/>
        <v>#DIV/0!</v>
      </c>
      <c r="BZ165" s="68"/>
      <c r="CA165" s="68"/>
      <c r="CB165" s="68" t="s">
        <v>125</v>
      </c>
      <c r="CC165" s="68"/>
      <c r="CD165" s="69" t="e">
        <f t="shared" si="97"/>
        <v>#DIV/0!</v>
      </c>
      <c r="CE165" s="69" t="e">
        <f t="shared" si="98"/>
        <v>#DIV/0!</v>
      </c>
      <c r="CF165" s="68"/>
      <c r="CG165" s="68"/>
      <c r="CH165" s="68" t="s">
        <v>126</v>
      </c>
      <c r="CI165" s="68"/>
      <c r="CJ165" s="69" t="e">
        <f t="shared" si="99"/>
        <v>#DIV/0!</v>
      </c>
      <c r="CK165" s="69" t="e">
        <f t="shared" si="100"/>
        <v>#DIV/0!</v>
      </c>
      <c r="CL165" s="68"/>
      <c r="CM165" s="68"/>
      <c r="CN165" s="59">
        <f t="shared" si="101"/>
        <v>0</v>
      </c>
      <c r="CO165" s="59">
        <f t="shared" si="102"/>
        <v>0</v>
      </c>
      <c r="CP165" s="59">
        <f t="shared" si="103"/>
        <v>0</v>
      </c>
      <c r="CQ165" s="59">
        <f t="shared" si="104"/>
        <v>0</v>
      </c>
      <c r="CR165" s="59">
        <f t="shared" si="105"/>
        <v>0</v>
      </c>
      <c r="CS165" s="59">
        <f t="shared" si="106"/>
        <v>0</v>
      </c>
      <c r="CT165" s="59">
        <f t="shared" si="107"/>
        <v>0</v>
      </c>
      <c r="CU165" s="59">
        <f t="shared" si="108"/>
        <v>0</v>
      </c>
      <c r="CV165" s="59">
        <f t="shared" si="109"/>
        <v>0</v>
      </c>
      <c r="CW165" s="59">
        <f t="shared" si="110"/>
        <v>0</v>
      </c>
      <c r="CX165" s="59">
        <f t="shared" si="111"/>
        <v>0</v>
      </c>
      <c r="CY165" s="59">
        <f t="shared" si="112"/>
        <v>0</v>
      </c>
      <c r="CZ165" s="59">
        <f t="shared" si="113"/>
        <v>0</v>
      </c>
    </row>
    <row r="166" spans="1:104" ht="14.15" x14ac:dyDescent="0.4">
      <c r="A166" s="150" t="s">
        <v>1132</v>
      </c>
      <c r="B166" s="227"/>
      <c r="C166" s="21" t="s">
        <v>1610</v>
      </c>
      <c r="D166" s="23"/>
      <c r="E166" s="23"/>
      <c r="F166" s="23"/>
      <c r="G166" s="21">
        <f t="shared" si="76"/>
        <v>0</v>
      </c>
      <c r="H166" s="21"/>
      <c r="I166" s="21"/>
      <c r="J166" s="21"/>
      <c r="K166" s="21"/>
      <c r="L166" s="21"/>
      <c r="M166" s="21"/>
      <c r="N166" s="21"/>
      <c r="O166" s="21"/>
      <c r="P166" s="21"/>
      <c r="Q166" s="21"/>
      <c r="R166" s="21"/>
      <c r="S166" s="21"/>
      <c r="T166" s="68" t="s">
        <v>115</v>
      </c>
      <c r="U166" s="68"/>
      <c r="V166" s="69" t="e">
        <f t="shared" si="77"/>
        <v>#DIV/0!</v>
      </c>
      <c r="W166" s="69" t="e">
        <f t="shared" si="78"/>
        <v>#DIV/0!</v>
      </c>
      <c r="X166" s="68"/>
      <c r="Y166" s="68"/>
      <c r="Z166" s="68" t="s">
        <v>116</v>
      </c>
      <c r="AA166" s="68"/>
      <c r="AB166" s="69" t="e">
        <f t="shared" si="79"/>
        <v>#DIV/0!</v>
      </c>
      <c r="AC166" s="69" t="e">
        <f t="shared" si="80"/>
        <v>#DIV/0!</v>
      </c>
      <c r="AD166" s="68"/>
      <c r="AE166" s="68"/>
      <c r="AF166" s="68" t="s">
        <v>117</v>
      </c>
      <c r="AG166" s="68"/>
      <c r="AH166" s="69" t="e">
        <f t="shared" si="81"/>
        <v>#DIV/0!</v>
      </c>
      <c r="AI166" s="69" t="e">
        <f t="shared" si="82"/>
        <v>#DIV/0!</v>
      </c>
      <c r="AJ166" s="68"/>
      <c r="AK166" s="68"/>
      <c r="AL166" s="68" t="s">
        <v>118</v>
      </c>
      <c r="AM166" s="68"/>
      <c r="AN166" s="69" t="e">
        <f t="shared" si="83"/>
        <v>#DIV/0!</v>
      </c>
      <c r="AO166" s="69" t="e">
        <f t="shared" si="84"/>
        <v>#DIV/0!</v>
      </c>
      <c r="AP166" s="68"/>
      <c r="AQ166" s="68"/>
      <c r="AR166" s="68" t="s">
        <v>119</v>
      </c>
      <c r="AS166" s="68"/>
      <c r="AT166" s="69" t="e">
        <f t="shared" si="85"/>
        <v>#DIV/0!</v>
      </c>
      <c r="AU166" s="69" t="e">
        <f t="shared" si="86"/>
        <v>#DIV/0!</v>
      </c>
      <c r="AV166" s="68"/>
      <c r="AW166" s="68"/>
      <c r="AX166" s="68" t="s">
        <v>120</v>
      </c>
      <c r="AY166" s="68"/>
      <c r="AZ166" s="69" t="e">
        <f t="shared" si="87"/>
        <v>#DIV/0!</v>
      </c>
      <c r="BA166" s="69" t="e">
        <f t="shared" si="88"/>
        <v>#DIV/0!</v>
      </c>
      <c r="BB166" s="68"/>
      <c r="BC166" s="68"/>
      <c r="BD166" s="68" t="s">
        <v>121</v>
      </c>
      <c r="BE166" s="68"/>
      <c r="BF166" s="69" t="e">
        <f t="shared" si="89"/>
        <v>#DIV/0!</v>
      </c>
      <c r="BG166" s="69" t="e">
        <f t="shared" si="90"/>
        <v>#DIV/0!</v>
      </c>
      <c r="BH166" s="68"/>
      <c r="BI166" s="68"/>
      <c r="BJ166" s="68" t="s">
        <v>122</v>
      </c>
      <c r="BK166" s="68"/>
      <c r="BL166" s="69" t="e">
        <f t="shared" si="91"/>
        <v>#DIV/0!</v>
      </c>
      <c r="BM166" s="69" t="e">
        <f t="shared" si="92"/>
        <v>#DIV/0!</v>
      </c>
      <c r="BN166" s="68"/>
      <c r="BO166" s="68"/>
      <c r="BP166" s="68" t="s">
        <v>123</v>
      </c>
      <c r="BQ166" s="68"/>
      <c r="BR166" s="69" t="e">
        <f t="shared" si="93"/>
        <v>#DIV/0!</v>
      </c>
      <c r="BS166" s="69" t="e">
        <f t="shared" si="94"/>
        <v>#DIV/0!</v>
      </c>
      <c r="BT166" s="68"/>
      <c r="BU166" s="68"/>
      <c r="BV166" s="68" t="s">
        <v>124</v>
      </c>
      <c r="BW166" s="68"/>
      <c r="BX166" s="69" t="e">
        <f t="shared" si="95"/>
        <v>#DIV/0!</v>
      </c>
      <c r="BY166" s="69" t="e">
        <f t="shared" si="96"/>
        <v>#DIV/0!</v>
      </c>
      <c r="BZ166" s="68"/>
      <c r="CA166" s="68"/>
      <c r="CB166" s="68" t="s">
        <v>125</v>
      </c>
      <c r="CC166" s="68"/>
      <c r="CD166" s="69" t="e">
        <f t="shared" si="97"/>
        <v>#DIV/0!</v>
      </c>
      <c r="CE166" s="69" t="e">
        <f t="shared" si="98"/>
        <v>#DIV/0!</v>
      </c>
      <c r="CF166" s="68"/>
      <c r="CG166" s="68"/>
      <c r="CH166" s="68" t="s">
        <v>126</v>
      </c>
      <c r="CI166" s="68"/>
      <c r="CJ166" s="69" t="e">
        <f t="shared" si="99"/>
        <v>#DIV/0!</v>
      </c>
      <c r="CK166" s="69" t="e">
        <f t="shared" si="100"/>
        <v>#DIV/0!</v>
      </c>
      <c r="CL166" s="68"/>
      <c r="CM166" s="68"/>
      <c r="CN166" s="59">
        <f t="shared" si="101"/>
        <v>0</v>
      </c>
      <c r="CO166" s="59">
        <f t="shared" si="102"/>
        <v>0</v>
      </c>
      <c r="CP166" s="59">
        <f t="shared" si="103"/>
        <v>0</v>
      </c>
      <c r="CQ166" s="59">
        <f t="shared" si="104"/>
        <v>0</v>
      </c>
      <c r="CR166" s="59">
        <f t="shared" si="105"/>
        <v>0</v>
      </c>
      <c r="CS166" s="59">
        <f t="shared" si="106"/>
        <v>0</v>
      </c>
      <c r="CT166" s="59">
        <f t="shared" si="107"/>
        <v>0</v>
      </c>
      <c r="CU166" s="59">
        <f t="shared" si="108"/>
        <v>0</v>
      </c>
      <c r="CV166" s="59">
        <f t="shared" si="109"/>
        <v>0</v>
      </c>
      <c r="CW166" s="59">
        <f t="shared" si="110"/>
        <v>0</v>
      </c>
      <c r="CX166" s="59">
        <f t="shared" si="111"/>
        <v>0</v>
      </c>
      <c r="CY166" s="59">
        <f t="shared" si="112"/>
        <v>0</v>
      </c>
      <c r="CZ166" s="59">
        <f t="shared" si="113"/>
        <v>0</v>
      </c>
    </row>
    <row r="167" spans="1:104" ht="14.15" x14ac:dyDescent="0.4">
      <c r="A167" s="150" t="s">
        <v>1132</v>
      </c>
      <c r="B167" s="228"/>
      <c r="C167" s="21" t="s">
        <v>1611</v>
      </c>
      <c r="D167" s="23"/>
      <c r="E167" s="23"/>
      <c r="F167" s="23"/>
      <c r="G167" s="21">
        <f t="shared" si="76"/>
        <v>0</v>
      </c>
      <c r="H167" s="21"/>
      <c r="I167" s="21"/>
      <c r="J167" s="21"/>
      <c r="K167" s="21"/>
      <c r="L167" s="21"/>
      <c r="M167" s="21"/>
      <c r="N167" s="21"/>
      <c r="O167" s="21"/>
      <c r="P167" s="21"/>
      <c r="Q167" s="21"/>
      <c r="R167" s="21"/>
      <c r="S167" s="21"/>
      <c r="T167" s="68" t="s">
        <v>115</v>
      </c>
      <c r="U167" s="68"/>
      <c r="V167" s="69" t="e">
        <f t="shared" si="77"/>
        <v>#DIV/0!</v>
      </c>
      <c r="W167" s="69" t="e">
        <f t="shared" si="78"/>
        <v>#DIV/0!</v>
      </c>
      <c r="X167" s="68"/>
      <c r="Y167" s="68"/>
      <c r="Z167" s="68" t="s">
        <v>116</v>
      </c>
      <c r="AA167" s="68"/>
      <c r="AB167" s="69" t="e">
        <f t="shared" si="79"/>
        <v>#DIV/0!</v>
      </c>
      <c r="AC167" s="69" t="e">
        <f t="shared" si="80"/>
        <v>#DIV/0!</v>
      </c>
      <c r="AD167" s="68"/>
      <c r="AE167" s="68"/>
      <c r="AF167" s="68" t="s">
        <v>117</v>
      </c>
      <c r="AG167" s="68"/>
      <c r="AH167" s="69" t="e">
        <f t="shared" si="81"/>
        <v>#DIV/0!</v>
      </c>
      <c r="AI167" s="69" t="e">
        <f t="shared" si="82"/>
        <v>#DIV/0!</v>
      </c>
      <c r="AJ167" s="68"/>
      <c r="AK167" s="68"/>
      <c r="AL167" s="68" t="s">
        <v>118</v>
      </c>
      <c r="AM167" s="68"/>
      <c r="AN167" s="69" t="e">
        <f t="shared" si="83"/>
        <v>#DIV/0!</v>
      </c>
      <c r="AO167" s="69" t="e">
        <f t="shared" si="84"/>
        <v>#DIV/0!</v>
      </c>
      <c r="AP167" s="68"/>
      <c r="AQ167" s="68"/>
      <c r="AR167" s="68" t="s">
        <v>119</v>
      </c>
      <c r="AS167" s="68"/>
      <c r="AT167" s="69" t="e">
        <f t="shared" si="85"/>
        <v>#DIV/0!</v>
      </c>
      <c r="AU167" s="69" t="e">
        <f t="shared" si="86"/>
        <v>#DIV/0!</v>
      </c>
      <c r="AV167" s="68"/>
      <c r="AW167" s="68"/>
      <c r="AX167" s="68" t="s">
        <v>120</v>
      </c>
      <c r="AY167" s="68"/>
      <c r="AZ167" s="69" t="e">
        <f t="shared" si="87"/>
        <v>#DIV/0!</v>
      </c>
      <c r="BA167" s="69" t="e">
        <f t="shared" si="88"/>
        <v>#DIV/0!</v>
      </c>
      <c r="BB167" s="68"/>
      <c r="BC167" s="68"/>
      <c r="BD167" s="68" t="s">
        <v>121</v>
      </c>
      <c r="BE167" s="68"/>
      <c r="BF167" s="69" t="e">
        <f t="shared" si="89"/>
        <v>#DIV/0!</v>
      </c>
      <c r="BG167" s="69" t="e">
        <f t="shared" si="90"/>
        <v>#DIV/0!</v>
      </c>
      <c r="BH167" s="68"/>
      <c r="BI167" s="68"/>
      <c r="BJ167" s="68" t="s">
        <v>122</v>
      </c>
      <c r="BK167" s="68"/>
      <c r="BL167" s="69" t="e">
        <f t="shared" si="91"/>
        <v>#DIV/0!</v>
      </c>
      <c r="BM167" s="69" t="e">
        <f t="shared" si="92"/>
        <v>#DIV/0!</v>
      </c>
      <c r="BN167" s="68"/>
      <c r="BO167" s="68"/>
      <c r="BP167" s="68" t="s">
        <v>123</v>
      </c>
      <c r="BQ167" s="68"/>
      <c r="BR167" s="69" t="e">
        <f t="shared" si="93"/>
        <v>#DIV/0!</v>
      </c>
      <c r="BS167" s="69" t="e">
        <f t="shared" si="94"/>
        <v>#DIV/0!</v>
      </c>
      <c r="BT167" s="68"/>
      <c r="BU167" s="68"/>
      <c r="BV167" s="68" t="s">
        <v>124</v>
      </c>
      <c r="BW167" s="68"/>
      <c r="BX167" s="69" t="e">
        <f t="shared" si="95"/>
        <v>#DIV/0!</v>
      </c>
      <c r="BY167" s="69" t="e">
        <f t="shared" si="96"/>
        <v>#DIV/0!</v>
      </c>
      <c r="BZ167" s="68"/>
      <c r="CA167" s="68"/>
      <c r="CB167" s="68" t="s">
        <v>125</v>
      </c>
      <c r="CC167" s="68"/>
      <c r="CD167" s="69" t="e">
        <f t="shared" si="97"/>
        <v>#DIV/0!</v>
      </c>
      <c r="CE167" s="69" t="e">
        <f t="shared" si="98"/>
        <v>#DIV/0!</v>
      </c>
      <c r="CF167" s="68"/>
      <c r="CG167" s="68"/>
      <c r="CH167" s="68" t="s">
        <v>126</v>
      </c>
      <c r="CI167" s="68"/>
      <c r="CJ167" s="69" t="e">
        <f t="shared" si="99"/>
        <v>#DIV/0!</v>
      </c>
      <c r="CK167" s="69" t="e">
        <f t="shared" si="100"/>
        <v>#DIV/0!</v>
      </c>
      <c r="CL167" s="68"/>
      <c r="CM167" s="68"/>
      <c r="CN167" s="59">
        <f t="shared" si="101"/>
        <v>0</v>
      </c>
      <c r="CO167" s="59">
        <f t="shared" si="102"/>
        <v>0</v>
      </c>
      <c r="CP167" s="59">
        <f t="shared" si="103"/>
        <v>0</v>
      </c>
      <c r="CQ167" s="59">
        <f t="shared" si="104"/>
        <v>0</v>
      </c>
      <c r="CR167" s="59">
        <f t="shared" si="105"/>
        <v>0</v>
      </c>
      <c r="CS167" s="59">
        <f t="shared" si="106"/>
        <v>0</v>
      </c>
      <c r="CT167" s="59">
        <f t="shared" si="107"/>
        <v>0</v>
      </c>
      <c r="CU167" s="59">
        <f t="shared" si="108"/>
        <v>0</v>
      </c>
      <c r="CV167" s="59">
        <f t="shared" si="109"/>
        <v>0</v>
      </c>
      <c r="CW167" s="59">
        <f t="shared" si="110"/>
        <v>0</v>
      </c>
      <c r="CX167" s="59">
        <f t="shared" si="111"/>
        <v>0</v>
      </c>
      <c r="CY167" s="59">
        <f t="shared" si="112"/>
        <v>0</v>
      </c>
      <c r="CZ167" s="59">
        <f t="shared" si="113"/>
        <v>0</v>
      </c>
    </row>
    <row r="168" spans="1:104" ht="38.6" x14ac:dyDescent="0.4">
      <c r="A168" s="150" t="s">
        <v>1245</v>
      </c>
      <c r="B168" s="226" t="s">
        <v>150</v>
      </c>
      <c r="C168" s="21" t="s">
        <v>1612</v>
      </c>
      <c r="D168" s="23" t="s">
        <v>1337</v>
      </c>
      <c r="E168" s="23" t="s">
        <v>1338</v>
      </c>
      <c r="F168" s="23" t="s">
        <v>1339</v>
      </c>
      <c r="G168" s="21">
        <f t="shared" si="76"/>
        <v>3</v>
      </c>
      <c r="H168" s="21"/>
      <c r="I168" s="21"/>
      <c r="J168" s="21"/>
      <c r="K168" s="21"/>
      <c r="L168" s="21"/>
      <c r="M168" s="21">
        <v>1</v>
      </c>
      <c r="N168" s="21"/>
      <c r="O168" s="21"/>
      <c r="P168" s="21">
        <v>1</v>
      </c>
      <c r="Q168" s="21"/>
      <c r="R168" s="21"/>
      <c r="S168" s="21">
        <v>1</v>
      </c>
      <c r="T168" s="68" t="s">
        <v>115</v>
      </c>
      <c r="U168" s="68"/>
      <c r="V168" s="69" t="e">
        <f t="shared" si="77"/>
        <v>#DIV/0!</v>
      </c>
      <c r="W168" s="69">
        <f t="shared" si="78"/>
        <v>0</v>
      </c>
      <c r="X168" s="68"/>
      <c r="Y168" s="68"/>
      <c r="Z168" s="68" t="s">
        <v>116</v>
      </c>
      <c r="AA168" s="68"/>
      <c r="AB168" s="69" t="e">
        <f t="shared" si="79"/>
        <v>#DIV/0!</v>
      </c>
      <c r="AC168" s="69">
        <f t="shared" si="80"/>
        <v>0</v>
      </c>
      <c r="AD168" s="68"/>
      <c r="AE168" s="68"/>
      <c r="AF168" s="68" t="s">
        <v>117</v>
      </c>
      <c r="AG168" s="68"/>
      <c r="AH168" s="69" t="e">
        <f t="shared" si="81"/>
        <v>#DIV/0!</v>
      </c>
      <c r="AI168" s="69">
        <f t="shared" si="82"/>
        <v>0</v>
      </c>
      <c r="AJ168" s="68"/>
      <c r="AK168" s="68"/>
      <c r="AL168" s="68" t="s">
        <v>118</v>
      </c>
      <c r="AM168" s="68"/>
      <c r="AN168" s="69" t="e">
        <f t="shared" si="83"/>
        <v>#DIV/0!</v>
      </c>
      <c r="AO168" s="69">
        <f t="shared" si="84"/>
        <v>0</v>
      </c>
      <c r="AP168" s="68"/>
      <c r="AQ168" s="68"/>
      <c r="AR168" s="68" t="s">
        <v>119</v>
      </c>
      <c r="AS168" s="68"/>
      <c r="AT168" s="69" t="e">
        <f t="shared" si="85"/>
        <v>#DIV/0!</v>
      </c>
      <c r="AU168" s="69">
        <f t="shared" si="86"/>
        <v>0</v>
      </c>
      <c r="AV168" s="68"/>
      <c r="AW168" s="68"/>
      <c r="AX168" s="68" t="s">
        <v>120</v>
      </c>
      <c r="AY168" s="68"/>
      <c r="AZ168" s="69">
        <f t="shared" si="87"/>
        <v>0</v>
      </c>
      <c r="BA168" s="69">
        <f t="shared" si="88"/>
        <v>0</v>
      </c>
      <c r="BB168" s="68"/>
      <c r="BC168" s="68"/>
      <c r="BD168" s="68" t="s">
        <v>121</v>
      </c>
      <c r="BE168" s="68"/>
      <c r="BF168" s="69" t="e">
        <f t="shared" si="89"/>
        <v>#DIV/0!</v>
      </c>
      <c r="BG168" s="69">
        <f t="shared" si="90"/>
        <v>0</v>
      </c>
      <c r="BH168" s="68"/>
      <c r="BI168" s="68"/>
      <c r="BJ168" s="68" t="s">
        <v>122</v>
      </c>
      <c r="BK168" s="68"/>
      <c r="BL168" s="69" t="e">
        <f t="shared" si="91"/>
        <v>#DIV/0!</v>
      </c>
      <c r="BM168" s="69">
        <f t="shared" si="92"/>
        <v>0</v>
      </c>
      <c r="BN168" s="68"/>
      <c r="BO168" s="68"/>
      <c r="BP168" s="68" t="s">
        <v>123</v>
      </c>
      <c r="BQ168" s="68"/>
      <c r="BR168" s="69">
        <f t="shared" si="93"/>
        <v>0</v>
      </c>
      <c r="BS168" s="69">
        <f t="shared" si="94"/>
        <v>0</v>
      </c>
      <c r="BT168" s="68"/>
      <c r="BU168" s="68"/>
      <c r="BV168" s="68" t="s">
        <v>124</v>
      </c>
      <c r="BW168" s="68"/>
      <c r="BX168" s="69" t="e">
        <f t="shared" si="95"/>
        <v>#DIV/0!</v>
      </c>
      <c r="BY168" s="69">
        <f t="shared" si="96"/>
        <v>0</v>
      </c>
      <c r="BZ168" s="68"/>
      <c r="CA168" s="68"/>
      <c r="CB168" s="68" t="s">
        <v>125</v>
      </c>
      <c r="CC168" s="68"/>
      <c r="CD168" s="69" t="e">
        <f t="shared" si="97"/>
        <v>#DIV/0!</v>
      </c>
      <c r="CE168" s="69">
        <f t="shared" si="98"/>
        <v>0</v>
      </c>
      <c r="CF168" s="68"/>
      <c r="CG168" s="68"/>
      <c r="CH168" s="68" t="s">
        <v>126</v>
      </c>
      <c r="CI168" s="68"/>
      <c r="CJ168" s="69">
        <f t="shared" si="99"/>
        <v>0</v>
      </c>
      <c r="CK168" s="69">
        <f t="shared" si="100"/>
        <v>0</v>
      </c>
      <c r="CL168" s="68"/>
      <c r="CM168" s="68"/>
      <c r="CN168" s="59">
        <f t="shared" si="101"/>
        <v>0</v>
      </c>
      <c r="CO168" s="59">
        <f t="shared" si="102"/>
        <v>0</v>
      </c>
      <c r="CP168" s="59">
        <f t="shared" si="103"/>
        <v>0</v>
      </c>
      <c r="CQ168" s="59">
        <f t="shared" si="104"/>
        <v>0</v>
      </c>
      <c r="CR168" s="59">
        <f t="shared" si="105"/>
        <v>0</v>
      </c>
      <c r="CS168" s="59">
        <f t="shared" si="106"/>
        <v>0</v>
      </c>
      <c r="CT168" s="59">
        <f t="shared" si="107"/>
        <v>0</v>
      </c>
      <c r="CU168" s="59">
        <f t="shared" si="108"/>
        <v>0</v>
      </c>
      <c r="CV168" s="59">
        <f t="shared" si="109"/>
        <v>0</v>
      </c>
      <c r="CW168" s="59">
        <f t="shared" si="110"/>
        <v>0</v>
      </c>
      <c r="CX168" s="59">
        <f t="shared" si="111"/>
        <v>0</v>
      </c>
      <c r="CY168" s="59">
        <f t="shared" si="112"/>
        <v>0</v>
      </c>
      <c r="CZ168" s="59">
        <f t="shared" si="113"/>
        <v>0</v>
      </c>
    </row>
    <row r="169" spans="1:104" ht="38.6" x14ac:dyDescent="0.4">
      <c r="A169" s="150" t="s">
        <v>1245</v>
      </c>
      <c r="B169" s="227"/>
      <c r="C169" s="21" t="s">
        <v>1613</v>
      </c>
      <c r="D169" s="23" t="s">
        <v>1337</v>
      </c>
      <c r="E169" s="23" t="s">
        <v>1342</v>
      </c>
      <c r="F169" s="23" t="s">
        <v>1343</v>
      </c>
      <c r="G169" s="21">
        <f t="shared" si="76"/>
        <v>6</v>
      </c>
      <c r="H169" s="21"/>
      <c r="I169" s="21"/>
      <c r="J169" s="21"/>
      <c r="K169" s="21"/>
      <c r="L169" s="21"/>
      <c r="M169" s="21">
        <v>1</v>
      </c>
      <c r="N169" s="21">
        <v>1</v>
      </c>
      <c r="O169" s="21">
        <v>1</v>
      </c>
      <c r="P169" s="21">
        <v>1</v>
      </c>
      <c r="Q169" s="21">
        <v>1</v>
      </c>
      <c r="R169" s="21">
        <v>1</v>
      </c>
      <c r="S169" s="21"/>
      <c r="T169" s="68" t="s">
        <v>115</v>
      </c>
      <c r="U169" s="68"/>
      <c r="V169" s="69" t="e">
        <f t="shared" si="77"/>
        <v>#DIV/0!</v>
      </c>
      <c r="W169" s="69">
        <f t="shared" si="78"/>
        <v>0</v>
      </c>
      <c r="X169" s="68"/>
      <c r="Y169" s="68"/>
      <c r="Z169" s="68" t="s">
        <v>116</v>
      </c>
      <c r="AA169" s="68"/>
      <c r="AB169" s="69" t="e">
        <f t="shared" si="79"/>
        <v>#DIV/0!</v>
      </c>
      <c r="AC169" s="69">
        <f t="shared" si="80"/>
        <v>0</v>
      </c>
      <c r="AD169" s="68"/>
      <c r="AE169" s="68"/>
      <c r="AF169" s="68" t="s">
        <v>117</v>
      </c>
      <c r="AG169" s="68"/>
      <c r="AH169" s="69" t="e">
        <f t="shared" si="81"/>
        <v>#DIV/0!</v>
      </c>
      <c r="AI169" s="69">
        <f t="shared" si="82"/>
        <v>0</v>
      </c>
      <c r="AJ169" s="68"/>
      <c r="AK169" s="68"/>
      <c r="AL169" s="68" t="s">
        <v>118</v>
      </c>
      <c r="AM169" s="68"/>
      <c r="AN169" s="69" t="e">
        <f t="shared" si="83"/>
        <v>#DIV/0!</v>
      </c>
      <c r="AO169" s="69">
        <f t="shared" si="84"/>
        <v>0</v>
      </c>
      <c r="AP169" s="68"/>
      <c r="AQ169" s="68"/>
      <c r="AR169" s="68" t="s">
        <v>119</v>
      </c>
      <c r="AS169" s="68"/>
      <c r="AT169" s="69" t="e">
        <f t="shared" si="85"/>
        <v>#DIV/0!</v>
      </c>
      <c r="AU169" s="69">
        <f t="shared" si="86"/>
        <v>0</v>
      </c>
      <c r="AV169" s="68"/>
      <c r="AW169" s="68"/>
      <c r="AX169" s="68" t="s">
        <v>120</v>
      </c>
      <c r="AY169" s="68"/>
      <c r="AZ169" s="69">
        <f t="shared" si="87"/>
        <v>0</v>
      </c>
      <c r="BA169" s="69">
        <f t="shared" si="88"/>
        <v>0</v>
      </c>
      <c r="BB169" s="68"/>
      <c r="BC169" s="68"/>
      <c r="BD169" s="68" t="s">
        <v>121</v>
      </c>
      <c r="BE169" s="68"/>
      <c r="BF169" s="69">
        <f t="shared" si="89"/>
        <v>0</v>
      </c>
      <c r="BG169" s="69">
        <f t="shared" si="90"/>
        <v>0</v>
      </c>
      <c r="BH169" s="68"/>
      <c r="BI169" s="68"/>
      <c r="BJ169" s="68" t="s">
        <v>122</v>
      </c>
      <c r="BK169" s="68"/>
      <c r="BL169" s="69">
        <f t="shared" si="91"/>
        <v>0</v>
      </c>
      <c r="BM169" s="69">
        <f t="shared" si="92"/>
        <v>0</v>
      </c>
      <c r="BN169" s="68"/>
      <c r="BO169" s="68"/>
      <c r="BP169" s="68" t="s">
        <v>123</v>
      </c>
      <c r="BQ169" s="68"/>
      <c r="BR169" s="69">
        <f t="shared" si="93"/>
        <v>0</v>
      </c>
      <c r="BS169" s="69">
        <f t="shared" si="94"/>
        <v>0</v>
      </c>
      <c r="BT169" s="68"/>
      <c r="BU169" s="68"/>
      <c r="BV169" s="68" t="s">
        <v>124</v>
      </c>
      <c r="BW169" s="68"/>
      <c r="BX169" s="69">
        <f t="shared" si="95"/>
        <v>0</v>
      </c>
      <c r="BY169" s="69">
        <f t="shared" si="96"/>
        <v>0</v>
      </c>
      <c r="BZ169" s="68"/>
      <c r="CA169" s="68"/>
      <c r="CB169" s="68" t="s">
        <v>125</v>
      </c>
      <c r="CC169" s="68"/>
      <c r="CD169" s="69">
        <f t="shared" si="97"/>
        <v>0</v>
      </c>
      <c r="CE169" s="69">
        <f t="shared" si="98"/>
        <v>0</v>
      </c>
      <c r="CF169" s="68"/>
      <c r="CG169" s="68"/>
      <c r="CH169" s="68" t="s">
        <v>126</v>
      </c>
      <c r="CI169" s="68"/>
      <c r="CJ169" s="69" t="e">
        <f t="shared" si="99"/>
        <v>#DIV/0!</v>
      </c>
      <c r="CK169" s="69">
        <f t="shared" si="100"/>
        <v>0</v>
      </c>
      <c r="CL169" s="68"/>
      <c r="CM169" s="68"/>
      <c r="CN169" s="59">
        <f t="shared" si="101"/>
        <v>0</v>
      </c>
      <c r="CO169" s="59">
        <f t="shared" si="102"/>
        <v>0</v>
      </c>
      <c r="CP169" s="59">
        <f t="shared" si="103"/>
        <v>0</v>
      </c>
      <c r="CQ169" s="59">
        <f t="shared" si="104"/>
        <v>0</v>
      </c>
      <c r="CR169" s="59">
        <f t="shared" si="105"/>
        <v>0</v>
      </c>
      <c r="CS169" s="59">
        <f t="shared" si="106"/>
        <v>0</v>
      </c>
      <c r="CT169" s="59">
        <f t="shared" si="107"/>
        <v>0</v>
      </c>
      <c r="CU169" s="59">
        <f t="shared" si="108"/>
        <v>0</v>
      </c>
      <c r="CV169" s="59">
        <f t="shared" si="109"/>
        <v>0</v>
      </c>
      <c r="CW169" s="59">
        <f t="shared" si="110"/>
        <v>0</v>
      </c>
      <c r="CX169" s="59">
        <f t="shared" si="111"/>
        <v>0</v>
      </c>
      <c r="CY169" s="59">
        <f t="shared" si="112"/>
        <v>0</v>
      </c>
      <c r="CZ169" s="59">
        <f t="shared" si="113"/>
        <v>0</v>
      </c>
    </row>
    <row r="170" spans="1:104" ht="51.45" x14ac:dyDescent="0.4">
      <c r="A170" s="150" t="s">
        <v>1245</v>
      </c>
      <c r="B170" s="227"/>
      <c r="C170" s="21" t="s">
        <v>1614</v>
      </c>
      <c r="D170" s="23" t="s">
        <v>1337</v>
      </c>
      <c r="E170" s="23" t="s">
        <v>1344</v>
      </c>
      <c r="F170" s="23" t="s">
        <v>1345</v>
      </c>
      <c r="G170" s="21">
        <f t="shared" si="76"/>
        <v>6</v>
      </c>
      <c r="H170" s="21"/>
      <c r="I170" s="21"/>
      <c r="J170" s="21"/>
      <c r="K170" s="21"/>
      <c r="L170" s="21"/>
      <c r="M170" s="21">
        <v>1</v>
      </c>
      <c r="N170" s="21">
        <v>1</v>
      </c>
      <c r="O170" s="21">
        <v>1</v>
      </c>
      <c r="P170" s="21">
        <v>1</v>
      </c>
      <c r="Q170" s="21">
        <v>1</v>
      </c>
      <c r="R170" s="21">
        <v>1</v>
      </c>
      <c r="S170" s="21"/>
      <c r="T170" s="68" t="s">
        <v>115</v>
      </c>
      <c r="U170" s="68"/>
      <c r="V170" s="69" t="e">
        <f t="shared" si="77"/>
        <v>#DIV/0!</v>
      </c>
      <c r="W170" s="69">
        <f t="shared" si="78"/>
        <v>0</v>
      </c>
      <c r="X170" s="68"/>
      <c r="Y170" s="68"/>
      <c r="Z170" s="68" t="s">
        <v>116</v>
      </c>
      <c r="AA170" s="68"/>
      <c r="AB170" s="69" t="e">
        <f t="shared" si="79"/>
        <v>#DIV/0!</v>
      </c>
      <c r="AC170" s="69">
        <f t="shared" si="80"/>
        <v>0</v>
      </c>
      <c r="AD170" s="68"/>
      <c r="AE170" s="68"/>
      <c r="AF170" s="68" t="s">
        <v>117</v>
      </c>
      <c r="AG170" s="68"/>
      <c r="AH170" s="69" t="e">
        <f t="shared" si="81"/>
        <v>#DIV/0!</v>
      </c>
      <c r="AI170" s="69">
        <f t="shared" si="82"/>
        <v>0</v>
      </c>
      <c r="AJ170" s="68"/>
      <c r="AK170" s="68"/>
      <c r="AL170" s="68" t="s">
        <v>118</v>
      </c>
      <c r="AM170" s="68"/>
      <c r="AN170" s="69" t="e">
        <f t="shared" si="83"/>
        <v>#DIV/0!</v>
      </c>
      <c r="AO170" s="69">
        <f t="shared" si="84"/>
        <v>0</v>
      </c>
      <c r="AP170" s="68"/>
      <c r="AQ170" s="68"/>
      <c r="AR170" s="68" t="s">
        <v>119</v>
      </c>
      <c r="AS170" s="68"/>
      <c r="AT170" s="69" t="e">
        <f t="shared" si="85"/>
        <v>#DIV/0!</v>
      </c>
      <c r="AU170" s="69">
        <f t="shared" si="86"/>
        <v>0</v>
      </c>
      <c r="AV170" s="68"/>
      <c r="AW170" s="68"/>
      <c r="AX170" s="68" t="s">
        <v>120</v>
      </c>
      <c r="AY170" s="68"/>
      <c r="AZ170" s="69">
        <f t="shared" si="87"/>
        <v>0</v>
      </c>
      <c r="BA170" s="69">
        <f t="shared" si="88"/>
        <v>0</v>
      </c>
      <c r="BB170" s="68"/>
      <c r="BC170" s="68"/>
      <c r="BD170" s="68" t="s">
        <v>121</v>
      </c>
      <c r="BE170" s="68"/>
      <c r="BF170" s="69">
        <f t="shared" si="89"/>
        <v>0</v>
      </c>
      <c r="BG170" s="69">
        <f t="shared" si="90"/>
        <v>0</v>
      </c>
      <c r="BH170" s="68"/>
      <c r="BI170" s="68"/>
      <c r="BJ170" s="68" t="s">
        <v>122</v>
      </c>
      <c r="BK170" s="68"/>
      <c r="BL170" s="69">
        <f t="shared" si="91"/>
        <v>0</v>
      </c>
      <c r="BM170" s="69">
        <f t="shared" si="92"/>
        <v>0</v>
      </c>
      <c r="BN170" s="68"/>
      <c r="BO170" s="68"/>
      <c r="BP170" s="68" t="s">
        <v>123</v>
      </c>
      <c r="BQ170" s="68"/>
      <c r="BR170" s="69">
        <f t="shared" si="93"/>
        <v>0</v>
      </c>
      <c r="BS170" s="69">
        <f t="shared" si="94"/>
        <v>0</v>
      </c>
      <c r="BT170" s="68"/>
      <c r="BU170" s="68"/>
      <c r="BV170" s="68" t="s">
        <v>124</v>
      </c>
      <c r="BW170" s="68"/>
      <c r="BX170" s="69">
        <f t="shared" si="95"/>
        <v>0</v>
      </c>
      <c r="BY170" s="69">
        <f t="shared" si="96"/>
        <v>0</v>
      </c>
      <c r="BZ170" s="68"/>
      <c r="CA170" s="68"/>
      <c r="CB170" s="68" t="s">
        <v>125</v>
      </c>
      <c r="CC170" s="68"/>
      <c r="CD170" s="69">
        <f t="shared" si="97"/>
        <v>0</v>
      </c>
      <c r="CE170" s="69">
        <f t="shared" si="98"/>
        <v>0</v>
      </c>
      <c r="CF170" s="68"/>
      <c r="CG170" s="68"/>
      <c r="CH170" s="68" t="s">
        <v>126</v>
      </c>
      <c r="CI170" s="68"/>
      <c r="CJ170" s="69" t="e">
        <f t="shared" si="99"/>
        <v>#DIV/0!</v>
      </c>
      <c r="CK170" s="69">
        <f t="shared" si="100"/>
        <v>0</v>
      </c>
      <c r="CL170" s="68"/>
      <c r="CM170" s="68"/>
      <c r="CN170" s="59">
        <f t="shared" si="101"/>
        <v>0</v>
      </c>
      <c r="CO170" s="59">
        <f t="shared" si="102"/>
        <v>0</v>
      </c>
      <c r="CP170" s="59">
        <f t="shared" si="103"/>
        <v>0</v>
      </c>
      <c r="CQ170" s="59">
        <f t="shared" si="104"/>
        <v>0</v>
      </c>
      <c r="CR170" s="59">
        <f t="shared" si="105"/>
        <v>0</v>
      </c>
      <c r="CS170" s="59">
        <f t="shared" si="106"/>
        <v>0</v>
      </c>
      <c r="CT170" s="59">
        <f t="shared" si="107"/>
        <v>0</v>
      </c>
      <c r="CU170" s="59">
        <f t="shared" si="108"/>
        <v>0</v>
      </c>
      <c r="CV170" s="59">
        <f t="shared" si="109"/>
        <v>0</v>
      </c>
      <c r="CW170" s="59">
        <f t="shared" si="110"/>
        <v>0</v>
      </c>
      <c r="CX170" s="59">
        <f t="shared" si="111"/>
        <v>0</v>
      </c>
      <c r="CY170" s="59">
        <f t="shared" si="112"/>
        <v>0</v>
      </c>
      <c r="CZ170" s="59">
        <f t="shared" si="113"/>
        <v>0</v>
      </c>
    </row>
    <row r="171" spans="1:104" ht="14.15" x14ac:dyDescent="0.4">
      <c r="A171" s="150" t="s">
        <v>1245</v>
      </c>
      <c r="B171" s="228"/>
      <c r="C171" s="21" t="s">
        <v>1615</v>
      </c>
      <c r="D171" s="23"/>
      <c r="E171" s="23"/>
      <c r="F171" s="23"/>
      <c r="G171" s="21">
        <f t="shared" si="76"/>
        <v>0</v>
      </c>
      <c r="H171" s="21"/>
      <c r="I171" s="21"/>
      <c r="J171" s="21"/>
      <c r="K171" s="21"/>
      <c r="L171" s="21"/>
      <c r="M171" s="21"/>
      <c r="N171" s="21"/>
      <c r="O171" s="21"/>
      <c r="P171" s="21"/>
      <c r="Q171" s="21"/>
      <c r="R171" s="21"/>
      <c r="S171" s="21"/>
      <c r="T171" s="68" t="s">
        <v>115</v>
      </c>
      <c r="U171" s="68"/>
      <c r="V171" s="69" t="e">
        <f t="shared" si="77"/>
        <v>#DIV/0!</v>
      </c>
      <c r="W171" s="69" t="e">
        <f t="shared" si="78"/>
        <v>#DIV/0!</v>
      </c>
      <c r="X171" s="68"/>
      <c r="Y171" s="68"/>
      <c r="Z171" s="68" t="s">
        <v>116</v>
      </c>
      <c r="AA171" s="68"/>
      <c r="AB171" s="69" t="e">
        <f t="shared" si="79"/>
        <v>#DIV/0!</v>
      </c>
      <c r="AC171" s="69" t="e">
        <f t="shared" si="80"/>
        <v>#DIV/0!</v>
      </c>
      <c r="AD171" s="68"/>
      <c r="AE171" s="68"/>
      <c r="AF171" s="68" t="s">
        <v>117</v>
      </c>
      <c r="AG171" s="68"/>
      <c r="AH171" s="69" t="e">
        <f t="shared" si="81"/>
        <v>#DIV/0!</v>
      </c>
      <c r="AI171" s="69" t="e">
        <f t="shared" si="82"/>
        <v>#DIV/0!</v>
      </c>
      <c r="AJ171" s="68"/>
      <c r="AK171" s="68"/>
      <c r="AL171" s="68" t="s">
        <v>118</v>
      </c>
      <c r="AM171" s="68"/>
      <c r="AN171" s="69" t="e">
        <f t="shared" si="83"/>
        <v>#DIV/0!</v>
      </c>
      <c r="AO171" s="69" t="e">
        <f t="shared" si="84"/>
        <v>#DIV/0!</v>
      </c>
      <c r="AP171" s="68"/>
      <c r="AQ171" s="68"/>
      <c r="AR171" s="68" t="s">
        <v>119</v>
      </c>
      <c r="AS171" s="68"/>
      <c r="AT171" s="69" t="e">
        <f t="shared" si="85"/>
        <v>#DIV/0!</v>
      </c>
      <c r="AU171" s="69" t="e">
        <f t="shared" si="86"/>
        <v>#DIV/0!</v>
      </c>
      <c r="AV171" s="68"/>
      <c r="AW171" s="68"/>
      <c r="AX171" s="68" t="s">
        <v>120</v>
      </c>
      <c r="AY171" s="68"/>
      <c r="AZ171" s="69" t="e">
        <f t="shared" si="87"/>
        <v>#DIV/0!</v>
      </c>
      <c r="BA171" s="69" t="e">
        <f t="shared" si="88"/>
        <v>#DIV/0!</v>
      </c>
      <c r="BB171" s="68"/>
      <c r="BC171" s="68"/>
      <c r="BD171" s="68" t="s">
        <v>121</v>
      </c>
      <c r="BE171" s="68"/>
      <c r="BF171" s="69" t="e">
        <f t="shared" si="89"/>
        <v>#DIV/0!</v>
      </c>
      <c r="BG171" s="69" t="e">
        <f t="shared" si="90"/>
        <v>#DIV/0!</v>
      </c>
      <c r="BH171" s="68"/>
      <c r="BI171" s="68"/>
      <c r="BJ171" s="68" t="s">
        <v>122</v>
      </c>
      <c r="BK171" s="68"/>
      <c r="BL171" s="69" t="e">
        <f t="shared" si="91"/>
        <v>#DIV/0!</v>
      </c>
      <c r="BM171" s="69" t="e">
        <f t="shared" si="92"/>
        <v>#DIV/0!</v>
      </c>
      <c r="BN171" s="68"/>
      <c r="BO171" s="68"/>
      <c r="BP171" s="68" t="s">
        <v>123</v>
      </c>
      <c r="BQ171" s="68"/>
      <c r="BR171" s="69" t="e">
        <f t="shared" si="93"/>
        <v>#DIV/0!</v>
      </c>
      <c r="BS171" s="69" t="e">
        <f t="shared" si="94"/>
        <v>#DIV/0!</v>
      </c>
      <c r="BT171" s="68"/>
      <c r="BU171" s="68"/>
      <c r="BV171" s="68" t="s">
        <v>124</v>
      </c>
      <c r="BW171" s="68"/>
      <c r="BX171" s="69" t="e">
        <f t="shared" si="95"/>
        <v>#DIV/0!</v>
      </c>
      <c r="BY171" s="69" t="e">
        <f t="shared" si="96"/>
        <v>#DIV/0!</v>
      </c>
      <c r="BZ171" s="68"/>
      <c r="CA171" s="68"/>
      <c r="CB171" s="68" t="s">
        <v>125</v>
      </c>
      <c r="CC171" s="68"/>
      <c r="CD171" s="69" t="e">
        <f t="shared" si="97"/>
        <v>#DIV/0!</v>
      </c>
      <c r="CE171" s="69" t="e">
        <f t="shared" si="98"/>
        <v>#DIV/0!</v>
      </c>
      <c r="CF171" s="68"/>
      <c r="CG171" s="68"/>
      <c r="CH171" s="68" t="s">
        <v>126</v>
      </c>
      <c r="CI171" s="68"/>
      <c r="CJ171" s="69" t="e">
        <f t="shared" si="99"/>
        <v>#DIV/0!</v>
      </c>
      <c r="CK171" s="69" t="e">
        <f t="shared" si="100"/>
        <v>#DIV/0!</v>
      </c>
      <c r="CL171" s="68"/>
      <c r="CM171" s="68"/>
      <c r="CN171" s="59">
        <f t="shared" si="101"/>
        <v>0</v>
      </c>
      <c r="CO171" s="59">
        <f t="shared" si="102"/>
        <v>0</v>
      </c>
      <c r="CP171" s="59">
        <f t="shared" si="103"/>
        <v>0</v>
      </c>
      <c r="CQ171" s="59">
        <f t="shared" si="104"/>
        <v>0</v>
      </c>
      <c r="CR171" s="59">
        <f t="shared" si="105"/>
        <v>0</v>
      </c>
      <c r="CS171" s="59">
        <f t="shared" si="106"/>
        <v>0</v>
      </c>
      <c r="CT171" s="59">
        <f t="shared" si="107"/>
        <v>0</v>
      </c>
      <c r="CU171" s="59">
        <f t="shared" si="108"/>
        <v>0</v>
      </c>
      <c r="CV171" s="59">
        <f t="shared" si="109"/>
        <v>0</v>
      </c>
      <c r="CW171" s="59">
        <f t="shared" si="110"/>
        <v>0</v>
      </c>
      <c r="CX171" s="59">
        <f t="shared" si="111"/>
        <v>0</v>
      </c>
      <c r="CY171" s="59">
        <f t="shared" si="112"/>
        <v>0</v>
      </c>
      <c r="CZ171" s="59">
        <f t="shared" si="113"/>
        <v>0</v>
      </c>
    </row>
    <row r="172" spans="1:104" ht="51.45" x14ac:dyDescent="0.4">
      <c r="A172" s="150" t="s">
        <v>1245</v>
      </c>
      <c r="B172" s="226" t="s">
        <v>150</v>
      </c>
      <c r="C172" s="21" t="s">
        <v>1616</v>
      </c>
      <c r="D172" s="23" t="s">
        <v>1337</v>
      </c>
      <c r="E172" s="23" t="s">
        <v>1352</v>
      </c>
      <c r="F172" s="23" t="s">
        <v>1353</v>
      </c>
      <c r="G172" s="21">
        <f t="shared" si="76"/>
        <v>3</v>
      </c>
      <c r="H172" s="21"/>
      <c r="I172" s="21"/>
      <c r="J172" s="21"/>
      <c r="K172" s="21"/>
      <c r="L172" s="21"/>
      <c r="M172" s="21">
        <v>1</v>
      </c>
      <c r="N172" s="21"/>
      <c r="O172" s="21"/>
      <c r="P172" s="21">
        <v>1</v>
      </c>
      <c r="Q172" s="21"/>
      <c r="R172" s="21"/>
      <c r="S172" s="21">
        <v>1</v>
      </c>
      <c r="T172" s="68" t="s">
        <v>115</v>
      </c>
      <c r="U172" s="68"/>
      <c r="V172" s="69" t="e">
        <f t="shared" si="77"/>
        <v>#DIV/0!</v>
      </c>
      <c r="W172" s="69">
        <f t="shared" si="78"/>
        <v>0</v>
      </c>
      <c r="X172" s="68"/>
      <c r="Y172" s="68"/>
      <c r="Z172" s="68" t="s">
        <v>116</v>
      </c>
      <c r="AA172" s="68"/>
      <c r="AB172" s="69" t="e">
        <f t="shared" si="79"/>
        <v>#DIV/0!</v>
      </c>
      <c r="AC172" s="69">
        <f t="shared" si="80"/>
        <v>0</v>
      </c>
      <c r="AD172" s="68"/>
      <c r="AE172" s="68"/>
      <c r="AF172" s="68" t="s">
        <v>117</v>
      </c>
      <c r="AG172" s="68"/>
      <c r="AH172" s="69" t="e">
        <f t="shared" si="81"/>
        <v>#DIV/0!</v>
      </c>
      <c r="AI172" s="69">
        <f t="shared" si="82"/>
        <v>0</v>
      </c>
      <c r="AJ172" s="68"/>
      <c r="AK172" s="68"/>
      <c r="AL172" s="68" t="s">
        <v>118</v>
      </c>
      <c r="AM172" s="68"/>
      <c r="AN172" s="69" t="e">
        <f t="shared" si="83"/>
        <v>#DIV/0!</v>
      </c>
      <c r="AO172" s="69">
        <f t="shared" si="84"/>
        <v>0</v>
      </c>
      <c r="AP172" s="68"/>
      <c r="AQ172" s="68"/>
      <c r="AR172" s="68" t="s">
        <v>119</v>
      </c>
      <c r="AS172" s="68"/>
      <c r="AT172" s="69" t="e">
        <f t="shared" si="85"/>
        <v>#DIV/0!</v>
      </c>
      <c r="AU172" s="69">
        <f t="shared" si="86"/>
        <v>0</v>
      </c>
      <c r="AV172" s="68"/>
      <c r="AW172" s="68"/>
      <c r="AX172" s="68" t="s">
        <v>120</v>
      </c>
      <c r="AY172" s="68"/>
      <c r="AZ172" s="69">
        <f t="shared" si="87"/>
        <v>0</v>
      </c>
      <c r="BA172" s="69">
        <f t="shared" si="88"/>
        <v>0</v>
      </c>
      <c r="BB172" s="68"/>
      <c r="BC172" s="68"/>
      <c r="BD172" s="68" t="s">
        <v>121</v>
      </c>
      <c r="BE172" s="68"/>
      <c r="BF172" s="69" t="e">
        <f t="shared" si="89"/>
        <v>#DIV/0!</v>
      </c>
      <c r="BG172" s="69">
        <f t="shared" si="90"/>
        <v>0</v>
      </c>
      <c r="BH172" s="68"/>
      <c r="BI172" s="68"/>
      <c r="BJ172" s="68" t="s">
        <v>122</v>
      </c>
      <c r="BK172" s="68"/>
      <c r="BL172" s="69" t="e">
        <f t="shared" si="91"/>
        <v>#DIV/0!</v>
      </c>
      <c r="BM172" s="69">
        <f t="shared" si="92"/>
        <v>0</v>
      </c>
      <c r="BN172" s="68"/>
      <c r="BO172" s="68"/>
      <c r="BP172" s="68" t="s">
        <v>123</v>
      </c>
      <c r="BQ172" s="68"/>
      <c r="BR172" s="69">
        <f t="shared" si="93"/>
        <v>0</v>
      </c>
      <c r="BS172" s="69">
        <f t="shared" si="94"/>
        <v>0</v>
      </c>
      <c r="BT172" s="68"/>
      <c r="BU172" s="68"/>
      <c r="BV172" s="68" t="s">
        <v>124</v>
      </c>
      <c r="BW172" s="68"/>
      <c r="BX172" s="69" t="e">
        <f t="shared" si="95"/>
        <v>#DIV/0!</v>
      </c>
      <c r="BY172" s="69">
        <f t="shared" si="96"/>
        <v>0</v>
      </c>
      <c r="BZ172" s="68"/>
      <c r="CA172" s="68"/>
      <c r="CB172" s="68" t="s">
        <v>125</v>
      </c>
      <c r="CC172" s="68"/>
      <c r="CD172" s="69" t="e">
        <f t="shared" si="97"/>
        <v>#DIV/0!</v>
      </c>
      <c r="CE172" s="69">
        <f t="shared" si="98"/>
        <v>0</v>
      </c>
      <c r="CF172" s="68"/>
      <c r="CG172" s="68"/>
      <c r="CH172" s="68" t="s">
        <v>126</v>
      </c>
      <c r="CI172" s="68"/>
      <c r="CJ172" s="69">
        <f t="shared" si="99"/>
        <v>0</v>
      </c>
      <c r="CK172" s="69">
        <f t="shared" si="100"/>
        <v>0</v>
      </c>
      <c r="CL172" s="68"/>
      <c r="CM172" s="68"/>
      <c r="CN172" s="59">
        <f t="shared" si="101"/>
        <v>0</v>
      </c>
      <c r="CO172" s="59">
        <f t="shared" si="102"/>
        <v>0</v>
      </c>
      <c r="CP172" s="59">
        <f t="shared" si="103"/>
        <v>0</v>
      </c>
      <c r="CQ172" s="59">
        <f t="shared" si="104"/>
        <v>0</v>
      </c>
      <c r="CR172" s="59">
        <f t="shared" si="105"/>
        <v>0</v>
      </c>
      <c r="CS172" s="59">
        <f t="shared" si="106"/>
        <v>0</v>
      </c>
      <c r="CT172" s="59">
        <f t="shared" si="107"/>
        <v>0</v>
      </c>
      <c r="CU172" s="59">
        <f t="shared" si="108"/>
        <v>0</v>
      </c>
      <c r="CV172" s="59">
        <f t="shared" si="109"/>
        <v>0</v>
      </c>
      <c r="CW172" s="59">
        <f t="shared" si="110"/>
        <v>0</v>
      </c>
      <c r="CX172" s="59">
        <f t="shared" si="111"/>
        <v>0</v>
      </c>
      <c r="CY172" s="59">
        <f t="shared" si="112"/>
        <v>0</v>
      </c>
      <c r="CZ172" s="59">
        <f t="shared" si="113"/>
        <v>0</v>
      </c>
    </row>
    <row r="173" spans="1:104" ht="115.75" x14ac:dyDescent="0.4">
      <c r="A173" s="150" t="s">
        <v>1245</v>
      </c>
      <c r="B173" s="227"/>
      <c r="C173" s="21" t="s">
        <v>1617</v>
      </c>
      <c r="D173" s="23" t="s">
        <v>1356</v>
      </c>
      <c r="E173" s="23" t="s">
        <v>1357</v>
      </c>
      <c r="F173" s="23" t="s">
        <v>1358</v>
      </c>
      <c r="G173" s="21">
        <f t="shared" si="76"/>
        <v>1</v>
      </c>
      <c r="H173" s="21"/>
      <c r="I173" s="21"/>
      <c r="J173" s="21"/>
      <c r="K173" s="21"/>
      <c r="L173" s="21"/>
      <c r="M173" s="21"/>
      <c r="N173" s="21"/>
      <c r="O173" s="21"/>
      <c r="P173" s="21"/>
      <c r="Q173" s="21">
        <v>1</v>
      </c>
      <c r="R173" s="21"/>
      <c r="S173" s="21"/>
      <c r="T173" s="68" t="s">
        <v>115</v>
      </c>
      <c r="U173" s="68"/>
      <c r="V173" s="69" t="e">
        <f t="shared" si="77"/>
        <v>#DIV/0!</v>
      </c>
      <c r="W173" s="69">
        <f t="shared" si="78"/>
        <v>0</v>
      </c>
      <c r="X173" s="68"/>
      <c r="Y173" s="68"/>
      <c r="Z173" s="68" t="s">
        <v>116</v>
      </c>
      <c r="AA173" s="68"/>
      <c r="AB173" s="69" t="e">
        <f t="shared" si="79"/>
        <v>#DIV/0!</v>
      </c>
      <c r="AC173" s="69">
        <f t="shared" si="80"/>
        <v>0</v>
      </c>
      <c r="AD173" s="68"/>
      <c r="AE173" s="68"/>
      <c r="AF173" s="68" t="s">
        <v>117</v>
      </c>
      <c r="AG173" s="68"/>
      <c r="AH173" s="69" t="e">
        <f t="shared" si="81"/>
        <v>#DIV/0!</v>
      </c>
      <c r="AI173" s="69">
        <f t="shared" si="82"/>
        <v>0</v>
      </c>
      <c r="AJ173" s="68"/>
      <c r="AK173" s="68"/>
      <c r="AL173" s="68" t="s">
        <v>118</v>
      </c>
      <c r="AM173" s="68"/>
      <c r="AN173" s="69" t="e">
        <f t="shared" si="83"/>
        <v>#DIV/0!</v>
      </c>
      <c r="AO173" s="69">
        <f t="shared" si="84"/>
        <v>0</v>
      </c>
      <c r="AP173" s="68"/>
      <c r="AQ173" s="68"/>
      <c r="AR173" s="68" t="s">
        <v>119</v>
      </c>
      <c r="AS173" s="68"/>
      <c r="AT173" s="69" t="e">
        <f t="shared" si="85"/>
        <v>#DIV/0!</v>
      </c>
      <c r="AU173" s="69">
        <f t="shared" si="86"/>
        <v>0</v>
      </c>
      <c r="AV173" s="68"/>
      <c r="AW173" s="68"/>
      <c r="AX173" s="68" t="s">
        <v>120</v>
      </c>
      <c r="AY173" s="68"/>
      <c r="AZ173" s="69" t="e">
        <f t="shared" si="87"/>
        <v>#DIV/0!</v>
      </c>
      <c r="BA173" s="69">
        <f t="shared" si="88"/>
        <v>0</v>
      </c>
      <c r="BB173" s="68"/>
      <c r="BC173" s="68"/>
      <c r="BD173" s="68" t="s">
        <v>121</v>
      </c>
      <c r="BE173" s="68"/>
      <c r="BF173" s="69" t="e">
        <f t="shared" si="89"/>
        <v>#DIV/0!</v>
      </c>
      <c r="BG173" s="69">
        <f t="shared" si="90"/>
        <v>0</v>
      </c>
      <c r="BH173" s="68"/>
      <c r="BI173" s="68"/>
      <c r="BJ173" s="68" t="s">
        <v>122</v>
      </c>
      <c r="BK173" s="68"/>
      <c r="BL173" s="69" t="e">
        <f t="shared" si="91"/>
        <v>#DIV/0!</v>
      </c>
      <c r="BM173" s="69">
        <f t="shared" si="92"/>
        <v>0</v>
      </c>
      <c r="BN173" s="68"/>
      <c r="BO173" s="68"/>
      <c r="BP173" s="68" t="s">
        <v>123</v>
      </c>
      <c r="BQ173" s="68"/>
      <c r="BR173" s="69" t="e">
        <f t="shared" si="93"/>
        <v>#DIV/0!</v>
      </c>
      <c r="BS173" s="69">
        <f t="shared" si="94"/>
        <v>0</v>
      </c>
      <c r="BT173" s="68"/>
      <c r="BU173" s="68"/>
      <c r="BV173" s="68" t="s">
        <v>124</v>
      </c>
      <c r="BW173" s="68"/>
      <c r="BX173" s="69">
        <f t="shared" si="95"/>
        <v>0</v>
      </c>
      <c r="BY173" s="69">
        <f t="shared" si="96"/>
        <v>0</v>
      </c>
      <c r="BZ173" s="68"/>
      <c r="CA173" s="68"/>
      <c r="CB173" s="68" t="s">
        <v>125</v>
      </c>
      <c r="CC173" s="68"/>
      <c r="CD173" s="69" t="e">
        <f t="shared" si="97"/>
        <v>#DIV/0!</v>
      </c>
      <c r="CE173" s="69">
        <f t="shared" si="98"/>
        <v>0</v>
      </c>
      <c r="CF173" s="68"/>
      <c r="CG173" s="68"/>
      <c r="CH173" s="68" t="s">
        <v>126</v>
      </c>
      <c r="CI173" s="68"/>
      <c r="CJ173" s="69" t="e">
        <f t="shared" si="99"/>
        <v>#DIV/0!</v>
      </c>
      <c r="CK173" s="69">
        <f t="shared" si="100"/>
        <v>0</v>
      </c>
      <c r="CL173" s="68"/>
      <c r="CM173" s="68"/>
      <c r="CN173" s="59">
        <f t="shared" si="101"/>
        <v>0</v>
      </c>
      <c r="CO173" s="59">
        <f t="shared" si="102"/>
        <v>0</v>
      </c>
      <c r="CP173" s="59">
        <f t="shared" si="103"/>
        <v>0</v>
      </c>
      <c r="CQ173" s="59">
        <f t="shared" si="104"/>
        <v>0</v>
      </c>
      <c r="CR173" s="59">
        <f t="shared" si="105"/>
        <v>0</v>
      </c>
      <c r="CS173" s="59">
        <f t="shared" si="106"/>
        <v>0</v>
      </c>
      <c r="CT173" s="59">
        <f t="shared" si="107"/>
        <v>0</v>
      </c>
      <c r="CU173" s="59">
        <f t="shared" si="108"/>
        <v>0</v>
      </c>
      <c r="CV173" s="59">
        <f t="shared" si="109"/>
        <v>0</v>
      </c>
      <c r="CW173" s="59">
        <f t="shared" si="110"/>
        <v>0</v>
      </c>
      <c r="CX173" s="59">
        <f t="shared" si="111"/>
        <v>0</v>
      </c>
      <c r="CY173" s="59">
        <f t="shared" si="112"/>
        <v>0</v>
      </c>
      <c r="CZ173" s="59">
        <f t="shared" si="113"/>
        <v>0</v>
      </c>
    </row>
    <row r="174" spans="1:104" ht="14.15" x14ac:dyDescent="0.4">
      <c r="A174" s="150" t="s">
        <v>1245</v>
      </c>
      <c r="B174" s="227"/>
      <c r="C174" s="21" t="s">
        <v>1618</v>
      </c>
      <c r="D174" s="23"/>
      <c r="E174" s="23"/>
      <c r="F174" s="23"/>
      <c r="G174" s="21">
        <f t="shared" si="76"/>
        <v>0</v>
      </c>
      <c r="H174" s="21"/>
      <c r="I174" s="21"/>
      <c r="J174" s="21"/>
      <c r="K174" s="21"/>
      <c r="L174" s="21"/>
      <c r="M174" s="21"/>
      <c r="N174" s="21"/>
      <c r="O174" s="21"/>
      <c r="P174" s="21"/>
      <c r="Q174" s="21"/>
      <c r="R174" s="21"/>
      <c r="S174" s="21"/>
      <c r="T174" s="68" t="s">
        <v>115</v>
      </c>
      <c r="U174" s="68"/>
      <c r="V174" s="69" t="e">
        <f t="shared" si="77"/>
        <v>#DIV/0!</v>
      </c>
      <c r="W174" s="69" t="e">
        <f t="shared" si="78"/>
        <v>#DIV/0!</v>
      </c>
      <c r="X174" s="68"/>
      <c r="Y174" s="68"/>
      <c r="Z174" s="68" t="s">
        <v>116</v>
      </c>
      <c r="AA174" s="68"/>
      <c r="AB174" s="69" t="e">
        <f t="shared" si="79"/>
        <v>#DIV/0!</v>
      </c>
      <c r="AC174" s="69" t="e">
        <f t="shared" si="80"/>
        <v>#DIV/0!</v>
      </c>
      <c r="AD174" s="68"/>
      <c r="AE174" s="68"/>
      <c r="AF174" s="68" t="s">
        <v>117</v>
      </c>
      <c r="AG174" s="68"/>
      <c r="AH174" s="69" t="e">
        <f t="shared" si="81"/>
        <v>#DIV/0!</v>
      </c>
      <c r="AI174" s="69" t="e">
        <f t="shared" si="82"/>
        <v>#DIV/0!</v>
      </c>
      <c r="AJ174" s="68"/>
      <c r="AK174" s="68"/>
      <c r="AL174" s="68" t="s">
        <v>118</v>
      </c>
      <c r="AM174" s="68"/>
      <c r="AN174" s="69" t="e">
        <f t="shared" si="83"/>
        <v>#DIV/0!</v>
      </c>
      <c r="AO174" s="69" t="e">
        <f t="shared" si="84"/>
        <v>#DIV/0!</v>
      </c>
      <c r="AP174" s="68"/>
      <c r="AQ174" s="68"/>
      <c r="AR174" s="68" t="s">
        <v>119</v>
      </c>
      <c r="AS174" s="68"/>
      <c r="AT174" s="69" t="e">
        <f t="shared" si="85"/>
        <v>#DIV/0!</v>
      </c>
      <c r="AU174" s="69" t="e">
        <f t="shared" si="86"/>
        <v>#DIV/0!</v>
      </c>
      <c r="AV174" s="68"/>
      <c r="AW174" s="68"/>
      <c r="AX174" s="68" t="s">
        <v>120</v>
      </c>
      <c r="AY174" s="68"/>
      <c r="AZ174" s="69" t="e">
        <f t="shared" si="87"/>
        <v>#DIV/0!</v>
      </c>
      <c r="BA174" s="69" t="e">
        <f t="shared" si="88"/>
        <v>#DIV/0!</v>
      </c>
      <c r="BB174" s="68"/>
      <c r="BC174" s="68"/>
      <c r="BD174" s="68" t="s">
        <v>121</v>
      </c>
      <c r="BE174" s="68"/>
      <c r="BF174" s="69" t="e">
        <f t="shared" si="89"/>
        <v>#DIV/0!</v>
      </c>
      <c r="BG174" s="69" t="e">
        <f t="shared" si="90"/>
        <v>#DIV/0!</v>
      </c>
      <c r="BH174" s="68"/>
      <c r="BI174" s="68"/>
      <c r="BJ174" s="68" t="s">
        <v>122</v>
      </c>
      <c r="BK174" s="68"/>
      <c r="BL174" s="69" t="e">
        <f t="shared" si="91"/>
        <v>#DIV/0!</v>
      </c>
      <c r="BM174" s="69" t="e">
        <f t="shared" si="92"/>
        <v>#DIV/0!</v>
      </c>
      <c r="BN174" s="68"/>
      <c r="BO174" s="68"/>
      <c r="BP174" s="68" t="s">
        <v>123</v>
      </c>
      <c r="BQ174" s="68"/>
      <c r="BR174" s="69" t="e">
        <f t="shared" si="93"/>
        <v>#DIV/0!</v>
      </c>
      <c r="BS174" s="69" t="e">
        <f t="shared" si="94"/>
        <v>#DIV/0!</v>
      </c>
      <c r="BT174" s="68"/>
      <c r="BU174" s="68"/>
      <c r="BV174" s="68" t="s">
        <v>124</v>
      </c>
      <c r="BW174" s="68"/>
      <c r="BX174" s="69" t="e">
        <f t="shared" si="95"/>
        <v>#DIV/0!</v>
      </c>
      <c r="BY174" s="69" t="e">
        <f t="shared" si="96"/>
        <v>#DIV/0!</v>
      </c>
      <c r="BZ174" s="68"/>
      <c r="CA174" s="68"/>
      <c r="CB174" s="68" t="s">
        <v>125</v>
      </c>
      <c r="CC174" s="68"/>
      <c r="CD174" s="69" t="e">
        <f t="shared" si="97"/>
        <v>#DIV/0!</v>
      </c>
      <c r="CE174" s="69" t="e">
        <f t="shared" si="98"/>
        <v>#DIV/0!</v>
      </c>
      <c r="CF174" s="68"/>
      <c r="CG174" s="68"/>
      <c r="CH174" s="68" t="s">
        <v>126</v>
      </c>
      <c r="CI174" s="68"/>
      <c r="CJ174" s="69" t="e">
        <f t="shared" si="99"/>
        <v>#DIV/0!</v>
      </c>
      <c r="CK174" s="69" t="e">
        <f t="shared" si="100"/>
        <v>#DIV/0!</v>
      </c>
      <c r="CL174" s="68"/>
      <c r="CM174" s="68"/>
      <c r="CN174" s="59">
        <f t="shared" si="101"/>
        <v>0</v>
      </c>
      <c r="CO174" s="59">
        <f t="shared" si="102"/>
        <v>0</v>
      </c>
      <c r="CP174" s="59">
        <f t="shared" si="103"/>
        <v>0</v>
      </c>
      <c r="CQ174" s="59">
        <f t="shared" si="104"/>
        <v>0</v>
      </c>
      <c r="CR174" s="59">
        <f t="shared" si="105"/>
        <v>0</v>
      </c>
      <c r="CS174" s="59">
        <f t="shared" si="106"/>
        <v>0</v>
      </c>
      <c r="CT174" s="59">
        <f t="shared" si="107"/>
        <v>0</v>
      </c>
      <c r="CU174" s="59">
        <f t="shared" si="108"/>
        <v>0</v>
      </c>
      <c r="CV174" s="59">
        <f t="shared" si="109"/>
        <v>0</v>
      </c>
      <c r="CW174" s="59">
        <f t="shared" si="110"/>
        <v>0</v>
      </c>
      <c r="CX174" s="59">
        <f t="shared" si="111"/>
        <v>0</v>
      </c>
      <c r="CY174" s="59">
        <f t="shared" si="112"/>
        <v>0</v>
      </c>
      <c r="CZ174" s="59">
        <f t="shared" si="113"/>
        <v>0</v>
      </c>
    </row>
    <row r="175" spans="1:104" ht="14.15" x14ac:dyDescent="0.4">
      <c r="A175" s="150" t="s">
        <v>1245</v>
      </c>
      <c r="B175" s="228"/>
      <c r="C175" s="21" t="s">
        <v>1619</v>
      </c>
      <c r="D175" s="23"/>
      <c r="E175" s="23"/>
      <c r="F175" s="23"/>
      <c r="G175" s="21">
        <f t="shared" si="76"/>
        <v>0</v>
      </c>
      <c r="H175" s="21"/>
      <c r="I175" s="21"/>
      <c r="J175" s="21"/>
      <c r="K175" s="21"/>
      <c r="L175" s="21"/>
      <c r="M175" s="21"/>
      <c r="N175" s="21"/>
      <c r="O175" s="21"/>
      <c r="P175" s="21"/>
      <c r="Q175" s="21"/>
      <c r="R175" s="21"/>
      <c r="S175" s="21"/>
      <c r="T175" s="68" t="s">
        <v>115</v>
      </c>
      <c r="U175" s="68"/>
      <c r="V175" s="69" t="e">
        <f t="shared" si="77"/>
        <v>#DIV/0!</v>
      </c>
      <c r="W175" s="69" t="e">
        <f t="shared" si="78"/>
        <v>#DIV/0!</v>
      </c>
      <c r="X175" s="68"/>
      <c r="Y175" s="68"/>
      <c r="Z175" s="68" t="s">
        <v>116</v>
      </c>
      <c r="AA175" s="68"/>
      <c r="AB175" s="69" t="e">
        <f t="shared" si="79"/>
        <v>#DIV/0!</v>
      </c>
      <c r="AC175" s="69" t="e">
        <f t="shared" si="80"/>
        <v>#DIV/0!</v>
      </c>
      <c r="AD175" s="68"/>
      <c r="AE175" s="68"/>
      <c r="AF175" s="68" t="s">
        <v>117</v>
      </c>
      <c r="AG175" s="68"/>
      <c r="AH175" s="69" t="e">
        <f t="shared" si="81"/>
        <v>#DIV/0!</v>
      </c>
      <c r="AI175" s="69" t="e">
        <f t="shared" si="82"/>
        <v>#DIV/0!</v>
      </c>
      <c r="AJ175" s="68"/>
      <c r="AK175" s="68"/>
      <c r="AL175" s="68" t="s">
        <v>118</v>
      </c>
      <c r="AM175" s="68"/>
      <c r="AN175" s="69" t="e">
        <f t="shared" si="83"/>
        <v>#DIV/0!</v>
      </c>
      <c r="AO175" s="69" t="e">
        <f t="shared" si="84"/>
        <v>#DIV/0!</v>
      </c>
      <c r="AP175" s="68"/>
      <c r="AQ175" s="68"/>
      <c r="AR175" s="68" t="s">
        <v>119</v>
      </c>
      <c r="AS175" s="68"/>
      <c r="AT175" s="69" t="e">
        <f t="shared" si="85"/>
        <v>#DIV/0!</v>
      </c>
      <c r="AU175" s="69" t="e">
        <f t="shared" si="86"/>
        <v>#DIV/0!</v>
      </c>
      <c r="AV175" s="68"/>
      <c r="AW175" s="68"/>
      <c r="AX175" s="68" t="s">
        <v>120</v>
      </c>
      <c r="AY175" s="68"/>
      <c r="AZ175" s="69" t="e">
        <f t="shared" si="87"/>
        <v>#DIV/0!</v>
      </c>
      <c r="BA175" s="69" t="e">
        <f t="shared" si="88"/>
        <v>#DIV/0!</v>
      </c>
      <c r="BB175" s="68"/>
      <c r="BC175" s="68"/>
      <c r="BD175" s="68" t="s">
        <v>121</v>
      </c>
      <c r="BE175" s="68"/>
      <c r="BF175" s="69" t="e">
        <f t="shared" si="89"/>
        <v>#DIV/0!</v>
      </c>
      <c r="BG175" s="69" t="e">
        <f t="shared" si="90"/>
        <v>#DIV/0!</v>
      </c>
      <c r="BH175" s="68"/>
      <c r="BI175" s="68"/>
      <c r="BJ175" s="68" t="s">
        <v>122</v>
      </c>
      <c r="BK175" s="68"/>
      <c r="BL175" s="69" t="e">
        <f t="shared" si="91"/>
        <v>#DIV/0!</v>
      </c>
      <c r="BM175" s="69" t="e">
        <f t="shared" si="92"/>
        <v>#DIV/0!</v>
      </c>
      <c r="BN175" s="68"/>
      <c r="BO175" s="68"/>
      <c r="BP175" s="68" t="s">
        <v>123</v>
      </c>
      <c r="BQ175" s="68"/>
      <c r="BR175" s="69" t="e">
        <f t="shared" si="93"/>
        <v>#DIV/0!</v>
      </c>
      <c r="BS175" s="69" t="e">
        <f t="shared" si="94"/>
        <v>#DIV/0!</v>
      </c>
      <c r="BT175" s="68"/>
      <c r="BU175" s="68"/>
      <c r="BV175" s="68" t="s">
        <v>124</v>
      </c>
      <c r="BW175" s="68"/>
      <c r="BX175" s="69" t="e">
        <f t="shared" si="95"/>
        <v>#DIV/0!</v>
      </c>
      <c r="BY175" s="69" t="e">
        <f t="shared" si="96"/>
        <v>#DIV/0!</v>
      </c>
      <c r="BZ175" s="68"/>
      <c r="CA175" s="68"/>
      <c r="CB175" s="68" t="s">
        <v>125</v>
      </c>
      <c r="CC175" s="68"/>
      <c r="CD175" s="69" t="e">
        <f t="shared" si="97"/>
        <v>#DIV/0!</v>
      </c>
      <c r="CE175" s="69" t="e">
        <f t="shared" si="98"/>
        <v>#DIV/0!</v>
      </c>
      <c r="CF175" s="68"/>
      <c r="CG175" s="68"/>
      <c r="CH175" s="68" t="s">
        <v>126</v>
      </c>
      <c r="CI175" s="68"/>
      <c r="CJ175" s="69" t="e">
        <f t="shared" si="99"/>
        <v>#DIV/0!</v>
      </c>
      <c r="CK175" s="69" t="e">
        <f t="shared" si="100"/>
        <v>#DIV/0!</v>
      </c>
      <c r="CL175" s="68"/>
      <c r="CM175" s="68"/>
      <c r="CN175" s="59">
        <f t="shared" si="101"/>
        <v>0</v>
      </c>
      <c r="CO175" s="59">
        <f t="shared" si="102"/>
        <v>0</v>
      </c>
      <c r="CP175" s="59">
        <f t="shared" si="103"/>
        <v>0</v>
      </c>
      <c r="CQ175" s="59">
        <f t="shared" si="104"/>
        <v>0</v>
      </c>
      <c r="CR175" s="59">
        <f t="shared" si="105"/>
        <v>0</v>
      </c>
      <c r="CS175" s="59">
        <f t="shared" si="106"/>
        <v>0</v>
      </c>
      <c r="CT175" s="59">
        <f t="shared" si="107"/>
        <v>0</v>
      </c>
      <c r="CU175" s="59">
        <f t="shared" si="108"/>
        <v>0</v>
      </c>
      <c r="CV175" s="59">
        <f t="shared" si="109"/>
        <v>0</v>
      </c>
      <c r="CW175" s="59">
        <f t="shared" si="110"/>
        <v>0</v>
      </c>
      <c r="CX175" s="59">
        <f t="shared" si="111"/>
        <v>0</v>
      </c>
      <c r="CY175" s="59">
        <f t="shared" si="112"/>
        <v>0</v>
      </c>
      <c r="CZ175" s="59">
        <f t="shared" si="113"/>
        <v>0</v>
      </c>
    </row>
    <row r="176" spans="1:104" ht="77.150000000000006" x14ac:dyDescent="0.4">
      <c r="A176" s="150" t="s">
        <v>457</v>
      </c>
      <c r="B176" s="226" t="s">
        <v>152</v>
      </c>
      <c r="C176" s="21" t="s">
        <v>1620</v>
      </c>
      <c r="D176" s="23" t="s">
        <v>451</v>
      </c>
      <c r="E176" s="23" t="s">
        <v>330</v>
      </c>
      <c r="F176" s="23" t="s">
        <v>331</v>
      </c>
      <c r="G176" s="21">
        <f t="shared" si="76"/>
        <v>1</v>
      </c>
      <c r="H176" s="21"/>
      <c r="I176" s="21"/>
      <c r="J176" s="21"/>
      <c r="K176" s="21"/>
      <c r="L176" s="21"/>
      <c r="M176" s="21"/>
      <c r="N176" s="21"/>
      <c r="O176" s="21"/>
      <c r="P176" s="21"/>
      <c r="Q176" s="21"/>
      <c r="R176" s="21">
        <v>1</v>
      </c>
      <c r="S176" s="21"/>
      <c r="T176" s="68" t="s">
        <v>115</v>
      </c>
      <c r="U176" s="68"/>
      <c r="V176" s="69" t="e">
        <f t="shared" si="77"/>
        <v>#DIV/0!</v>
      </c>
      <c r="W176" s="69">
        <f t="shared" si="78"/>
        <v>0</v>
      </c>
      <c r="X176" s="68"/>
      <c r="Y176" s="68"/>
      <c r="Z176" s="68" t="s">
        <v>116</v>
      </c>
      <c r="AA176" s="68"/>
      <c r="AB176" s="69" t="e">
        <f t="shared" si="79"/>
        <v>#DIV/0!</v>
      </c>
      <c r="AC176" s="69">
        <f t="shared" si="80"/>
        <v>0</v>
      </c>
      <c r="AD176" s="68"/>
      <c r="AE176" s="68"/>
      <c r="AF176" s="68" t="s">
        <v>117</v>
      </c>
      <c r="AG176" s="68"/>
      <c r="AH176" s="69" t="e">
        <f t="shared" si="81"/>
        <v>#DIV/0!</v>
      </c>
      <c r="AI176" s="69">
        <f t="shared" si="82"/>
        <v>0</v>
      </c>
      <c r="AJ176" s="68"/>
      <c r="AK176" s="68"/>
      <c r="AL176" s="68" t="s">
        <v>118</v>
      </c>
      <c r="AM176" s="68"/>
      <c r="AN176" s="69" t="e">
        <f t="shared" si="83"/>
        <v>#DIV/0!</v>
      </c>
      <c r="AO176" s="69">
        <f t="shared" si="84"/>
        <v>0</v>
      </c>
      <c r="AP176" s="68"/>
      <c r="AQ176" s="68"/>
      <c r="AR176" s="68" t="s">
        <v>119</v>
      </c>
      <c r="AS176" s="68"/>
      <c r="AT176" s="69" t="e">
        <f t="shared" si="85"/>
        <v>#DIV/0!</v>
      </c>
      <c r="AU176" s="69">
        <f t="shared" si="86"/>
        <v>0</v>
      </c>
      <c r="AV176" s="68"/>
      <c r="AW176" s="68"/>
      <c r="AX176" s="68" t="s">
        <v>120</v>
      </c>
      <c r="AY176" s="68"/>
      <c r="AZ176" s="69" t="e">
        <f t="shared" si="87"/>
        <v>#DIV/0!</v>
      </c>
      <c r="BA176" s="69">
        <f t="shared" si="88"/>
        <v>0</v>
      </c>
      <c r="BB176" s="68"/>
      <c r="BC176" s="68"/>
      <c r="BD176" s="68" t="s">
        <v>121</v>
      </c>
      <c r="BE176" s="68"/>
      <c r="BF176" s="69" t="e">
        <f t="shared" si="89"/>
        <v>#DIV/0!</v>
      </c>
      <c r="BG176" s="69">
        <f t="shared" si="90"/>
        <v>0</v>
      </c>
      <c r="BH176" s="68"/>
      <c r="BI176" s="68"/>
      <c r="BJ176" s="68" t="s">
        <v>122</v>
      </c>
      <c r="BK176" s="68"/>
      <c r="BL176" s="69" t="e">
        <f t="shared" si="91"/>
        <v>#DIV/0!</v>
      </c>
      <c r="BM176" s="69">
        <f t="shared" si="92"/>
        <v>0</v>
      </c>
      <c r="BN176" s="68"/>
      <c r="BO176" s="68"/>
      <c r="BP176" s="68" t="s">
        <v>123</v>
      </c>
      <c r="BQ176" s="68"/>
      <c r="BR176" s="69" t="e">
        <f t="shared" si="93"/>
        <v>#DIV/0!</v>
      </c>
      <c r="BS176" s="69">
        <f t="shared" si="94"/>
        <v>0</v>
      </c>
      <c r="BT176" s="68"/>
      <c r="BU176" s="68"/>
      <c r="BV176" s="68" t="s">
        <v>124</v>
      </c>
      <c r="BW176" s="68"/>
      <c r="BX176" s="69" t="e">
        <f t="shared" si="95"/>
        <v>#DIV/0!</v>
      </c>
      <c r="BY176" s="69">
        <f t="shared" si="96"/>
        <v>0</v>
      </c>
      <c r="BZ176" s="68"/>
      <c r="CA176" s="68"/>
      <c r="CB176" s="68" t="s">
        <v>125</v>
      </c>
      <c r="CC176" s="68"/>
      <c r="CD176" s="69">
        <f t="shared" si="97"/>
        <v>0</v>
      </c>
      <c r="CE176" s="69">
        <f t="shared" si="98"/>
        <v>0</v>
      </c>
      <c r="CF176" s="68"/>
      <c r="CG176" s="68"/>
      <c r="CH176" s="68" t="s">
        <v>126</v>
      </c>
      <c r="CI176" s="68"/>
      <c r="CJ176" s="69" t="e">
        <f t="shared" si="99"/>
        <v>#DIV/0!</v>
      </c>
      <c r="CK176" s="69">
        <f t="shared" si="100"/>
        <v>0</v>
      </c>
      <c r="CL176" s="68"/>
      <c r="CM176" s="68"/>
      <c r="CN176" s="59">
        <f t="shared" si="101"/>
        <v>0</v>
      </c>
      <c r="CO176" s="59">
        <f t="shared" si="102"/>
        <v>0</v>
      </c>
      <c r="CP176" s="59">
        <f t="shared" si="103"/>
        <v>0</v>
      </c>
      <c r="CQ176" s="59">
        <f t="shared" si="104"/>
        <v>0</v>
      </c>
      <c r="CR176" s="59">
        <f t="shared" si="105"/>
        <v>0</v>
      </c>
      <c r="CS176" s="59">
        <f t="shared" si="106"/>
        <v>0</v>
      </c>
      <c r="CT176" s="59">
        <f t="shared" si="107"/>
        <v>0</v>
      </c>
      <c r="CU176" s="59">
        <f t="shared" si="108"/>
        <v>0</v>
      </c>
      <c r="CV176" s="59">
        <f t="shared" si="109"/>
        <v>0</v>
      </c>
      <c r="CW176" s="59">
        <f t="shared" si="110"/>
        <v>0</v>
      </c>
      <c r="CX176" s="59">
        <f t="shared" si="111"/>
        <v>0</v>
      </c>
      <c r="CY176" s="59">
        <f t="shared" si="112"/>
        <v>0</v>
      </c>
      <c r="CZ176" s="59">
        <f t="shared" si="113"/>
        <v>0</v>
      </c>
    </row>
    <row r="177" spans="1:104" ht="38.6" x14ac:dyDescent="0.4">
      <c r="A177" s="150" t="s">
        <v>457</v>
      </c>
      <c r="B177" s="227"/>
      <c r="C177" s="21" t="s">
        <v>1621</v>
      </c>
      <c r="D177" s="23" t="s">
        <v>451</v>
      </c>
      <c r="E177" s="23" t="s">
        <v>332</v>
      </c>
      <c r="F177" s="23" t="s">
        <v>597</v>
      </c>
      <c r="G177" s="21">
        <f t="shared" si="76"/>
        <v>3</v>
      </c>
      <c r="H177" s="21"/>
      <c r="I177" s="21"/>
      <c r="J177" s="21"/>
      <c r="K177" s="21"/>
      <c r="L177" s="21"/>
      <c r="M177" s="21"/>
      <c r="N177" s="21">
        <v>1</v>
      </c>
      <c r="O177" s="21"/>
      <c r="P177" s="21">
        <v>1</v>
      </c>
      <c r="Q177" s="21"/>
      <c r="R177" s="21">
        <v>1</v>
      </c>
      <c r="S177" s="21"/>
      <c r="T177" s="68" t="s">
        <v>115</v>
      </c>
      <c r="U177" s="68"/>
      <c r="V177" s="69" t="e">
        <f t="shared" si="77"/>
        <v>#DIV/0!</v>
      </c>
      <c r="W177" s="69">
        <f t="shared" si="78"/>
        <v>0</v>
      </c>
      <c r="X177" s="68"/>
      <c r="Y177" s="68"/>
      <c r="Z177" s="68" t="s">
        <v>116</v>
      </c>
      <c r="AA177" s="68"/>
      <c r="AB177" s="69" t="e">
        <f t="shared" si="79"/>
        <v>#DIV/0!</v>
      </c>
      <c r="AC177" s="69">
        <f t="shared" si="80"/>
        <v>0</v>
      </c>
      <c r="AD177" s="68"/>
      <c r="AE177" s="68"/>
      <c r="AF177" s="68" t="s">
        <v>117</v>
      </c>
      <c r="AG177" s="68"/>
      <c r="AH177" s="69" t="e">
        <f t="shared" si="81"/>
        <v>#DIV/0!</v>
      </c>
      <c r="AI177" s="69">
        <f t="shared" si="82"/>
        <v>0</v>
      </c>
      <c r="AJ177" s="68"/>
      <c r="AK177" s="68"/>
      <c r="AL177" s="68" t="s">
        <v>118</v>
      </c>
      <c r="AM177" s="68"/>
      <c r="AN177" s="69" t="e">
        <f t="shared" si="83"/>
        <v>#DIV/0!</v>
      </c>
      <c r="AO177" s="69">
        <f t="shared" si="84"/>
        <v>0</v>
      </c>
      <c r="AP177" s="68"/>
      <c r="AQ177" s="68"/>
      <c r="AR177" s="68" t="s">
        <v>119</v>
      </c>
      <c r="AS177" s="68"/>
      <c r="AT177" s="69" t="e">
        <f t="shared" si="85"/>
        <v>#DIV/0!</v>
      </c>
      <c r="AU177" s="69">
        <f t="shared" si="86"/>
        <v>0</v>
      </c>
      <c r="AV177" s="68"/>
      <c r="AW177" s="68"/>
      <c r="AX177" s="68" t="s">
        <v>120</v>
      </c>
      <c r="AY177" s="68"/>
      <c r="AZ177" s="69" t="e">
        <f t="shared" si="87"/>
        <v>#DIV/0!</v>
      </c>
      <c r="BA177" s="69">
        <f t="shared" si="88"/>
        <v>0</v>
      </c>
      <c r="BB177" s="68"/>
      <c r="BC177" s="68"/>
      <c r="BD177" s="68" t="s">
        <v>121</v>
      </c>
      <c r="BE177" s="68"/>
      <c r="BF177" s="69">
        <f t="shared" si="89"/>
        <v>0</v>
      </c>
      <c r="BG177" s="69">
        <f t="shared" si="90"/>
        <v>0</v>
      </c>
      <c r="BH177" s="68"/>
      <c r="BI177" s="68"/>
      <c r="BJ177" s="68" t="s">
        <v>122</v>
      </c>
      <c r="BK177" s="68"/>
      <c r="BL177" s="69" t="e">
        <f t="shared" si="91"/>
        <v>#DIV/0!</v>
      </c>
      <c r="BM177" s="69">
        <f t="shared" si="92"/>
        <v>0</v>
      </c>
      <c r="BN177" s="68"/>
      <c r="BO177" s="68"/>
      <c r="BP177" s="68" t="s">
        <v>123</v>
      </c>
      <c r="BQ177" s="68"/>
      <c r="BR177" s="69">
        <f t="shared" si="93"/>
        <v>0</v>
      </c>
      <c r="BS177" s="69">
        <f t="shared" si="94"/>
        <v>0</v>
      </c>
      <c r="BT177" s="68"/>
      <c r="BU177" s="68"/>
      <c r="BV177" s="68" t="s">
        <v>124</v>
      </c>
      <c r="BW177" s="68"/>
      <c r="BX177" s="69" t="e">
        <f t="shared" si="95"/>
        <v>#DIV/0!</v>
      </c>
      <c r="BY177" s="69">
        <f t="shared" si="96"/>
        <v>0</v>
      </c>
      <c r="BZ177" s="68"/>
      <c r="CA177" s="68"/>
      <c r="CB177" s="68" t="s">
        <v>125</v>
      </c>
      <c r="CC177" s="68"/>
      <c r="CD177" s="69">
        <f t="shared" si="97"/>
        <v>0</v>
      </c>
      <c r="CE177" s="69">
        <f t="shared" si="98"/>
        <v>0</v>
      </c>
      <c r="CF177" s="68"/>
      <c r="CG177" s="68"/>
      <c r="CH177" s="68" t="s">
        <v>126</v>
      </c>
      <c r="CI177" s="68"/>
      <c r="CJ177" s="69" t="e">
        <f t="shared" si="99"/>
        <v>#DIV/0!</v>
      </c>
      <c r="CK177" s="69">
        <f t="shared" si="100"/>
        <v>0</v>
      </c>
      <c r="CL177" s="68"/>
      <c r="CM177" s="68"/>
      <c r="CN177" s="59">
        <f t="shared" si="101"/>
        <v>0</v>
      </c>
      <c r="CO177" s="59">
        <f t="shared" si="102"/>
        <v>0</v>
      </c>
      <c r="CP177" s="59">
        <f t="shared" si="103"/>
        <v>0</v>
      </c>
      <c r="CQ177" s="59">
        <f t="shared" si="104"/>
        <v>0</v>
      </c>
      <c r="CR177" s="59">
        <f t="shared" si="105"/>
        <v>0</v>
      </c>
      <c r="CS177" s="59">
        <f t="shared" si="106"/>
        <v>0</v>
      </c>
      <c r="CT177" s="59">
        <f t="shared" si="107"/>
        <v>0</v>
      </c>
      <c r="CU177" s="59">
        <f t="shared" si="108"/>
        <v>0</v>
      </c>
      <c r="CV177" s="59">
        <f t="shared" si="109"/>
        <v>0</v>
      </c>
      <c r="CW177" s="59">
        <f t="shared" si="110"/>
        <v>0</v>
      </c>
      <c r="CX177" s="59">
        <f t="shared" si="111"/>
        <v>0</v>
      </c>
      <c r="CY177" s="59">
        <f t="shared" si="112"/>
        <v>0</v>
      </c>
      <c r="CZ177" s="59">
        <f t="shared" si="113"/>
        <v>0</v>
      </c>
    </row>
    <row r="178" spans="1:104" ht="25.75" x14ac:dyDescent="0.4">
      <c r="A178" s="150" t="s">
        <v>457</v>
      </c>
      <c r="B178" s="227"/>
      <c r="C178" s="21" t="s">
        <v>1622</v>
      </c>
      <c r="D178" s="23" t="s">
        <v>451</v>
      </c>
      <c r="E178" s="23" t="s">
        <v>333</v>
      </c>
      <c r="F178" s="23" t="s">
        <v>598</v>
      </c>
      <c r="G178" s="21">
        <f t="shared" si="76"/>
        <v>3</v>
      </c>
      <c r="H178" s="21"/>
      <c r="I178" s="21"/>
      <c r="J178" s="21"/>
      <c r="K178" s="21"/>
      <c r="L178" s="21"/>
      <c r="M178" s="21"/>
      <c r="N178" s="21">
        <v>1</v>
      </c>
      <c r="O178" s="21"/>
      <c r="P178" s="21">
        <v>1</v>
      </c>
      <c r="Q178" s="21"/>
      <c r="R178" s="21">
        <v>1</v>
      </c>
      <c r="S178" s="21"/>
      <c r="T178" s="68" t="s">
        <v>115</v>
      </c>
      <c r="U178" s="68"/>
      <c r="V178" s="69" t="e">
        <f t="shared" si="77"/>
        <v>#DIV/0!</v>
      </c>
      <c r="W178" s="69">
        <f t="shared" si="78"/>
        <v>0</v>
      </c>
      <c r="X178" s="68"/>
      <c r="Y178" s="68"/>
      <c r="Z178" s="68" t="s">
        <v>116</v>
      </c>
      <c r="AA178" s="68"/>
      <c r="AB178" s="69" t="e">
        <f t="shared" si="79"/>
        <v>#DIV/0!</v>
      </c>
      <c r="AC178" s="69">
        <f t="shared" si="80"/>
        <v>0</v>
      </c>
      <c r="AD178" s="68"/>
      <c r="AE178" s="68"/>
      <c r="AF178" s="68" t="s">
        <v>117</v>
      </c>
      <c r="AG178" s="68"/>
      <c r="AH178" s="69" t="e">
        <f t="shared" si="81"/>
        <v>#DIV/0!</v>
      </c>
      <c r="AI178" s="69">
        <f t="shared" si="82"/>
        <v>0</v>
      </c>
      <c r="AJ178" s="68"/>
      <c r="AK178" s="68"/>
      <c r="AL178" s="68" t="s">
        <v>118</v>
      </c>
      <c r="AM178" s="68"/>
      <c r="AN178" s="69" t="e">
        <f t="shared" si="83"/>
        <v>#DIV/0!</v>
      </c>
      <c r="AO178" s="69">
        <f t="shared" si="84"/>
        <v>0</v>
      </c>
      <c r="AP178" s="68"/>
      <c r="AQ178" s="68"/>
      <c r="AR178" s="68" t="s">
        <v>119</v>
      </c>
      <c r="AS178" s="68"/>
      <c r="AT178" s="69" t="e">
        <f t="shared" si="85"/>
        <v>#DIV/0!</v>
      </c>
      <c r="AU178" s="69">
        <f t="shared" si="86"/>
        <v>0</v>
      </c>
      <c r="AV178" s="68"/>
      <c r="AW178" s="68"/>
      <c r="AX178" s="68" t="s">
        <v>120</v>
      </c>
      <c r="AY178" s="68"/>
      <c r="AZ178" s="69" t="e">
        <f t="shared" si="87"/>
        <v>#DIV/0!</v>
      </c>
      <c r="BA178" s="69">
        <f t="shared" si="88"/>
        <v>0</v>
      </c>
      <c r="BB178" s="68"/>
      <c r="BC178" s="68"/>
      <c r="BD178" s="68" t="s">
        <v>121</v>
      </c>
      <c r="BE178" s="68"/>
      <c r="BF178" s="69">
        <f t="shared" si="89"/>
        <v>0</v>
      </c>
      <c r="BG178" s="69">
        <f t="shared" si="90"/>
        <v>0</v>
      </c>
      <c r="BH178" s="68"/>
      <c r="BI178" s="68"/>
      <c r="BJ178" s="68" t="s">
        <v>122</v>
      </c>
      <c r="BK178" s="68"/>
      <c r="BL178" s="69" t="e">
        <f t="shared" si="91"/>
        <v>#DIV/0!</v>
      </c>
      <c r="BM178" s="69">
        <f t="shared" si="92"/>
        <v>0</v>
      </c>
      <c r="BN178" s="68"/>
      <c r="BO178" s="68"/>
      <c r="BP178" s="68" t="s">
        <v>123</v>
      </c>
      <c r="BQ178" s="68"/>
      <c r="BR178" s="69">
        <f t="shared" si="93"/>
        <v>0</v>
      </c>
      <c r="BS178" s="69">
        <f t="shared" si="94"/>
        <v>0</v>
      </c>
      <c r="BT178" s="68"/>
      <c r="BU178" s="68"/>
      <c r="BV178" s="68" t="s">
        <v>124</v>
      </c>
      <c r="BW178" s="68"/>
      <c r="BX178" s="69" t="e">
        <f t="shared" si="95"/>
        <v>#DIV/0!</v>
      </c>
      <c r="BY178" s="69">
        <f t="shared" si="96"/>
        <v>0</v>
      </c>
      <c r="BZ178" s="68"/>
      <c r="CA178" s="68"/>
      <c r="CB178" s="68" t="s">
        <v>125</v>
      </c>
      <c r="CC178" s="68"/>
      <c r="CD178" s="69">
        <f t="shared" si="97"/>
        <v>0</v>
      </c>
      <c r="CE178" s="69">
        <f t="shared" si="98"/>
        <v>0</v>
      </c>
      <c r="CF178" s="68"/>
      <c r="CG178" s="68"/>
      <c r="CH178" s="68" t="s">
        <v>126</v>
      </c>
      <c r="CI178" s="68"/>
      <c r="CJ178" s="69" t="e">
        <f t="shared" si="99"/>
        <v>#DIV/0!</v>
      </c>
      <c r="CK178" s="69">
        <f t="shared" si="100"/>
        <v>0</v>
      </c>
      <c r="CL178" s="68"/>
      <c r="CM178" s="68"/>
      <c r="CN178" s="59">
        <f t="shared" si="101"/>
        <v>0</v>
      </c>
      <c r="CO178" s="59">
        <f t="shared" si="102"/>
        <v>0</v>
      </c>
      <c r="CP178" s="59">
        <f t="shared" si="103"/>
        <v>0</v>
      </c>
      <c r="CQ178" s="59">
        <f t="shared" si="104"/>
        <v>0</v>
      </c>
      <c r="CR178" s="59">
        <f t="shared" si="105"/>
        <v>0</v>
      </c>
      <c r="CS178" s="59">
        <f t="shared" si="106"/>
        <v>0</v>
      </c>
      <c r="CT178" s="59">
        <f t="shared" si="107"/>
        <v>0</v>
      </c>
      <c r="CU178" s="59">
        <f t="shared" si="108"/>
        <v>0</v>
      </c>
      <c r="CV178" s="59">
        <f t="shared" si="109"/>
        <v>0</v>
      </c>
      <c r="CW178" s="59">
        <f t="shared" si="110"/>
        <v>0</v>
      </c>
      <c r="CX178" s="59">
        <f t="shared" si="111"/>
        <v>0</v>
      </c>
      <c r="CY178" s="59">
        <f t="shared" si="112"/>
        <v>0</v>
      </c>
      <c r="CZ178" s="59">
        <f t="shared" si="113"/>
        <v>0</v>
      </c>
    </row>
    <row r="179" spans="1:104" ht="14.15" x14ac:dyDescent="0.4">
      <c r="A179" s="150" t="s">
        <v>457</v>
      </c>
      <c r="B179" s="228"/>
      <c r="C179" s="21" t="s">
        <v>1623</v>
      </c>
      <c r="D179" s="23"/>
      <c r="E179" s="23"/>
      <c r="F179" s="23"/>
      <c r="G179" s="21">
        <f t="shared" si="76"/>
        <v>0</v>
      </c>
      <c r="H179" s="21"/>
      <c r="I179" s="21"/>
      <c r="J179" s="21"/>
      <c r="K179" s="21"/>
      <c r="L179" s="21"/>
      <c r="M179" s="21"/>
      <c r="N179" s="21"/>
      <c r="O179" s="21"/>
      <c r="P179" s="21"/>
      <c r="Q179" s="21"/>
      <c r="R179" s="21"/>
      <c r="S179" s="21"/>
      <c r="T179" s="68" t="s">
        <v>115</v>
      </c>
      <c r="U179" s="68"/>
      <c r="V179" s="69" t="e">
        <f t="shared" si="77"/>
        <v>#DIV/0!</v>
      </c>
      <c r="W179" s="69" t="e">
        <f t="shared" si="78"/>
        <v>#DIV/0!</v>
      </c>
      <c r="X179" s="68"/>
      <c r="Y179" s="68"/>
      <c r="Z179" s="68" t="s">
        <v>116</v>
      </c>
      <c r="AA179" s="68"/>
      <c r="AB179" s="69" t="e">
        <f t="shared" si="79"/>
        <v>#DIV/0!</v>
      </c>
      <c r="AC179" s="69" t="e">
        <f t="shared" si="80"/>
        <v>#DIV/0!</v>
      </c>
      <c r="AD179" s="68"/>
      <c r="AE179" s="68"/>
      <c r="AF179" s="68" t="s">
        <v>117</v>
      </c>
      <c r="AG179" s="68"/>
      <c r="AH179" s="69" t="e">
        <f t="shared" si="81"/>
        <v>#DIV/0!</v>
      </c>
      <c r="AI179" s="69" t="e">
        <f t="shared" si="82"/>
        <v>#DIV/0!</v>
      </c>
      <c r="AJ179" s="68"/>
      <c r="AK179" s="68"/>
      <c r="AL179" s="68" t="s">
        <v>118</v>
      </c>
      <c r="AM179" s="68"/>
      <c r="AN179" s="69" t="e">
        <f t="shared" si="83"/>
        <v>#DIV/0!</v>
      </c>
      <c r="AO179" s="69" t="e">
        <f t="shared" si="84"/>
        <v>#DIV/0!</v>
      </c>
      <c r="AP179" s="68"/>
      <c r="AQ179" s="68"/>
      <c r="AR179" s="68" t="s">
        <v>119</v>
      </c>
      <c r="AS179" s="68"/>
      <c r="AT179" s="69" t="e">
        <f t="shared" si="85"/>
        <v>#DIV/0!</v>
      </c>
      <c r="AU179" s="69" t="e">
        <f t="shared" si="86"/>
        <v>#DIV/0!</v>
      </c>
      <c r="AV179" s="68"/>
      <c r="AW179" s="68"/>
      <c r="AX179" s="68" t="s">
        <v>120</v>
      </c>
      <c r="AY179" s="68"/>
      <c r="AZ179" s="69" t="e">
        <f t="shared" si="87"/>
        <v>#DIV/0!</v>
      </c>
      <c r="BA179" s="69" t="e">
        <f t="shared" si="88"/>
        <v>#DIV/0!</v>
      </c>
      <c r="BB179" s="68"/>
      <c r="BC179" s="68"/>
      <c r="BD179" s="68" t="s">
        <v>121</v>
      </c>
      <c r="BE179" s="68"/>
      <c r="BF179" s="69" t="e">
        <f t="shared" si="89"/>
        <v>#DIV/0!</v>
      </c>
      <c r="BG179" s="69" t="e">
        <f t="shared" si="90"/>
        <v>#DIV/0!</v>
      </c>
      <c r="BH179" s="68"/>
      <c r="BI179" s="68"/>
      <c r="BJ179" s="68" t="s">
        <v>122</v>
      </c>
      <c r="BK179" s="68"/>
      <c r="BL179" s="69" t="e">
        <f t="shared" si="91"/>
        <v>#DIV/0!</v>
      </c>
      <c r="BM179" s="69" t="e">
        <f t="shared" si="92"/>
        <v>#DIV/0!</v>
      </c>
      <c r="BN179" s="68"/>
      <c r="BO179" s="68"/>
      <c r="BP179" s="68" t="s">
        <v>123</v>
      </c>
      <c r="BQ179" s="68"/>
      <c r="BR179" s="69" t="e">
        <f t="shared" si="93"/>
        <v>#DIV/0!</v>
      </c>
      <c r="BS179" s="69" t="e">
        <f t="shared" si="94"/>
        <v>#DIV/0!</v>
      </c>
      <c r="BT179" s="68"/>
      <c r="BU179" s="68"/>
      <c r="BV179" s="68" t="s">
        <v>124</v>
      </c>
      <c r="BW179" s="68"/>
      <c r="BX179" s="69" t="e">
        <f t="shared" si="95"/>
        <v>#DIV/0!</v>
      </c>
      <c r="BY179" s="69" t="e">
        <f t="shared" si="96"/>
        <v>#DIV/0!</v>
      </c>
      <c r="BZ179" s="68"/>
      <c r="CA179" s="68"/>
      <c r="CB179" s="68" t="s">
        <v>125</v>
      </c>
      <c r="CC179" s="68"/>
      <c r="CD179" s="69" t="e">
        <f t="shared" si="97"/>
        <v>#DIV/0!</v>
      </c>
      <c r="CE179" s="69" t="e">
        <f t="shared" si="98"/>
        <v>#DIV/0!</v>
      </c>
      <c r="CF179" s="68"/>
      <c r="CG179" s="68"/>
      <c r="CH179" s="68" t="s">
        <v>126</v>
      </c>
      <c r="CI179" s="68"/>
      <c r="CJ179" s="69" t="e">
        <f t="shared" si="99"/>
        <v>#DIV/0!</v>
      </c>
      <c r="CK179" s="69" t="e">
        <f t="shared" si="100"/>
        <v>#DIV/0!</v>
      </c>
      <c r="CL179" s="68"/>
      <c r="CM179" s="68"/>
      <c r="CN179" s="59">
        <f t="shared" si="101"/>
        <v>0</v>
      </c>
      <c r="CO179" s="59">
        <f t="shared" si="102"/>
        <v>0</v>
      </c>
      <c r="CP179" s="59">
        <f t="shared" si="103"/>
        <v>0</v>
      </c>
      <c r="CQ179" s="59">
        <f t="shared" si="104"/>
        <v>0</v>
      </c>
      <c r="CR179" s="59">
        <f t="shared" si="105"/>
        <v>0</v>
      </c>
      <c r="CS179" s="59">
        <f t="shared" si="106"/>
        <v>0</v>
      </c>
      <c r="CT179" s="59">
        <f t="shared" si="107"/>
        <v>0</v>
      </c>
      <c r="CU179" s="59">
        <f t="shared" si="108"/>
        <v>0</v>
      </c>
      <c r="CV179" s="59">
        <f t="shared" si="109"/>
        <v>0</v>
      </c>
      <c r="CW179" s="59">
        <f t="shared" si="110"/>
        <v>0</v>
      </c>
      <c r="CX179" s="59">
        <f t="shared" si="111"/>
        <v>0</v>
      </c>
      <c r="CY179" s="59">
        <f t="shared" si="112"/>
        <v>0</v>
      </c>
      <c r="CZ179" s="59">
        <f t="shared" si="113"/>
        <v>0</v>
      </c>
    </row>
    <row r="180" spans="1:104" ht="51.45" x14ac:dyDescent="0.4">
      <c r="A180" s="150" t="s">
        <v>457</v>
      </c>
      <c r="B180" s="226" t="s">
        <v>152</v>
      </c>
      <c r="C180" s="21" t="s">
        <v>1624</v>
      </c>
      <c r="D180" s="23" t="s">
        <v>451</v>
      </c>
      <c r="E180" s="23" t="s">
        <v>334</v>
      </c>
      <c r="F180" s="23" t="s">
        <v>335</v>
      </c>
      <c r="G180" s="21">
        <f t="shared" si="76"/>
        <v>2</v>
      </c>
      <c r="H180" s="21"/>
      <c r="I180" s="21"/>
      <c r="J180" s="21"/>
      <c r="K180" s="21"/>
      <c r="L180" s="21"/>
      <c r="M180" s="21"/>
      <c r="N180" s="21"/>
      <c r="O180" s="21">
        <v>1</v>
      </c>
      <c r="P180" s="21"/>
      <c r="Q180" s="21">
        <v>1</v>
      </c>
      <c r="R180" s="21"/>
      <c r="S180" s="21"/>
      <c r="T180" s="68" t="s">
        <v>115</v>
      </c>
      <c r="U180" s="68"/>
      <c r="V180" s="69" t="e">
        <f t="shared" si="77"/>
        <v>#DIV/0!</v>
      </c>
      <c r="W180" s="69">
        <f t="shared" si="78"/>
        <v>0</v>
      </c>
      <c r="X180" s="68"/>
      <c r="Y180" s="68"/>
      <c r="Z180" s="68" t="s">
        <v>116</v>
      </c>
      <c r="AA180" s="68"/>
      <c r="AB180" s="69" t="e">
        <f t="shared" si="79"/>
        <v>#DIV/0!</v>
      </c>
      <c r="AC180" s="69">
        <f t="shared" si="80"/>
        <v>0</v>
      </c>
      <c r="AD180" s="68"/>
      <c r="AE180" s="68"/>
      <c r="AF180" s="68" t="s">
        <v>117</v>
      </c>
      <c r="AG180" s="68"/>
      <c r="AH180" s="69" t="e">
        <f t="shared" si="81"/>
        <v>#DIV/0!</v>
      </c>
      <c r="AI180" s="69">
        <f t="shared" si="82"/>
        <v>0</v>
      </c>
      <c r="AJ180" s="68"/>
      <c r="AK180" s="68"/>
      <c r="AL180" s="68" t="s">
        <v>118</v>
      </c>
      <c r="AM180" s="68"/>
      <c r="AN180" s="69" t="e">
        <f t="shared" si="83"/>
        <v>#DIV/0!</v>
      </c>
      <c r="AO180" s="69">
        <f t="shared" si="84"/>
        <v>0</v>
      </c>
      <c r="AP180" s="68"/>
      <c r="AQ180" s="68"/>
      <c r="AR180" s="68" t="s">
        <v>119</v>
      </c>
      <c r="AS180" s="68"/>
      <c r="AT180" s="69" t="e">
        <f t="shared" si="85"/>
        <v>#DIV/0!</v>
      </c>
      <c r="AU180" s="69">
        <f t="shared" si="86"/>
        <v>0</v>
      </c>
      <c r="AV180" s="68"/>
      <c r="AW180" s="68"/>
      <c r="AX180" s="68" t="s">
        <v>120</v>
      </c>
      <c r="AY180" s="68"/>
      <c r="AZ180" s="69" t="e">
        <f t="shared" si="87"/>
        <v>#DIV/0!</v>
      </c>
      <c r="BA180" s="69">
        <f t="shared" si="88"/>
        <v>0</v>
      </c>
      <c r="BB180" s="68"/>
      <c r="BC180" s="68"/>
      <c r="BD180" s="68" t="s">
        <v>121</v>
      </c>
      <c r="BE180" s="68"/>
      <c r="BF180" s="69" t="e">
        <f t="shared" si="89"/>
        <v>#DIV/0!</v>
      </c>
      <c r="BG180" s="69">
        <f t="shared" si="90"/>
        <v>0</v>
      </c>
      <c r="BH180" s="68"/>
      <c r="BI180" s="68"/>
      <c r="BJ180" s="68" t="s">
        <v>122</v>
      </c>
      <c r="BK180" s="68"/>
      <c r="BL180" s="69">
        <f t="shared" si="91"/>
        <v>0</v>
      </c>
      <c r="BM180" s="69">
        <f t="shared" si="92"/>
        <v>0</v>
      </c>
      <c r="BN180" s="68"/>
      <c r="BO180" s="68"/>
      <c r="BP180" s="68" t="s">
        <v>123</v>
      </c>
      <c r="BQ180" s="68"/>
      <c r="BR180" s="69" t="e">
        <f t="shared" si="93"/>
        <v>#DIV/0!</v>
      </c>
      <c r="BS180" s="69">
        <f t="shared" si="94"/>
        <v>0</v>
      </c>
      <c r="BT180" s="68"/>
      <c r="BU180" s="68"/>
      <c r="BV180" s="68" t="s">
        <v>124</v>
      </c>
      <c r="BW180" s="68"/>
      <c r="BX180" s="69">
        <f t="shared" si="95"/>
        <v>0</v>
      </c>
      <c r="BY180" s="69">
        <f t="shared" si="96"/>
        <v>0</v>
      </c>
      <c r="BZ180" s="68"/>
      <c r="CA180" s="68"/>
      <c r="CB180" s="68" t="s">
        <v>125</v>
      </c>
      <c r="CC180" s="68"/>
      <c r="CD180" s="69" t="e">
        <f t="shared" si="97"/>
        <v>#DIV/0!</v>
      </c>
      <c r="CE180" s="69">
        <f t="shared" si="98"/>
        <v>0</v>
      </c>
      <c r="CF180" s="68"/>
      <c r="CG180" s="68"/>
      <c r="CH180" s="68" t="s">
        <v>126</v>
      </c>
      <c r="CI180" s="68"/>
      <c r="CJ180" s="69" t="e">
        <f t="shared" si="99"/>
        <v>#DIV/0!</v>
      </c>
      <c r="CK180" s="69">
        <f t="shared" si="100"/>
        <v>0</v>
      </c>
      <c r="CL180" s="68"/>
      <c r="CM180" s="68"/>
      <c r="CN180" s="59">
        <f t="shared" si="101"/>
        <v>0</v>
      </c>
      <c r="CO180" s="59">
        <f t="shared" si="102"/>
        <v>0</v>
      </c>
      <c r="CP180" s="59">
        <f t="shared" si="103"/>
        <v>0</v>
      </c>
      <c r="CQ180" s="59">
        <f t="shared" si="104"/>
        <v>0</v>
      </c>
      <c r="CR180" s="59">
        <f t="shared" si="105"/>
        <v>0</v>
      </c>
      <c r="CS180" s="59">
        <f t="shared" si="106"/>
        <v>0</v>
      </c>
      <c r="CT180" s="59">
        <f t="shared" si="107"/>
        <v>0</v>
      </c>
      <c r="CU180" s="59">
        <f t="shared" si="108"/>
        <v>0</v>
      </c>
      <c r="CV180" s="59">
        <f t="shared" si="109"/>
        <v>0</v>
      </c>
      <c r="CW180" s="59">
        <f t="shared" si="110"/>
        <v>0</v>
      </c>
      <c r="CX180" s="59">
        <f t="shared" si="111"/>
        <v>0</v>
      </c>
      <c r="CY180" s="59">
        <f t="shared" si="112"/>
        <v>0</v>
      </c>
      <c r="CZ180" s="59">
        <f t="shared" si="113"/>
        <v>0</v>
      </c>
    </row>
    <row r="181" spans="1:104" ht="14.15" x14ac:dyDescent="0.4">
      <c r="A181" s="150" t="s">
        <v>457</v>
      </c>
      <c r="B181" s="227"/>
      <c r="C181" s="21" t="s">
        <v>1625</v>
      </c>
      <c r="D181" s="23"/>
      <c r="E181" s="23"/>
      <c r="F181" s="23"/>
      <c r="G181" s="21">
        <f t="shared" si="76"/>
        <v>0</v>
      </c>
      <c r="H181" s="21"/>
      <c r="I181" s="21"/>
      <c r="J181" s="21"/>
      <c r="K181" s="21"/>
      <c r="L181" s="21"/>
      <c r="M181" s="21"/>
      <c r="N181" s="21"/>
      <c r="O181" s="21"/>
      <c r="P181" s="21"/>
      <c r="Q181" s="21"/>
      <c r="R181" s="21"/>
      <c r="S181" s="21"/>
      <c r="T181" s="68" t="s">
        <v>115</v>
      </c>
      <c r="U181" s="68"/>
      <c r="V181" s="69" t="e">
        <f t="shared" si="77"/>
        <v>#DIV/0!</v>
      </c>
      <c r="W181" s="69" t="e">
        <f t="shared" si="78"/>
        <v>#DIV/0!</v>
      </c>
      <c r="X181" s="68"/>
      <c r="Y181" s="68"/>
      <c r="Z181" s="68" t="s">
        <v>116</v>
      </c>
      <c r="AA181" s="68"/>
      <c r="AB181" s="69" t="e">
        <f t="shared" si="79"/>
        <v>#DIV/0!</v>
      </c>
      <c r="AC181" s="69" t="e">
        <f t="shared" si="80"/>
        <v>#DIV/0!</v>
      </c>
      <c r="AD181" s="68"/>
      <c r="AE181" s="68"/>
      <c r="AF181" s="68" t="s">
        <v>117</v>
      </c>
      <c r="AG181" s="68"/>
      <c r="AH181" s="69" t="e">
        <f t="shared" si="81"/>
        <v>#DIV/0!</v>
      </c>
      <c r="AI181" s="69" t="e">
        <f t="shared" si="82"/>
        <v>#DIV/0!</v>
      </c>
      <c r="AJ181" s="68"/>
      <c r="AK181" s="68"/>
      <c r="AL181" s="68" t="s">
        <v>118</v>
      </c>
      <c r="AM181" s="68"/>
      <c r="AN181" s="69" t="e">
        <f t="shared" si="83"/>
        <v>#DIV/0!</v>
      </c>
      <c r="AO181" s="69" t="e">
        <f t="shared" si="84"/>
        <v>#DIV/0!</v>
      </c>
      <c r="AP181" s="68"/>
      <c r="AQ181" s="68"/>
      <c r="AR181" s="68" t="s">
        <v>119</v>
      </c>
      <c r="AS181" s="68"/>
      <c r="AT181" s="69" t="e">
        <f t="shared" si="85"/>
        <v>#DIV/0!</v>
      </c>
      <c r="AU181" s="69" t="e">
        <f t="shared" si="86"/>
        <v>#DIV/0!</v>
      </c>
      <c r="AV181" s="68"/>
      <c r="AW181" s="68"/>
      <c r="AX181" s="68" t="s">
        <v>120</v>
      </c>
      <c r="AY181" s="68"/>
      <c r="AZ181" s="69" t="e">
        <f t="shared" si="87"/>
        <v>#DIV/0!</v>
      </c>
      <c r="BA181" s="69" t="e">
        <f t="shared" si="88"/>
        <v>#DIV/0!</v>
      </c>
      <c r="BB181" s="68"/>
      <c r="BC181" s="68"/>
      <c r="BD181" s="68" t="s">
        <v>121</v>
      </c>
      <c r="BE181" s="68"/>
      <c r="BF181" s="69" t="e">
        <f t="shared" si="89"/>
        <v>#DIV/0!</v>
      </c>
      <c r="BG181" s="69" t="e">
        <f t="shared" si="90"/>
        <v>#DIV/0!</v>
      </c>
      <c r="BH181" s="68"/>
      <c r="BI181" s="68"/>
      <c r="BJ181" s="68" t="s">
        <v>122</v>
      </c>
      <c r="BK181" s="68"/>
      <c r="BL181" s="69" t="e">
        <f t="shared" si="91"/>
        <v>#DIV/0!</v>
      </c>
      <c r="BM181" s="69" t="e">
        <f t="shared" si="92"/>
        <v>#DIV/0!</v>
      </c>
      <c r="BN181" s="68"/>
      <c r="BO181" s="68"/>
      <c r="BP181" s="68" t="s">
        <v>123</v>
      </c>
      <c r="BQ181" s="68"/>
      <c r="BR181" s="69" t="e">
        <f t="shared" si="93"/>
        <v>#DIV/0!</v>
      </c>
      <c r="BS181" s="69" t="e">
        <f t="shared" si="94"/>
        <v>#DIV/0!</v>
      </c>
      <c r="BT181" s="68"/>
      <c r="BU181" s="68"/>
      <c r="BV181" s="68" t="s">
        <v>124</v>
      </c>
      <c r="BW181" s="68"/>
      <c r="BX181" s="69" t="e">
        <f t="shared" si="95"/>
        <v>#DIV/0!</v>
      </c>
      <c r="BY181" s="69" t="e">
        <f t="shared" si="96"/>
        <v>#DIV/0!</v>
      </c>
      <c r="BZ181" s="68"/>
      <c r="CA181" s="68"/>
      <c r="CB181" s="68" t="s">
        <v>125</v>
      </c>
      <c r="CC181" s="68"/>
      <c r="CD181" s="69" t="e">
        <f t="shared" si="97"/>
        <v>#DIV/0!</v>
      </c>
      <c r="CE181" s="69" t="e">
        <f t="shared" si="98"/>
        <v>#DIV/0!</v>
      </c>
      <c r="CF181" s="68"/>
      <c r="CG181" s="68"/>
      <c r="CH181" s="68" t="s">
        <v>126</v>
      </c>
      <c r="CI181" s="68"/>
      <c r="CJ181" s="69" t="e">
        <f t="shared" si="99"/>
        <v>#DIV/0!</v>
      </c>
      <c r="CK181" s="69" t="e">
        <f t="shared" si="100"/>
        <v>#DIV/0!</v>
      </c>
      <c r="CL181" s="68"/>
      <c r="CM181" s="68"/>
      <c r="CN181" s="59">
        <f t="shared" si="101"/>
        <v>0</v>
      </c>
      <c r="CO181" s="59">
        <f t="shared" si="102"/>
        <v>0</v>
      </c>
      <c r="CP181" s="59">
        <f t="shared" si="103"/>
        <v>0</v>
      </c>
      <c r="CQ181" s="59">
        <f t="shared" si="104"/>
        <v>0</v>
      </c>
      <c r="CR181" s="59">
        <f t="shared" si="105"/>
        <v>0</v>
      </c>
      <c r="CS181" s="59">
        <f t="shared" si="106"/>
        <v>0</v>
      </c>
      <c r="CT181" s="59">
        <f t="shared" si="107"/>
        <v>0</v>
      </c>
      <c r="CU181" s="59">
        <f t="shared" si="108"/>
        <v>0</v>
      </c>
      <c r="CV181" s="59">
        <f t="shared" si="109"/>
        <v>0</v>
      </c>
      <c r="CW181" s="59">
        <f t="shared" si="110"/>
        <v>0</v>
      </c>
      <c r="CX181" s="59">
        <f t="shared" si="111"/>
        <v>0</v>
      </c>
      <c r="CY181" s="59">
        <f t="shared" si="112"/>
        <v>0</v>
      </c>
      <c r="CZ181" s="59">
        <f t="shared" si="113"/>
        <v>0</v>
      </c>
    </row>
    <row r="182" spans="1:104" ht="14.15" x14ac:dyDescent="0.4">
      <c r="A182" s="150" t="s">
        <v>457</v>
      </c>
      <c r="B182" s="227"/>
      <c r="C182" s="21" t="s">
        <v>1626</v>
      </c>
      <c r="D182" s="23"/>
      <c r="E182" s="23"/>
      <c r="F182" s="23"/>
      <c r="G182" s="21">
        <f t="shared" si="76"/>
        <v>0</v>
      </c>
      <c r="H182" s="21"/>
      <c r="I182" s="21"/>
      <c r="J182" s="21"/>
      <c r="K182" s="21"/>
      <c r="L182" s="21"/>
      <c r="M182" s="21"/>
      <c r="N182" s="21"/>
      <c r="O182" s="21"/>
      <c r="P182" s="21"/>
      <c r="Q182" s="21"/>
      <c r="R182" s="21"/>
      <c r="S182" s="21"/>
      <c r="T182" s="68" t="s">
        <v>115</v>
      </c>
      <c r="U182" s="68"/>
      <c r="V182" s="69" t="e">
        <f t="shared" si="77"/>
        <v>#DIV/0!</v>
      </c>
      <c r="W182" s="69" t="e">
        <f t="shared" si="78"/>
        <v>#DIV/0!</v>
      </c>
      <c r="X182" s="68"/>
      <c r="Y182" s="68"/>
      <c r="Z182" s="68" t="s">
        <v>116</v>
      </c>
      <c r="AA182" s="68"/>
      <c r="AB182" s="69" t="e">
        <f t="shared" si="79"/>
        <v>#DIV/0!</v>
      </c>
      <c r="AC182" s="69" t="e">
        <f t="shared" si="80"/>
        <v>#DIV/0!</v>
      </c>
      <c r="AD182" s="68"/>
      <c r="AE182" s="68"/>
      <c r="AF182" s="68" t="s">
        <v>117</v>
      </c>
      <c r="AG182" s="68"/>
      <c r="AH182" s="69" t="e">
        <f t="shared" si="81"/>
        <v>#DIV/0!</v>
      </c>
      <c r="AI182" s="69" t="e">
        <f t="shared" si="82"/>
        <v>#DIV/0!</v>
      </c>
      <c r="AJ182" s="68"/>
      <c r="AK182" s="68"/>
      <c r="AL182" s="68" t="s">
        <v>118</v>
      </c>
      <c r="AM182" s="68"/>
      <c r="AN182" s="69" t="e">
        <f t="shared" si="83"/>
        <v>#DIV/0!</v>
      </c>
      <c r="AO182" s="69" t="e">
        <f t="shared" si="84"/>
        <v>#DIV/0!</v>
      </c>
      <c r="AP182" s="68"/>
      <c r="AQ182" s="68"/>
      <c r="AR182" s="68" t="s">
        <v>119</v>
      </c>
      <c r="AS182" s="68"/>
      <c r="AT182" s="69" t="e">
        <f t="shared" si="85"/>
        <v>#DIV/0!</v>
      </c>
      <c r="AU182" s="69" t="e">
        <f t="shared" si="86"/>
        <v>#DIV/0!</v>
      </c>
      <c r="AV182" s="68"/>
      <c r="AW182" s="68"/>
      <c r="AX182" s="68" t="s">
        <v>120</v>
      </c>
      <c r="AY182" s="68"/>
      <c r="AZ182" s="69" t="e">
        <f t="shared" si="87"/>
        <v>#DIV/0!</v>
      </c>
      <c r="BA182" s="69" t="e">
        <f t="shared" si="88"/>
        <v>#DIV/0!</v>
      </c>
      <c r="BB182" s="68"/>
      <c r="BC182" s="68"/>
      <c r="BD182" s="68" t="s">
        <v>121</v>
      </c>
      <c r="BE182" s="68"/>
      <c r="BF182" s="69" t="e">
        <f t="shared" si="89"/>
        <v>#DIV/0!</v>
      </c>
      <c r="BG182" s="69" t="e">
        <f t="shared" si="90"/>
        <v>#DIV/0!</v>
      </c>
      <c r="BH182" s="68"/>
      <c r="BI182" s="68"/>
      <c r="BJ182" s="68" t="s">
        <v>122</v>
      </c>
      <c r="BK182" s="68"/>
      <c r="BL182" s="69" t="e">
        <f t="shared" si="91"/>
        <v>#DIV/0!</v>
      </c>
      <c r="BM182" s="69" t="e">
        <f t="shared" si="92"/>
        <v>#DIV/0!</v>
      </c>
      <c r="BN182" s="68"/>
      <c r="BO182" s="68"/>
      <c r="BP182" s="68" t="s">
        <v>123</v>
      </c>
      <c r="BQ182" s="68"/>
      <c r="BR182" s="69" t="e">
        <f t="shared" si="93"/>
        <v>#DIV/0!</v>
      </c>
      <c r="BS182" s="69" t="e">
        <f t="shared" si="94"/>
        <v>#DIV/0!</v>
      </c>
      <c r="BT182" s="68"/>
      <c r="BU182" s="68"/>
      <c r="BV182" s="68" t="s">
        <v>124</v>
      </c>
      <c r="BW182" s="68"/>
      <c r="BX182" s="69" t="e">
        <f t="shared" si="95"/>
        <v>#DIV/0!</v>
      </c>
      <c r="BY182" s="69" t="e">
        <f t="shared" si="96"/>
        <v>#DIV/0!</v>
      </c>
      <c r="BZ182" s="68"/>
      <c r="CA182" s="68"/>
      <c r="CB182" s="68" t="s">
        <v>125</v>
      </c>
      <c r="CC182" s="68"/>
      <c r="CD182" s="69" t="e">
        <f t="shared" si="97"/>
        <v>#DIV/0!</v>
      </c>
      <c r="CE182" s="69" t="e">
        <f t="shared" si="98"/>
        <v>#DIV/0!</v>
      </c>
      <c r="CF182" s="68"/>
      <c r="CG182" s="68"/>
      <c r="CH182" s="68" t="s">
        <v>126</v>
      </c>
      <c r="CI182" s="68"/>
      <c r="CJ182" s="69" t="e">
        <f t="shared" si="99"/>
        <v>#DIV/0!</v>
      </c>
      <c r="CK182" s="69" t="e">
        <f t="shared" si="100"/>
        <v>#DIV/0!</v>
      </c>
      <c r="CL182" s="68"/>
      <c r="CM182" s="68"/>
      <c r="CN182" s="59">
        <f t="shared" si="101"/>
        <v>0</v>
      </c>
      <c r="CO182" s="59">
        <f t="shared" si="102"/>
        <v>0</v>
      </c>
      <c r="CP182" s="59">
        <f t="shared" si="103"/>
        <v>0</v>
      </c>
      <c r="CQ182" s="59">
        <f t="shared" si="104"/>
        <v>0</v>
      </c>
      <c r="CR182" s="59">
        <f t="shared" si="105"/>
        <v>0</v>
      </c>
      <c r="CS182" s="59">
        <f t="shared" si="106"/>
        <v>0</v>
      </c>
      <c r="CT182" s="59">
        <f t="shared" si="107"/>
        <v>0</v>
      </c>
      <c r="CU182" s="59">
        <f t="shared" si="108"/>
        <v>0</v>
      </c>
      <c r="CV182" s="59">
        <f t="shared" si="109"/>
        <v>0</v>
      </c>
      <c r="CW182" s="59">
        <f t="shared" si="110"/>
        <v>0</v>
      </c>
      <c r="CX182" s="59">
        <f t="shared" si="111"/>
        <v>0</v>
      </c>
      <c r="CY182" s="59">
        <f t="shared" si="112"/>
        <v>0</v>
      </c>
      <c r="CZ182" s="59">
        <f t="shared" si="113"/>
        <v>0</v>
      </c>
    </row>
    <row r="183" spans="1:104" ht="14.15" x14ac:dyDescent="0.4">
      <c r="A183" s="150" t="s">
        <v>457</v>
      </c>
      <c r="B183" s="228"/>
      <c r="C183" s="21" t="s">
        <v>1627</v>
      </c>
      <c r="D183" s="23"/>
      <c r="E183" s="23"/>
      <c r="F183" s="23"/>
      <c r="G183" s="21">
        <f t="shared" si="76"/>
        <v>0</v>
      </c>
      <c r="H183" s="21"/>
      <c r="I183" s="21"/>
      <c r="J183" s="21"/>
      <c r="K183" s="21"/>
      <c r="L183" s="21"/>
      <c r="M183" s="21"/>
      <c r="N183" s="21"/>
      <c r="O183" s="21"/>
      <c r="P183" s="21"/>
      <c r="Q183" s="21"/>
      <c r="R183" s="21"/>
      <c r="S183" s="21"/>
      <c r="T183" s="68" t="s">
        <v>115</v>
      </c>
      <c r="U183" s="68"/>
      <c r="V183" s="69" t="e">
        <f t="shared" si="77"/>
        <v>#DIV/0!</v>
      </c>
      <c r="W183" s="69" t="e">
        <f t="shared" si="78"/>
        <v>#DIV/0!</v>
      </c>
      <c r="X183" s="68"/>
      <c r="Y183" s="68"/>
      <c r="Z183" s="68" t="s">
        <v>116</v>
      </c>
      <c r="AA183" s="68"/>
      <c r="AB183" s="69" t="e">
        <f t="shared" si="79"/>
        <v>#DIV/0!</v>
      </c>
      <c r="AC183" s="69" t="e">
        <f t="shared" si="80"/>
        <v>#DIV/0!</v>
      </c>
      <c r="AD183" s="68"/>
      <c r="AE183" s="68"/>
      <c r="AF183" s="68" t="s">
        <v>117</v>
      </c>
      <c r="AG183" s="68"/>
      <c r="AH183" s="69" t="e">
        <f t="shared" si="81"/>
        <v>#DIV/0!</v>
      </c>
      <c r="AI183" s="69" t="e">
        <f t="shared" si="82"/>
        <v>#DIV/0!</v>
      </c>
      <c r="AJ183" s="68"/>
      <c r="AK183" s="68"/>
      <c r="AL183" s="68" t="s">
        <v>118</v>
      </c>
      <c r="AM183" s="68"/>
      <c r="AN183" s="69" t="e">
        <f t="shared" si="83"/>
        <v>#DIV/0!</v>
      </c>
      <c r="AO183" s="69" t="e">
        <f t="shared" si="84"/>
        <v>#DIV/0!</v>
      </c>
      <c r="AP183" s="68"/>
      <c r="AQ183" s="68"/>
      <c r="AR183" s="68" t="s">
        <v>119</v>
      </c>
      <c r="AS183" s="68"/>
      <c r="AT183" s="69" t="e">
        <f t="shared" si="85"/>
        <v>#DIV/0!</v>
      </c>
      <c r="AU183" s="69" t="e">
        <f t="shared" si="86"/>
        <v>#DIV/0!</v>
      </c>
      <c r="AV183" s="68"/>
      <c r="AW183" s="68"/>
      <c r="AX183" s="68" t="s">
        <v>120</v>
      </c>
      <c r="AY183" s="68"/>
      <c r="AZ183" s="69" t="e">
        <f t="shared" si="87"/>
        <v>#DIV/0!</v>
      </c>
      <c r="BA183" s="69" t="e">
        <f t="shared" si="88"/>
        <v>#DIV/0!</v>
      </c>
      <c r="BB183" s="68"/>
      <c r="BC183" s="68"/>
      <c r="BD183" s="68" t="s">
        <v>121</v>
      </c>
      <c r="BE183" s="68"/>
      <c r="BF183" s="69" t="e">
        <f t="shared" si="89"/>
        <v>#DIV/0!</v>
      </c>
      <c r="BG183" s="69" t="e">
        <f t="shared" si="90"/>
        <v>#DIV/0!</v>
      </c>
      <c r="BH183" s="68"/>
      <c r="BI183" s="68"/>
      <c r="BJ183" s="68" t="s">
        <v>122</v>
      </c>
      <c r="BK183" s="68"/>
      <c r="BL183" s="69" t="e">
        <f t="shared" si="91"/>
        <v>#DIV/0!</v>
      </c>
      <c r="BM183" s="69" t="e">
        <f t="shared" si="92"/>
        <v>#DIV/0!</v>
      </c>
      <c r="BN183" s="68"/>
      <c r="BO183" s="68"/>
      <c r="BP183" s="68" t="s">
        <v>123</v>
      </c>
      <c r="BQ183" s="68"/>
      <c r="BR183" s="69" t="e">
        <f t="shared" si="93"/>
        <v>#DIV/0!</v>
      </c>
      <c r="BS183" s="69" t="e">
        <f t="shared" si="94"/>
        <v>#DIV/0!</v>
      </c>
      <c r="BT183" s="68"/>
      <c r="BU183" s="68"/>
      <c r="BV183" s="68" t="s">
        <v>124</v>
      </c>
      <c r="BW183" s="68"/>
      <c r="BX183" s="69" t="e">
        <f t="shared" si="95"/>
        <v>#DIV/0!</v>
      </c>
      <c r="BY183" s="69" t="e">
        <f t="shared" si="96"/>
        <v>#DIV/0!</v>
      </c>
      <c r="BZ183" s="68"/>
      <c r="CA183" s="68"/>
      <c r="CB183" s="68" t="s">
        <v>125</v>
      </c>
      <c r="CC183" s="68"/>
      <c r="CD183" s="69" t="e">
        <f t="shared" si="97"/>
        <v>#DIV/0!</v>
      </c>
      <c r="CE183" s="69" t="e">
        <f t="shared" si="98"/>
        <v>#DIV/0!</v>
      </c>
      <c r="CF183" s="68"/>
      <c r="CG183" s="68"/>
      <c r="CH183" s="68" t="s">
        <v>126</v>
      </c>
      <c r="CI183" s="68"/>
      <c r="CJ183" s="69" t="e">
        <f t="shared" si="99"/>
        <v>#DIV/0!</v>
      </c>
      <c r="CK183" s="69" t="e">
        <f t="shared" si="100"/>
        <v>#DIV/0!</v>
      </c>
      <c r="CL183" s="68"/>
      <c r="CM183" s="68"/>
      <c r="CN183" s="59">
        <f t="shared" si="101"/>
        <v>0</v>
      </c>
      <c r="CO183" s="59">
        <f t="shared" si="102"/>
        <v>0</v>
      </c>
      <c r="CP183" s="59">
        <f t="shared" si="103"/>
        <v>0</v>
      </c>
      <c r="CQ183" s="59">
        <f t="shared" si="104"/>
        <v>0</v>
      </c>
      <c r="CR183" s="59">
        <f t="shared" si="105"/>
        <v>0</v>
      </c>
      <c r="CS183" s="59">
        <f t="shared" si="106"/>
        <v>0</v>
      </c>
      <c r="CT183" s="59">
        <f t="shared" si="107"/>
        <v>0</v>
      </c>
      <c r="CU183" s="59">
        <f t="shared" si="108"/>
        <v>0</v>
      </c>
      <c r="CV183" s="59">
        <f t="shared" si="109"/>
        <v>0</v>
      </c>
      <c r="CW183" s="59">
        <f t="shared" si="110"/>
        <v>0</v>
      </c>
      <c r="CX183" s="59">
        <f t="shared" si="111"/>
        <v>0</v>
      </c>
      <c r="CY183" s="59">
        <f t="shared" si="112"/>
        <v>0</v>
      </c>
      <c r="CZ183" s="59">
        <f t="shared" si="113"/>
        <v>0</v>
      </c>
    </row>
    <row r="184" spans="1:104" ht="25.75" x14ac:dyDescent="0.4">
      <c r="A184" s="150" t="s">
        <v>965</v>
      </c>
      <c r="B184" s="226" t="s">
        <v>152</v>
      </c>
      <c r="C184" s="21" t="s">
        <v>1628</v>
      </c>
      <c r="D184" s="23" t="s">
        <v>975</v>
      </c>
      <c r="E184" s="23" t="s">
        <v>1087</v>
      </c>
      <c r="F184" s="23" t="s">
        <v>1088</v>
      </c>
      <c r="G184" s="21">
        <f t="shared" si="76"/>
        <v>1</v>
      </c>
      <c r="H184" s="21"/>
      <c r="I184" s="21"/>
      <c r="J184" s="21"/>
      <c r="K184" s="21"/>
      <c r="L184" s="21"/>
      <c r="M184" s="21"/>
      <c r="N184" s="21"/>
      <c r="O184" s="21"/>
      <c r="P184" s="21"/>
      <c r="Q184" s="21"/>
      <c r="R184" s="21">
        <v>1</v>
      </c>
      <c r="S184" s="21"/>
      <c r="T184" s="68" t="s">
        <v>115</v>
      </c>
      <c r="U184" s="68"/>
      <c r="V184" s="69" t="e">
        <f t="shared" si="77"/>
        <v>#DIV/0!</v>
      </c>
      <c r="W184" s="69">
        <f t="shared" si="78"/>
        <v>0</v>
      </c>
      <c r="X184" s="68"/>
      <c r="Y184" s="68"/>
      <c r="Z184" s="68" t="s">
        <v>116</v>
      </c>
      <c r="AA184" s="68"/>
      <c r="AB184" s="69" t="e">
        <f t="shared" si="79"/>
        <v>#DIV/0!</v>
      </c>
      <c r="AC184" s="69">
        <f t="shared" si="80"/>
        <v>0</v>
      </c>
      <c r="AD184" s="68"/>
      <c r="AE184" s="68"/>
      <c r="AF184" s="68" t="s">
        <v>117</v>
      </c>
      <c r="AG184" s="68"/>
      <c r="AH184" s="69" t="e">
        <f t="shared" si="81"/>
        <v>#DIV/0!</v>
      </c>
      <c r="AI184" s="69">
        <f t="shared" si="82"/>
        <v>0</v>
      </c>
      <c r="AJ184" s="68"/>
      <c r="AK184" s="68"/>
      <c r="AL184" s="68" t="s">
        <v>118</v>
      </c>
      <c r="AM184" s="68"/>
      <c r="AN184" s="69" t="e">
        <f t="shared" si="83"/>
        <v>#DIV/0!</v>
      </c>
      <c r="AO184" s="69">
        <f t="shared" si="84"/>
        <v>0</v>
      </c>
      <c r="AP184" s="68"/>
      <c r="AQ184" s="68"/>
      <c r="AR184" s="68" t="s">
        <v>119</v>
      </c>
      <c r="AS184" s="68"/>
      <c r="AT184" s="69" t="e">
        <f t="shared" si="85"/>
        <v>#DIV/0!</v>
      </c>
      <c r="AU184" s="69">
        <f t="shared" si="86"/>
        <v>0</v>
      </c>
      <c r="AV184" s="68"/>
      <c r="AW184" s="68"/>
      <c r="AX184" s="68" t="s">
        <v>120</v>
      </c>
      <c r="AY184" s="68"/>
      <c r="AZ184" s="69" t="e">
        <f t="shared" si="87"/>
        <v>#DIV/0!</v>
      </c>
      <c r="BA184" s="69">
        <f t="shared" si="88"/>
        <v>0</v>
      </c>
      <c r="BB184" s="68"/>
      <c r="BC184" s="68"/>
      <c r="BD184" s="68" t="s">
        <v>121</v>
      </c>
      <c r="BE184" s="68"/>
      <c r="BF184" s="69" t="e">
        <f t="shared" si="89"/>
        <v>#DIV/0!</v>
      </c>
      <c r="BG184" s="69">
        <f t="shared" si="90"/>
        <v>0</v>
      </c>
      <c r="BH184" s="68"/>
      <c r="BI184" s="68"/>
      <c r="BJ184" s="68" t="s">
        <v>122</v>
      </c>
      <c r="BK184" s="68"/>
      <c r="BL184" s="69" t="e">
        <f t="shared" si="91"/>
        <v>#DIV/0!</v>
      </c>
      <c r="BM184" s="69">
        <f t="shared" si="92"/>
        <v>0</v>
      </c>
      <c r="BN184" s="68"/>
      <c r="BO184" s="68"/>
      <c r="BP184" s="68" t="s">
        <v>123</v>
      </c>
      <c r="BQ184" s="68"/>
      <c r="BR184" s="69" t="e">
        <f t="shared" si="93"/>
        <v>#DIV/0!</v>
      </c>
      <c r="BS184" s="69">
        <f t="shared" si="94"/>
        <v>0</v>
      </c>
      <c r="BT184" s="68"/>
      <c r="BU184" s="68"/>
      <c r="BV184" s="68" t="s">
        <v>124</v>
      </c>
      <c r="BW184" s="68"/>
      <c r="BX184" s="69" t="e">
        <f t="shared" si="95"/>
        <v>#DIV/0!</v>
      </c>
      <c r="BY184" s="69">
        <f t="shared" si="96"/>
        <v>0</v>
      </c>
      <c r="BZ184" s="68"/>
      <c r="CA184" s="68"/>
      <c r="CB184" s="68" t="s">
        <v>125</v>
      </c>
      <c r="CC184" s="68"/>
      <c r="CD184" s="69">
        <f t="shared" si="97"/>
        <v>0</v>
      </c>
      <c r="CE184" s="69">
        <f t="shared" si="98"/>
        <v>0</v>
      </c>
      <c r="CF184" s="68"/>
      <c r="CG184" s="68"/>
      <c r="CH184" s="68" t="s">
        <v>126</v>
      </c>
      <c r="CI184" s="68"/>
      <c r="CJ184" s="69" t="e">
        <f t="shared" si="99"/>
        <v>#DIV/0!</v>
      </c>
      <c r="CK184" s="69">
        <f t="shared" si="100"/>
        <v>0</v>
      </c>
      <c r="CL184" s="68"/>
      <c r="CM184" s="68"/>
      <c r="CN184" s="59">
        <f t="shared" si="101"/>
        <v>0</v>
      </c>
      <c r="CO184" s="59">
        <f t="shared" si="102"/>
        <v>0</v>
      </c>
      <c r="CP184" s="59">
        <f t="shared" si="103"/>
        <v>0</v>
      </c>
      <c r="CQ184" s="59">
        <f t="shared" si="104"/>
        <v>0</v>
      </c>
      <c r="CR184" s="59">
        <f t="shared" si="105"/>
        <v>0</v>
      </c>
      <c r="CS184" s="59">
        <f t="shared" si="106"/>
        <v>0</v>
      </c>
      <c r="CT184" s="59">
        <f t="shared" si="107"/>
        <v>0</v>
      </c>
      <c r="CU184" s="59">
        <f t="shared" si="108"/>
        <v>0</v>
      </c>
      <c r="CV184" s="59">
        <f t="shared" si="109"/>
        <v>0</v>
      </c>
      <c r="CW184" s="59">
        <f t="shared" si="110"/>
        <v>0</v>
      </c>
      <c r="CX184" s="59">
        <f t="shared" si="111"/>
        <v>0</v>
      </c>
      <c r="CY184" s="59">
        <f t="shared" si="112"/>
        <v>0</v>
      </c>
      <c r="CZ184" s="59">
        <f t="shared" si="113"/>
        <v>0</v>
      </c>
    </row>
    <row r="185" spans="1:104" ht="14.15" x14ac:dyDescent="0.4">
      <c r="A185" s="150" t="s">
        <v>965</v>
      </c>
      <c r="B185" s="227"/>
      <c r="C185" s="21" t="s">
        <v>1629</v>
      </c>
      <c r="D185" s="23"/>
      <c r="E185" s="23"/>
      <c r="F185" s="23"/>
      <c r="G185" s="21">
        <f t="shared" si="76"/>
        <v>0</v>
      </c>
      <c r="H185" s="21"/>
      <c r="I185" s="21"/>
      <c r="J185" s="21"/>
      <c r="K185" s="21"/>
      <c r="L185" s="21"/>
      <c r="M185" s="21"/>
      <c r="N185" s="21"/>
      <c r="O185" s="21"/>
      <c r="P185" s="21"/>
      <c r="Q185" s="21"/>
      <c r="R185" s="21"/>
      <c r="S185" s="21"/>
      <c r="T185" s="68" t="s">
        <v>115</v>
      </c>
      <c r="U185" s="68"/>
      <c r="V185" s="69" t="e">
        <f t="shared" si="77"/>
        <v>#DIV/0!</v>
      </c>
      <c r="W185" s="69" t="e">
        <f t="shared" si="78"/>
        <v>#DIV/0!</v>
      </c>
      <c r="X185" s="68"/>
      <c r="Y185" s="68"/>
      <c r="Z185" s="68" t="s">
        <v>116</v>
      </c>
      <c r="AA185" s="68"/>
      <c r="AB185" s="69" t="e">
        <f t="shared" si="79"/>
        <v>#DIV/0!</v>
      </c>
      <c r="AC185" s="69" t="e">
        <f t="shared" si="80"/>
        <v>#DIV/0!</v>
      </c>
      <c r="AD185" s="68"/>
      <c r="AE185" s="68"/>
      <c r="AF185" s="68" t="s">
        <v>117</v>
      </c>
      <c r="AG185" s="68"/>
      <c r="AH185" s="69" t="e">
        <f t="shared" si="81"/>
        <v>#DIV/0!</v>
      </c>
      <c r="AI185" s="69" t="e">
        <f t="shared" si="82"/>
        <v>#DIV/0!</v>
      </c>
      <c r="AJ185" s="68"/>
      <c r="AK185" s="68"/>
      <c r="AL185" s="68" t="s">
        <v>118</v>
      </c>
      <c r="AM185" s="68"/>
      <c r="AN185" s="69" t="e">
        <f t="shared" si="83"/>
        <v>#DIV/0!</v>
      </c>
      <c r="AO185" s="69" t="e">
        <f t="shared" si="84"/>
        <v>#DIV/0!</v>
      </c>
      <c r="AP185" s="68"/>
      <c r="AQ185" s="68"/>
      <c r="AR185" s="68" t="s">
        <v>119</v>
      </c>
      <c r="AS185" s="68"/>
      <c r="AT185" s="69" t="e">
        <f t="shared" si="85"/>
        <v>#DIV/0!</v>
      </c>
      <c r="AU185" s="69" t="e">
        <f t="shared" si="86"/>
        <v>#DIV/0!</v>
      </c>
      <c r="AV185" s="68"/>
      <c r="AW185" s="68"/>
      <c r="AX185" s="68" t="s">
        <v>120</v>
      </c>
      <c r="AY185" s="68"/>
      <c r="AZ185" s="69" t="e">
        <f t="shared" si="87"/>
        <v>#DIV/0!</v>
      </c>
      <c r="BA185" s="69" t="e">
        <f t="shared" si="88"/>
        <v>#DIV/0!</v>
      </c>
      <c r="BB185" s="68"/>
      <c r="BC185" s="68"/>
      <c r="BD185" s="68" t="s">
        <v>121</v>
      </c>
      <c r="BE185" s="68"/>
      <c r="BF185" s="69" t="e">
        <f t="shared" si="89"/>
        <v>#DIV/0!</v>
      </c>
      <c r="BG185" s="69" t="e">
        <f t="shared" si="90"/>
        <v>#DIV/0!</v>
      </c>
      <c r="BH185" s="68"/>
      <c r="BI185" s="68"/>
      <c r="BJ185" s="68" t="s">
        <v>122</v>
      </c>
      <c r="BK185" s="68"/>
      <c r="BL185" s="69" t="e">
        <f t="shared" si="91"/>
        <v>#DIV/0!</v>
      </c>
      <c r="BM185" s="69" t="e">
        <f t="shared" si="92"/>
        <v>#DIV/0!</v>
      </c>
      <c r="BN185" s="68"/>
      <c r="BO185" s="68"/>
      <c r="BP185" s="68" t="s">
        <v>123</v>
      </c>
      <c r="BQ185" s="68"/>
      <c r="BR185" s="69" t="e">
        <f t="shared" si="93"/>
        <v>#DIV/0!</v>
      </c>
      <c r="BS185" s="69" t="e">
        <f t="shared" si="94"/>
        <v>#DIV/0!</v>
      </c>
      <c r="BT185" s="68"/>
      <c r="BU185" s="68"/>
      <c r="BV185" s="68" t="s">
        <v>124</v>
      </c>
      <c r="BW185" s="68"/>
      <c r="BX185" s="69" t="e">
        <f t="shared" si="95"/>
        <v>#DIV/0!</v>
      </c>
      <c r="BY185" s="69" t="e">
        <f t="shared" si="96"/>
        <v>#DIV/0!</v>
      </c>
      <c r="BZ185" s="68"/>
      <c r="CA185" s="68"/>
      <c r="CB185" s="68" t="s">
        <v>125</v>
      </c>
      <c r="CC185" s="68"/>
      <c r="CD185" s="69" t="e">
        <f t="shared" si="97"/>
        <v>#DIV/0!</v>
      </c>
      <c r="CE185" s="69" t="e">
        <f t="shared" si="98"/>
        <v>#DIV/0!</v>
      </c>
      <c r="CF185" s="68"/>
      <c r="CG185" s="68"/>
      <c r="CH185" s="68" t="s">
        <v>126</v>
      </c>
      <c r="CI185" s="68"/>
      <c r="CJ185" s="69" t="e">
        <f t="shared" si="99"/>
        <v>#DIV/0!</v>
      </c>
      <c r="CK185" s="69" t="e">
        <f t="shared" si="100"/>
        <v>#DIV/0!</v>
      </c>
      <c r="CL185" s="68"/>
      <c r="CM185" s="68"/>
      <c r="CN185" s="59">
        <f t="shared" si="101"/>
        <v>0</v>
      </c>
      <c r="CO185" s="59">
        <f t="shared" si="102"/>
        <v>0</v>
      </c>
      <c r="CP185" s="59">
        <f t="shared" si="103"/>
        <v>0</v>
      </c>
      <c r="CQ185" s="59">
        <f t="shared" si="104"/>
        <v>0</v>
      </c>
      <c r="CR185" s="59">
        <f t="shared" si="105"/>
        <v>0</v>
      </c>
      <c r="CS185" s="59">
        <f t="shared" si="106"/>
        <v>0</v>
      </c>
      <c r="CT185" s="59">
        <f t="shared" si="107"/>
        <v>0</v>
      </c>
      <c r="CU185" s="59">
        <f t="shared" si="108"/>
        <v>0</v>
      </c>
      <c r="CV185" s="59">
        <f t="shared" si="109"/>
        <v>0</v>
      </c>
      <c r="CW185" s="59">
        <f t="shared" si="110"/>
        <v>0</v>
      </c>
      <c r="CX185" s="59">
        <f t="shared" si="111"/>
        <v>0</v>
      </c>
      <c r="CY185" s="59">
        <f t="shared" si="112"/>
        <v>0</v>
      </c>
      <c r="CZ185" s="59">
        <f t="shared" si="113"/>
        <v>0</v>
      </c>
    </row>
    <row r="186" spans="1:104" ht="14.15" x14ac:dyDescent="0.4">
      <c r="A186" s="150" t="s">
        <v>965</v>
      </c>
      <c r="B186" s="227"/>
      <c r="C186" s="21" t="s">
        <v>1630</v>
      </c>
      <c r="D186" s="23"/>
      <c r="E186" s="23"/>
      <c r="F186" s="23"/>
      <c r="G186" s="21">
        <f t="shared" si="76"/>
        <v>0</v>
      </c>
      <c r="H186" s="21"/>
      <c r="I186" s="21"/>
      <c r="J186" s="21"/>
      <c r="K186" s="21"/>
      <c r="L186" s="21"/>
      <c r="M186" s="21"/>
      <c r="N186" s="21"/>
      <c r="O186" s="21"/>
      <c r="P186" s="21"/>
      <c r="Q186" s="21"/>
      <c r="R186" s="21"/>
      <c r="S186" s="21"/>
      <c r="T186" s="68" t="s">
        <v>115</v>
      </c>
      <c r="U186" s="68"/>
      <c r="V186" s="69" t="e">
        <f t="shared" si="77"/>
        <v>#DIV/0!</v>
      </c>
      <c r="W186" s="69" t="e">
        <f t="shared" si="78"/>
        <v>#DIV/0!</v>
      </c>
      <c r="X186" s="68"/>
      <c r="Y186" s="68"/>
      <c r="Z186" s="68" t="s">
        <v>116</v>
      </c>
      <c r="AA186" s="68"/>
      <c r="AB186" s="69" t="e">
        <f t="shared" si="79"/>
        <v>#DIV/0!</v>
      </c>
      <c r="AC186" s="69" t="e">
        <f t="shared" si="80"/>
        <v>#DIV/0!</v>
      </c>
      <c r="AD186" s="68"/>
      <c r="AE186" s="68"/>
      <c r="AF186" s="68" t="s">
        <v>117</v>
      </c>
      <c r="AG186" s="68"/>
      <c r="AH186" s="69" t="e">
        <f t="shared" si="81"/>
        <v>#DIV/0!</v>
      </c>
      <c r="AI186" s="69" t="e">
        <f t="shared" si="82"/>
        <v>#DIV/0!</v>
      </c>
      <c r="AJ186" s="68"/>
      <c r="AK186" s="68"/>
      <c r="AL186" s="68" t="s">
        <v>118</v>
      </c>
      <c r="AM186" s="68"/>
      <c r="AN186" s="69" t="e">
        <f t="shared" si="83"/>
        <v>#DIV/0!</v>
      </c>
      <c r="AO186" s="69" t="e">
        <f t="shared" si="84"/>
        <v>#DIV/0!</v>
      </c>
      <c r="AP186" s="68"/>
      <c r="AQ186" s="68"/>
      <c r="AR186" s="68" t="s">
        <v>119</v>
      </c>
      <c r="AS186" s="68"/>
      <c r="AT186" s="69" t="e">
        <f t="shared" si="85"/>
        <v>#DIV/0!</v>
      </c>
      <c r="AU186" s="69" t="e">
        <f t="shared" si="86"/>
        <v>#DIV/0!</v>
      </c>
      <c r="AV186" s="68"/>
      <c r="AW186" s="68"/>
      <c r="AX186" s="68" t="s">
        <v>120</v>
      </c>
      <c r="AY186" s="68"/>
      <c r="AZ186" s="69" t="e">
        <f t="shared" si="87"/>
        <v>#DIV/0!</v>
      </c>
      <c r="BA186" s="69" t="e">
        <f t="shared" si="88"/>
        <v>#DIV/0!</v>
      </c>
      <c r="BB186" s="68"/>
      <c r="BC186" s="68"/>
      <c r="BD186" s="68" t="s">
        <v>121</v>
      </c>
      <c r="BE186" s="68"/>
      <c r="BF186" s="69" t="e">
        <f t="shared" si="89"/>
        <v>#DIV/0!</v>
      </c>
      <c r="BG186" s="69" t="e">
        <f t="shared" si="90"/>
        <v>#DIV/0!</v>
      </c>
      <c r="BH186" s="68"/>
      <c r="BI186" s="68"/>
      <c r="BJ186" s="68" t="s">
        <v>122</v>
      </c>
      <c r="BK186" s="68"/>
      <c r="BL186" s="69" t="e">
        <f t="shared" si="91"/>
        <v>#DIV/0!</v>
      </c>
      <c r="BM186" s="69" t="e">
        <f t="shared" si="92"/>
        <v>#DIV/0!</v>
      </c>
      <c r="BN186" s="68"/>
      <c r="BO186" s="68"/>
      <c r="BP186" s="68" t="s">
        <v>123</v>
      </c>
      <c r="BQ186" s="68"/>
      <c r="BR186" s="69" t="e">
        <f t="shared" si="93"/>
        <v>#DIV/0!</v>
      </c>
      <c r="BS186" s="69" t="e">
        <f t="shared" si="94"/>
        <v>#DIV/0!</v>
      </c>
      <c r="BT186" s="68"/>
      <c r="BU186" s="68"/>
      <c r="BV186" s="68" t="s">
        <v>124</v>
      </c>
      <c r="BW186" s="68"/>
      <c r="BX186" s="69" t="e">
        <f t="shared" si="95"/>
        <v>#DIV/0!</v>
      </c>
      <c r="BY186" s="69" t="e">
        <f t="shared" si="96"/>
        <v>#DIV/0!</v>
      </c>
      <c r="BZ186" s="68"/>
      <c r="CA186" s="68"/>
      <c r="CB186" s="68" t="s">
        <v>125</v>
      </c>
      <c r="CC186" s="68"/>
      <c r="CD186" s="69" t="e">
        <f t="shared" si="97"/>
        <v>#DIV/0!</v>
      </c>
      <c r="CE186" s="69" t="e">
        <f t="shared" si="98"/>
        <v>#DIV/0!</v>
      </c>
      <c r="CF186" s="68"/>
      <c r="CG186" s="68"/>
      <c r="CH186" s="68" t="s">
        <v>126</v>
      </c>
      <c r="CI186" s="68"/>
      <c r="CJ186" s="69" t="e">
        <f t="shared" si="99"/>
        <v>#DIV/0!</v>
      </c>
      <c r="CK186" s="69" t="e">
        <f t="shared" si="100"/>
        <v>#DIV/0!</v>
      </c>
      <c r="CL186" s="68"/>
      <c r="CM186" s="68"/>
      <c r="CN186" s="59">
        <f t="shared" si="101"/>
        <v>0</v>
      </c>
      <c r="CO186" s="59">
        <f t="shared" si="102"/>
        <v>0</v>
      </c>
      <c r="CP186" s="59">
        <f t="shared" si="103"/>
        <v>0</v>
      </c>
      <c r="CQ186" s="59">
        <f t="shared" si="104"/>
        <v>0</v>
      </c>
      <c r="CR186" s="59">
        <f t="shared" si="105"/>
        <v>0</v>
      </c>
      <c r="CS186" s="59">
        <f t="shared" si="106"/>
        <v>0</v>
      </c>
      <c r="CT186" s="59">
        <f t="shared" si="107"/>
        <v>0</v>
      </c>
      <c r="CU186" s="59">
        <f t="shared" si="108"/>
        <v>0</v>
      </c>
      <c r="CV186" s="59">
        <f t="shared" si="109"/>
        <v>0</v>
      </c>
      <c r="CW186" s="59">
        <f t="shared" si="110"/>
        <v>0</v>
      </c>
      <c r="CX186" s="59">
        <f t="shared" si="111"/>
        <v>0</v>
      </c>
      <c r="CY186" s="59">
        <f t="shared" si="112"/>
        <v>0</v>
      </c>
      <c r="CZ186" s="59">
        <f t="shared" si="113"/>
        <v>0</v>
      </c>
    </row>
    <row r="187" spans="1:104" ht="14.15" x14ac:dyDescent="0.4">
      <c r="A187" s="150" t="s">
        <v>965</v>
      </c>
      <c r="B187" s="228"/>
      <c r="C187" s="21" t="s">
        <v>1631</v>
      </c>
      <c r="D187" s="23"/>
      <c r="E187" s="23"/>
      <c r="F187" s="23"/>
      <c r="G187" s="21">
        <f t="shared" si="76"/>
        <v>0</v>
      </c>
      <c r="H187" s="21"/>
      <c r="I187" s="21"/>
      <c r="J187" s="21"/>
      <c r="K187" s="21"/>
      <c r="L187" s="21"/>
      <c r="M187" s="21"/>
      <c r="N187" s="21"/>
      <c r="O187" s="21"/>
      <c r="P187" s="21"/>
      <c r="Q187" s="21"/>
      <c r="R187" s="21"/>
      <c r="S187" s="21"/>
      <c r="T187" s="68" t="s">
        <v>115</v>
      </c>
      <c r="U187" s="68"/>
      <c r="V187" s="69" t="e">
        <f t="shared" si="77"/>
        <v>#DIV/0!</v>
      </c>
      <c r="W187" s="69" t="e">
        <f t="shared" si="78"/>
        <v>#DIV/0!</v>
      </c>
      <c r="X187" s="68"/>
      <c r="Y187" s="68"/>
      <c r="Z187" s="68" t="s">
        <v>116</v>
      </c>
      <c r="AA187" s="68"/>
      <c r="AB187" s="69" t="e">
        <f t="shared" si="79"/>
        <v>#DIV/0!</v>
      </c>
      <c r="AC187" s="69" t="e">
        <f t="shared" si="80"/>
        <v>#DIV/0!</v>
      </c>
      <c r="AD187" s="68"/>
      <c r="AE187" s="68"/>
      <c r="AF187" s="68" t="s">
        <v>117</v>
      </c>
      <c r="AG187" s="68"/>
      <c r="AH187" s="69" t="e">
        <f t="shared" si="81"/>
        <v>#DIV/0!</v>
      </c>
      <c r="AI187" s="69" t="e">
        <f t="shared" si="82"/>
        <v>#DIV/0!</v>
      </c>
      <c r="AJ187" s="68"/>
      <c r="AK187" s="68"/>
      <c r="AL187" s="68" t="s">
        <v>118</v>
      </c>
      <c r="AM187" s="68"/>
      <c r="AN187" s="69" t="e">
        <f t="shared" si="83"/>
        <v>#DIV/0!</v>
      </c>
      <c r="AO187" s="69" t="e">
        <f t="shared" si="84"/>
        <v>#DIV/0!</v>
      </c>
      <c r="AP187" s="68"/>
      <c r="AQ187" s="68"/>
      <c r="AR187" s="68" t="s">
        <v>119</v>
      </c>
      <c r="AS187" s="68"/>
      <c r="AT187" s="69" t="e">
        <f t="shared" si="85"/>
        <v>#DIV/0!</v>
      </c>
      <c r="AU187" s="69" t="e">
        <f t="shared" si="86"/>
        <v>#DIV/0!</v>
      </c>
      <c r="AV187" s="68"/>
      <c r="AW187" s="68"/>
      <c r="AX187" s="68" t="s">
        <v>120</v>
      </c>
      <c r="AY187" s="68"/>
      <c r="AZ187" s="69" t="e">
        <f t="shared" si="87"/>
        <v>#DIV/0!</v>
      </c>
      <c r="BA187" s="69" t="e">
        <f t="shared" si="88"/>
        <v>#DIV/0!</v>
      </c>
      <c r="BB187" s="68"/>
      <c r="BC187" s="68"/>
      <c r="BD187" s="68" t="s">
        <v>121</v>
      </c>
      <c r="BE187" s="68"/>
      <c r="BF187" s="69" t="e">
        <f t="shared" si="89"/>
        <v>#DIV/0!</v>
      </c>
      <c r="BG187" s="69" t="e">
        <f t="shared" si="90"/>
        <v>#DIV/0!</v>
      </c>
      <c r="BH187" s="68"/>
      <c r="BI187" s="68"/>
      <c r="BJ187" s="68" t="s">
        <v>122</v>
      </c>
      <c r="BK187" s="68"/>
      <c r="BL187" s="69" t="e">
        <f t="shared" si="91"/>
        <v>#DIV/0!</v>
      </c>
      <c r="BM187" s="69" t="e">
        <f t="shared" si="92"/>
        <v>#DIV/0!</v>
      </c>
      <c r="BN187" s="68"/>
      <c r="BO187" s="68"/>
      <c r="BP187" s="68" t="s">
        <v>123</v>
      </c>
      <c r="BQ187" s="68"/>
      <c r="BR187" s="69" t="e">
        <f t="shared" si="93"/>
        <v>#DIV/0!</v>
      </c>
      <c r="BS187" s="69" t="e">
        <f t="shared" si="94"/>
        <v>#DIV/0!</v>
      </c>
      <c r="BT187" s="68"/>
      <c r="BU187" s="68"/>
      <c r="BV187" s="68" t="s">
        <v>124</v>
      </c>
      <c r="BW187" s="68"/>
      <c r="BX187" s="69" t="e">
        <f t="shared" si="95"/>
        <v>#DIV/0!</v>
      </c>
      <c r="BY187" s="69" t="e">
        <f t="shared" si="96"/>
        <v>#DIV/0!</v>
      </c>
      <c r="BZ187" s="68"/>
      <c r="CA187" s="68"/>
      <c r="CB187" s="68" t="s">
        <v>125</v>
      </c>
      <c r="CC187" s="68"/>
      <c r="CD187" s="69" t="e">
        <f t="shared" si="97"/>
        <v>#DIV/0!</v>
      </c>
      <c r="CE187" s="69" t="e">
        <f t="shared" si="98"/>
        <v>#DIV/0!</v>
      </c>
      <c r="CF187" s="68"/>
      <c r="CG187" s="68"/>
      <c r="CH187" s="68" t="s">
        <v>126</v>
      </c>
      <c r="CI187" s="68"/>
      <c r="CJ187" s="69" t="e">
        <f t="shared" si="99"/>
        <v>#DIV/0!</v>
      </c>
      <c r="CK187" s="69" t="e">
        <f t="shared" si="100"/>
        <v>#DIV/0!</v>
      </c>
      <c r="CL187" s="68"/>
      <c r="CM187" s="68"/>
      <c r="CN187" s="59">
        <f t="shared" si="101"/>
        <v>0</v>
      </c>
      <c r="CO187" s="59">
        <f t="shared" si="102"/>
        <v>0</v>
      </c>
      <c r="CP187" s="59">
        <f t="shared" si="103"/>
        <v>0</v>
      </c>
      <c r="CQ187" s="59">
        <f t="shared" si="104"/>
        <v>0</v>
      </c>
      <c r="CR187" s="59">
        <f t="shared" si="105"/>
        <v>0</v>
      </c>
      <c r="CS187" s="59">
        <f t="shared" si="106"/>
        <v>0</v>
      </c>
      <c r="CT187" s="59">
        <f t="shared" si="107"/>
        <v>0</v>
      </c>
      <c r="CU187" s="59">
        <f t="shared" si="108"/>
        <v>0</v>
      </c>
      <c r="CV187" s="59">
        <f t="shared" si="109"/>
        <v>0</v>
      </c>
      <c r="CW187" s="59">
        <f t="shared" si="110"/>
        <v>0</v>
      </c>
      <c r="CX187" s="59">
        <f t="shared" si="111"/>
        <v>0</v>
      </c>
      <c r="CY187" s="59">
        <f t="shared" si="112"/>
        <v>0</v>
      </c>
      <c r="CZ187" s="59">
        <f t="shared" si="113"/>
        <v>0</v>
      </c>
    </row>
    <row r="188" spans="1:104" ht="64.3" x14ac:dyDescent="0.4">
      <c r="A188" s="150" t="s">
        <v>965</v>
      </c>
      <c r="B188" s="226" t="s">
        <v>152</v>
      </c>
      <c r="C188" s="21" t="s">
        <v>1632</v>
      </c>
      <c r="D188" s="23" t="s">
        <v>975</v>
      </c>
      <c r="E188" s="23" t="s">
        <v>1097</v>
      </c>
      <c r="F188" s="23" t="s">
        <v>1098</v>
      </c>
      <c r="G188" s="21">
        <f t="shared" si="76"/>
        <v>1</v>
      </c>
      <c r="H188" s="21"/>
      <c r="I188" s="21"/>
      <c r="J188" s="21"/>
      <c r="K188" s="21"/>
      <c r="L188" s="21"/>
      <c r="M188" s="21"/>
      <c r="N188" s="21"/>
      <c r="O188" s="21"/>
      <c r="P188" s="21"/>
      <c r="Q188" s="21"/>
      <c r="R188" s="21">
        <v>1</v>
      </c>
      <c r="S188" s="21"/>
      <c r="T188" s="68" t="s">
        <v>115</v>
      </c>
      <c r="U188" s="68"/>
      <c r="V188" s="69" t="e">
        <f t="shared" si="77"/>
        <v>#DIV/0!</v>
      </c>
      <c r="W188" s="69">
        <f t="shared" si="78"/>
        <v>0</v>
      </c>
      <c r="X188" s="68"/>
      <c r="Y188" s="68"/>
      <c r="Z188" s="68" t="s">
        <v>116</v>
      </c>
      <c r="AA188" s="68"/>
      <c r="AB188" s="69" t="e">
        <f t="shared" si="79"/>
        <v>#DIV/0!</v>
      </c>
      <c r="AC188" s="69">
        <f t="shared" si="80"/>
        <v>0</v>
      </c>
      <c r="AD188" s="68"/>
      <c r="AE188" s="68"/>
      <c r="AF188" s="68" t="s">
        <v>117</v>
      </c>
      <c r="AG188" s="68"/>
      <c r="AH188" s="69" t="e">
        <f t="shared" si="81"/>
        <v>#DIV/0!</v>
      </c>
      <c r="AI188" s="69">
        <f t="shared" si="82"/>
        <v>0</v>
      </c>
      <c r="AJ188" s="68"/>
      <c r="AK188" s="68"/>
      <c r="AL188" s="68" t="s">
        <v>118</v>
      </c>
      <c r="AM188" s="68"/>
      <c r="AN188" s="69" t="e">
        <f t="shared" si="83"/>
        <v>#DIV/0!</v>
      </c>
      <c r="AO188" s="69">
        <f t="shared" si="84"/>
        <v>0</v>
      </c>
      <c r="AP188" s="68"/>
      <c r="AQ188" s="68"/>
      <c r="AR188" s="68" t="s">
        <v>119</v>
      </c>
      <c r="AS188" s="68"/>
      <c r="AT188" s="69" t="e">
        <f t="shared" si="85"/>
        <v>#DIV/0!</v>
      </c>
      <c r="AU188" s="69">
        <f t="shared" si="86"/>
        <v>0</v>
      </c>
      <c r="AV188" s="68"/>
      <c r="AW188" s="68"/>
      <c r="AX188" s="68" t="s">
        <v>120</v>
      </c>
      <c r="AY188" s="68"/>
      <c r="AZ188" s="69" t="e">
        <f t="shared" si="87"/>
        <v>#DIV/0!</v>
      </c>
      <c r="BA188" s="69">
        <f t="shared" si="88"/>
        <v>0</v>
      </c>
      <c r="BB188" s="68"/>
      <c r="BC188" s="68"/>
      <c r="BD188" s="68" t="s">
        <v>121</v>
      </c>
      <c r="BE188" s="68"/>
      <c r="BF188" s="69" t="e">
        <f t="shared" si="89"/>
        <v>#DIV/0!</v>
      </c>
      <c r="BG188" s="69">
        <f t="shared" si="90"/>
        <v>0</v>
      </c>
      <c r="BH188" s="68"/>
      <c r="BI188" s="68"/>
      <c r="BJ188" s="68" t="s">
        <v>122</v>
      </c>
      <c r="BK188" s="68"/>
      <c r="BL188" s="69" t="e">
        <f t="shared" si="91"/>
        <v>#DIV/0!</v>
      </c>
      <c r="BM188" s="69">
        <f t="shared" si="92"/>
        <v>0</v>
      </c>
      <c r="BN188" s="68"/>
      <c r="BO188" s="68"/>
      <c r="BP188" s="68" t="s">
        <v>123</v>
      </c>
      <c r="BQ188" s="68"/>
      <c r="BR188" s="69" t="e">
        <f t="shared" si="93"/>
        <v>#DIV/0!</v>
      </c>
      <c r="BS188" s="69">
        <f t="shared" si="94"/>
        <v>0</v>
      </c>
      <c r="BT188" s="68"/>
      <c r="BU188" s="68"/>
      <c r="BV188" s="68" t="s">
        <v>124</v>
      </c>
      <c r="BW188" s="68"/>
      <c r="BX188" s="69" t="e">
        <f t="shared" si="95"/>
        <v>#DIV/0!</v>
      </c>
      <c r="BY188" s="69">
        <f t="shared" si="96"/>
        <v>0</v>
      </c>
      <c r="BZ188" s="68"/>
      <c r="CA188" s="68"/>
      <c r="CB188" s="68" t="s">
        <v>125</v>
      </c>
      <c r="CC188" s="68"/>
      <c r="CD188" s="69">
        <f t="shared" si="97"/>
        <v>0</v>
      </c>
      <c r="CE188" s="69">
        <f t="shared" si="98"/>
        <v>0</v>
      </c>
      <c r="CF188" s="68"/>
      <c r="CG188" s="68"/>
      <c r="CH188" s="68" t="s">
        <v>126</v>
      </c>
      <c r="CI188" s="68"/>
      <c r="CJ188" s="69" t="e">
        <f t="shared" si="99"/>
        <v>#DIV/0!</v>
      </c>
      <c r="CK188" s="69">
        <f t="shared" si="100"/>
        <v>0</v>
      </c>
      <c r="CL188" s="68"/>
      <c r="CM188" s="68"/>
      <c r="CN188" s="59">
        <f t="shared" si="101"/>
        <v>0</v>
      </c>
      <c r="CO188" s="59">
        <f t="shared" si="102"/>
        <v>0</v>
      </c>
      <c r="CP188" s="59">
        <f t="shared" si="103"/>
        <v>0</v>
      </c>
      <c r="CQ188" s="59">
        <f t="shared" si="104"/>
        <v>0</v>
      </c>
      <c r="CR188" s="59">
        <f t="shared" si="105"/>
        <v>0</v>
      </c>
      <c r="CS188" s="59">
        <f t="shared" si="106"/>
        <v>0</v>
      </c>
      <c r="CT188" s="59">
        <f t="shared" si="107"/>
        <v>0</v>
      </c>
      <c r="CU188" s="59">
        <f t="shared" si="108"/>
        <v>0</v>
      </c>
      <c r="CV188" s="59">
        <f t="shared" si="109"/>
        <v>0</v>
      </c>
      <c r="CW188" s="59">
        <f t="shared" si="110"/>
        <v>0</v>
      </c>
      <c r="CX188" s="59">
        <f t="shared" si="111"/>
        <v>0</v>
      </c>
      <c r="CY188" s="59">
        <f t="shared" si="112"/>
        <v>0</v>
      </c>
      <c r="CZ188" s="59">
        <f t="shared" si="113"/>
        <v>0</v>
      </c>
    </row>
    <row r="189" spans="1:104" ht="64.3" x14ac:dyDescent="0.4">
      <c r="A189" s="150" t="s">
        <v>965</v>
      </c>
      <c r="B189" s="227"/>
      <c r="C189" s="21" t="s">
        <v>1633</v>
      </c>
      <c r="D189" s="23" t="s">
        <v>975</v>
      </c>
      <c r="E189" s="23" t="s">
        <v>1102</v>
      </c>
      <c r="F189" s="23" t="s">
        <v>1103</v>
      </c>
      <c r="G189" s="21">
        <f t="shared" si="76"/>
        <v>2</v>
      </c>
      <c r="H189" s="21"/>
      <c r="I189" s="21"/>
      <c r="J189" s="21"/>
      <c r="K189" s="21"/>
      <c r="L189" s="21"/>
      <c r="M189" s="21"/>
      <c r="N189" s="21"/>
      <c r="O189" s="21">
        <v>1</v>
      </c>
      <c r="P189" s="21"/>
      <c r="Q189" s="21"/>
      <c r="R189" s="21">
        <v>1</v>
      </c>
      <c r="S189" s="21"/>
      <c r="T189" s="68" t="s">
        <v>115</v>
      </c>
      <c r="U189" s="68"/>
      <c r="V189" s="69" t="e">
        <f t="shared" si="77"/>
        <v>#DIV/0!</v>
      </c>
      <c r="W189" s="69">
        <f t="shared" si="78"/>
        <v>0</v>
      </c>
      <c r="X189" s="68"/>
      <c r="Y189" s="68"/>
      <c r="Z189" s="68" t="s">
        <v>116</v>
      </c>
      <c r="AA189" s="68"/>
      <c r="AB189" s="69" t="e">
        <f t="shared" si="79"/>
        <v>#DIV/0!</v>
      </c>
      <c r="AC189" s="69">
        <f t="shared" si="80"/>
        <v>0</v>
      </c>
      <c r="AD189" s="68"/>
      <c r="AE189" s="68"/>
      <c r="AF189" s="68" t="s">
        <v>117</v>
      </c>
      <c r="AG189" s="68"/>
      <c r="AH189" s="69" t="e">
        <f t="shared" si="81"/>
        <v>#DIV/0!</v>
      </c>
      <c r="AI189" s="69">
        <f t="shared" si="82"/>
        <v>0</v>
      </c>
      <c r="AJ189" s="68"/>
      <c r="AK189" s="68"/>
      <c r="AL189" s="68" t="s">
        <v>118</v>
      </c>
      <c r="AM189" s="68"/>
      <c r="AN189" s="69" t="e">
        <f t="shared" si="83"/>
        <v>#DIV/0!</v>
      </c>
      <c r="AO189" s="69">
        <f t="shared" si="84"/>
        <v>0</v>
      </c>
      <c r="AP189" s="68"/>
      <c r="AQ189" s="68"/>
      <c r="AR189" s="68" t="s">
        <v>119</v>
      </c>
      <c r="AS189" s="68"/>
      <c r="AT189" s="69" t="e">
        <f t="shared" si="85"/>
        <v>#DIV/0!</v>
      </c>
      <c r="AU189" s="69">
        <f t="shared" si="86"/>
        <v>0</v>
      </c>
      <c r="AV189" s="68"/>
      <c r="AW189" s="68"/>
      <c r="AX189" s="68" t="s">
        <v>120</v>
      </c>
      <c r="AY189" s="68"/>
      <c r="AZ189" s="69" t="e">
        <f t="shared" si="87"/>
        <v>#DIV/0!</v>
      </c>
      <c r="BA189" s="69">
        <f t="shared" si="88"/>
        <v>0</v>
      </c>
      <c r="BB189" s="68"/>
      <c r="BC189" s="68"/>
      <c r="BD189" s="68" t="s">
        <v>121</v>
      </c>
      <c r="BE189" s="68"/>
      <c r="BF189" s="69" t="e">
        <f t="shared" si="89"/>
        <v>#DIV/0!</v>
      </c>
      <c r="BG189" s="69">
        <f t="shared" si="90"/>
        <v>0</v>
      </c>
      <c r="BH189" s="68"/>
      <c r="BI189" s="68"/>
      <c r="BJ189" s="68" t="s">
        <v>122</v>
      </c>
      <c r="BK189" s="68"/>
      <c r="BL189" s="69">
        <f t="shared" si="91"/>
        <v>0</v>
      </c>
      <c r="BM189" s="69">
        <f t="shared" si="92"/>
        <v>0</v>
      </c>
      <c r="BN189" s="68"/>
      <c r="BO189" s="68"/>
      <c r="BP189" s="68" t="s">
        <v>123</v>
      </c>
      <c r="BQ189" s="68"/>
      <c r="BR189" s="69" t="e">
        <f t="shared" si="93"/>
        <v>#DIV/0!</v>
      </c>
      <c r="BS189" s="69">
        <f t="shared" si="94"/>
        <v>0</v>
      </c>
      <c r="BT189" s="68"/>
      <c r="BU189" s="68"/>
      <c r="BV189" s="68" t="s">
        <v>124</v>
      </c>
      <c r="BW189" s="68"/>
      <c r="BX189" s="69" t="e">
        <f t="shared" si="95"/>
        <v>#DIV/0!</v>
      </c>
      <c r="BY189" s="69">
        <f t="shared" si="96"/>
        <v>0</v>
      </c>
      <c r="BZ189" s="68"/>
      <c r="CA189" s="68"/>
      <c r="CB189" s="68" t="s">
        <v>125</v>
      </c>
      <c r="CC189" s="68"/>
      <c r="CD189" s="69">
        <f t="shared" si="97"/>
        <v>0</v>
      </c>
      <c r="CE189" s="69">
        <f t="shared" si="98"/>
        <v>0</v>
      </c>
      <c r="CF189" s="68"/>
      <c r="CG189" s="68"/>
      <c r="CH189" s="68" t="s">
        <v>126</v>
      </c>
      <c r="CI189" s="68"/>
      <c r="CJ189" s="69" t="e">
        <f t="shared" si="99"/>
        <v>#DIV/0!</v>
      </c>
      <c r="CK189" s="69">
        <f t="shared" si="100"/>
        <v>0</v>
      </c>
      <c r="CL189" s="68"/>
      <c r="CM189" s="68"/>
      <c r="CN189" s="59">
        <f t="shared" si="101"/>
        <v>0</v>
      </c>
      <c r="CO189" s="59">
        <f t="shared" si="102"/>
        <v>0</v>
      </c>
      <c r="CP189" s="59">
        <f t="shared" si="103"/>
        <v>0</v>
      </c>
      <c r="CQ189" s="59">
        <f t="shared" si="104"/>
        <v>0</v>
      </c>
      <c r="CR189" s="59">
        <f t="shared" si="105"/>
        <v>0</v>
      </c>
      <c r="CS189" s="59">
        <f t="shared" si="106"/>
        <v>0</v>
      </c>
      <c r="CT189" s="59">
        <f t="shared" si="107"/>
        <v>0</v>
      </c>
      <c r="CU189" s="59">
        <f t="shared" si="108"/>
        <v>0</v>
      </c>
      <c r="CV189" s="59">
        <f t="shared" si="109"/>
        <v>0</v>
      </c>
      <c r="CW189" s="59">
        <f t="shared" si="110"/>
        <v>0</v>
      </c>
      <c r="CX189" s="59">
        <f t="shared" si="111"/>
        <v>0</v>
      </c>
      <c r="CY189" s="59">
        <f t="shared" si="112"/>
        <v>0</v>
      </c>
      <c r="CZ189" s="59">
        <f t="shared" si="113"/>
        <v>0</v>
      </c>
    </row>
    <row r="190" spans="1:104" ht="14.15" x14ac:dyDescent="0.4">
      <c r="A190" s="150" t="s">
        <v>965</v>
      </c>
      <c r="B190" s="227"/>
      <c r="C190" s="21" t="s">
        <v>1634</v>
      </c>
      <c r="D190" s="23"/>
      <c r="E190" s="23"/>
      <c r="F190" s="23"/>
      <c r="G190" s="21">
        <f t="shared" si="76"/>
        <v>0</v>
      </c>
      <c r="H190" s="21"/>
      <c r="I190" s="21"/>
      <c r="J190" s="21"/>
      <c r="K190" s="21"/>
      <c r="L190" s="21"/>
      <c r="M190" s="21"/>
      <c r="N190" s="21"/>
      <c r="O190" s="21"/>
      <c r="P190" s="21"/>
      <c r="Q190" s="21"/>
      <c r="R190" s="21"/>
      <c r="S190" s="21"/>
      <c r="T190" s="68" t="s">
        <v>115</v>
      </c>
      <c r="U190" s="68"/>
      <c r="V190" s="69" t="e">
        <f t="shared" si="77"/>
        <v>#DIV/0!</v>
      </c>
      <c r="W190" s="69" t="e">
        <f t="shared" si="78"/>
        <v>#DIV/0!</v>
      </c>
      <c r="X190" s="68"/>
      <c r="Y190" s="68"/>
      <c r="Z190" s="68" t="s">
        <v>116</v>
      </c>
      <c r="AA190" s="68"/>
      <c r="AB190" s="69" t="e">
        <f t="shared" si="79"/>
        <v>#DIV/0!</v>
      </c>
      <c r="AC190" s="69" t="e">
        <f t="shared" si="80"/>
        <v>#DIV/0!</v>
      </c>
      <c r="AD190" s="68"/>
      <c r="AE190" s="68"/>
      <c r="AF190" s="68" t="s">
        <v>117</v>
      </c>
      <c r="AG190" s="68"/>
      <c r="AH190" s="69" t="e">
        <f t="shared" si="81"/>
        <v>#DIV/0!</v>
      </c>
      <c r="AI190" s="69" t="e">
        <f t="shared" si="82"/>
        <v>#DIV/0!</v>
      </c>
      <c r="AJ190" s="68"/>
      <c r="AK190" s="68"/>
      <c r="AL190" s="68" t="s">
        <v>118</v>
      </c>
      <c r="AM190" s="68"/>
      <c r="AN190" s="69" t="e">
        <f t="shared" si="83"/>
        <v>#DIV/0!</v>
      </c>
      <c r="AO190" s="69" t="e">
        <f t="shared" si="84"/>
        <v>#DIV/0!</v>
      </c>
      <c r="AP190" s="68"/>
      <c r="AQ190" s="68"/>
      <c r="AR190" s="68" t="s">
        <v>119</v>
      </c>
      <c r="AS190" s="68"/>
      <c r="AT190" s="69" t="e">
        <f t="shared" si="85"/>
        <v>#DIV/0!</v>
      </c>
      <c r="AU190" s="69" t="e">
        <f t="shared" si="86"/>
        <v>#DIV/0!</v>
      </c>
      <c r="AV190" s="68"/>
      <c r="AW190" s="68"/>
      <c r="AX190" s="68" t="s">
        <v>120</v>
      </c>
      <c r="AY190" s="68"/>
      <c r="AZ190" s="69" t="e">
        <f t="shared" si="87"/>
        <v>#DIV/0!</v>
      </c>
      <c r="BA190" s="69" t="e">
        <f t="shared" si="88"/>
        <v>#DIV/0!</v>
      </c>
      <c r="BB190" s="68"/>
      <c r="BC190" s="68"/>
      <c r="BD190" s="68" t="s">
        <v>121</v>
      </c>
      <c r="BE190" s="68"/>
      <c r="BF190" s="69" t="e">
        <f t="shared" si="89"/>
        <v>#DIV/0!</v>
      </c>
      <c r="BG190" s="69" t="e">
        <f t="shared" si="90"/>
        <v>#DIV/0!</v>
      </c>
      <c r="BH190" s="68"/>
      <c r="BI190" s="68"/>
      <c r="BJ190" s="68" t="s">
        <v>122</v>
      </c>
      <c r="BK190" s="68"/>
      <c r="BL190" s="69" t="e">
        <f t="shared" si="91"/>
        <v>#DIV/0!</v>
      </c>
      <c r="BM190" s="69" t="e">
        <f t="shared" si="92"/>
        <v>#DIV/0!</v>
      </c>
      <c r="BN190" s="68"/>
      <c r="BO190" s="68"/>
      <c r="BP190" s="68" t="s">
        <v>123</v>
      </c>
      <c r="BQ190" s="68"/>
      <c r="BR190" s="69" t="e">
        <f t="shared" si="93"/>
        <v>#DIV/0!</v>
      </c>
      <c r="BS190" s="69" t="e">
        <f t="shared" si="94"/>
        <v>#DIV/0!</v>
      </c>
      <c r="BT190" s="68"/>
      <c r="BU190" s="68"/>
      <c r="BV190" s="68" t="s">
        <v>124</v>
      </c>
      <c r="BW190" s="68"/>
      <c r="BX190" s="69" t="e">
        <f t="shared" si="95"/>
        <v>#DIV/0!</v>
      </c>
      <c r="BY190" s="69" t="e">
        <f t="shared" si="96"/>
        <v>#DIV/0!</v>
      </c>
      <c r="BZ190" s="68"/>
      <c r="CA190" s="68"/>
      <c r="CB190" s="68" t="s">
        <v>125</v>
      </c>
      <c r="CC190" s="68"/>
      <c r="CD190" s="69" t="e">
        <f t="shared" si="97"/>
        <v>#DIV/0!</v>
      </c>
      <c r="CE190" s="69" t="e">
        <f t="shared" si="98"/>
        <v>#DIV/0!</v>
      </c>
      <c r="CF190" s="68"/>
      <c r="CG190" s="68"/>
      <c r="CH190" s="68" t="s">
        <v>126</v>
      </c>
      <c r="CI190" s="68"/>
      <c r="CJ190" s="69" t="e">
        <f t="shared" si="99"/>
        <v>#DIV/0!</v>
      </c>
      <c r="CK190" s="69" t="e">
        <f t="shared" si="100"/>
        <v>#DIV/0!</v>
      </c>
      <c r="CL190" s="68"/>
      <c r="CM190" s="68"/>
      <c r="CN190" s="59">
        <f t="shared" si="101"/>
        <v>0</v>
      </c>
      <c r="CO190" s="59">
        <f t="shared" si="102"/>
        <v>0</v>
      </c>
      <c r="CP190" s="59">
        <f t="shared" si="103"/>
        <v>0</v>
      </c>
      <c r="CQ190" s="59">
        <f t="shared" si="104"/>
        <v>0</v>
      </c>
      <c r="CR190" s="59">
        <f t="shared" si="105"/>
        <v>0</v>
      </c>
      <c r="CS190" s="59">
        <f t="shared" si="106"/>
        <v>0</v>
      </c>
      <c r="CT190" s="59">
        <f t="shared" si="107"/>
        <v>0</v>
      </c>
      <c r="CU190" s="59">
        <f t="shared" si="108"/>
        <v>0</v>
      </c>
      <c r="CV190" s="59">
        <f t="shared" si="109"/>
        <v>0</v>
      </c>
      <c r="CW190" s="59">
        <f t="shared" si="110"/>
        <v>0</v>
      </c>
      <c r="CX190" s="59">
        <f t="shared" si="111"/>
        <v>0</v>
      </c>
      <c r="CY190" s="59">
        <f t="shared" si="112"/>
        <v>0</v>
      </c>
      <c r="CZ190" s="59">
        <f t="shared" si="113"/>
        <v>0</v>
      </c>
    </row>
    <row r="191" spans="1:104" ht="14.15" x14ac:dyDescent="0.4">
      <c r="A191" s="150" t="s">
        <v>965</v>
      </c>
      <c r="B191" s="228"/>
      <c r="C191" s="21" t="s">
        <v>1635</v>
      </c>
      <c r="D191" s="23"/>
      <c r="E191" s="23"/>
      <c r="F191" s="23"/>
      <c r="G191" s="21">
        <f t="shared" si="76"/>
        <v>0</v>
      </c>
      <c r="H191" s="21"/>
      <c r="I191" s="21"/>
      <c r="J191" s="21"/>
      <c r="K191" s="21"/>
      <c r="L191" s="21"/>
      <c r="M191" s="21"/>
      <c r="N191" s="21"/>
      <c r="O191" s="21"/>
      <c r="P191" s="21"/>
      <c r="Q191" s="21"/>
      <c r="R191" s="21"/>
      <c r="S191" s="21"/>
      <c r="T191" s="68" t="s">
        <v>115</v>
      </c>
      <c r="U191" s="68"/>
      <c r="V191" s="69" t="e">
        <f t="shared" si="77"/>
        <v>#DIV/0!</v>
      </c>
      <c r="W191" s="69" t="e">
        <f t="shared" si="78"/>
        <v>#DIV/0!</v>
      </c>
      <c r="X191" s="68"/>
      <c r="Y191" s="68"/>
      <c r="Z191" s="68" t="s">
        <v>116</v>
      </c>
      <c r="AA191" s="68"/>
      <c r="AB191" s="69" t="e">
        <f t="shared" si="79"/>
        <v>#DIV/0!</v>
      </c>
      <c r="AC191" s="69" t="e">
        <f t="shared" si="80"/>
        <v>#DIV/0!</v>
      </c>
      <c r="AD191" s="68"/>
      <c r="AE191" s="68"/>
      <c r="AF191" s="68" t="s">
        <v>117</v>
      </c>
      <c r="AG191" s="68"/>
      <c r="AH191" s="69" t="e">
        <f t="shared" si="81"/>
        <v>#DIV/0!</v>
      </c>
      <c r="AI191" s="69" t="e">
        <f t="shared" si="82"/>
        <v>#DIV/0!</v>
      </c>
      <c r="AJ191" s="68"/>
      <c r="AK191" s="68"/>
      <c r="AL191" s="68" t="s">
        <v>118</v>
      </c>
      <c r="AM191" s="68"/>
      <c r="AN191" s="69" t="e">
        <f t="shared" si="83"/>
        <v>#DIV/0!</v>
      </c>
      <c r="AO191" s="69" t="e">
        <f t="shared" si="84"/>
        <v>#DIV/0!</v>
      </c>
      <c r="AP191" s="68"/>
      <c r="AQ191" s="68"/>
      <c r="AR191" s="68" t="s">
        <v>119</v>
      </c>
      <c r="AS191" s="68"/>
      <c r="AT191" s="69" t="e">
        <f t="shared" si="85"/>
        <v>#DIV/0!</v>
      </c>
      <c r="AU191" s="69" t="e">
        <f t="shared" si="86"/>
        <v>#DIV/0!</v>
      </c>
      <c r="AV191" s="68"/>
      <c r="AW191" s="68"/>
      <c r="AX191" s="68" t="s">
        <v>120</v>
      </c>
      <c r="AY191" s="68"/>
      <c r="AZ191" s="69" t="e">
        <f t="shared" si="87"/>
        <v>#DIV/0!</v>
      </c>
      <c r="BA191" s="69" t="e">
        <f t="shared" si="88"/>
        <v>#DIV/0!</v>
      </c>
      <c r="BB191" s="68"/>
      <c r="BC191" s="68"/>
      <c r="BD191" s="68" t="s">
        <v>121</v>
      </c>
      <c r="BE191" s="68"/>
      <c r="BF191" s="69" t="e">
        <f t="shared" si="89"/>
        <v>#DIV/0!</v>
      </c>
      <c r="BG191" s="69" t="e">
        <f t="shared" si="90"/>
        <v>#DIV/0!</v>
      </c>
      <c r="BH191" s="68"/>
      <c r="BI191" s="68"/>
      <c r="BJ191" s="68" t="s">
        <v>122</v>
      </c>
      <c r="BK191" s="68"/>
      <c r="BL191" s="69" t="e">
        <f t="shared" si="91"/>
        <v>#DIV/0!</v>
      </c>
      <c r="BM191" s="69" t="e">
        <f t="shared" si="92"/>
        <v>#DIV/0!</v>
      </c>
      <c r="BN191" s="68"/>
      <c r="BO191" s="68"/>
      <c r="BP191" s="68" t="s">
        <v>123</v>
      </c>
      <c r="BQ191" s="68"/>
      <c r="BR191" s="69" t="e">
        <f t="shared" si="93"/>
        <v>#DIV/0!</v>
      </c>
      <c r="BS191" s="69" t="e">
        <f t="shared" si="94"/>
        <v>#DIV/0!</v>
      </c>
      <c r="BT191" s="68"/>
      <c r="BU191" s="68"/>
      <c r="BV191" s="68" t="s">
        <v>124</v>
      </c>
      <c r="BW191" s="68"/>
      <c r="BX191" s="69" t="e">
        <f t="shared" si="95"/>
        <v>#DIV/0!</v>
      </c>
      <c r="BY191" s="69" t="e">
        <f t="shared" si="96"/>
        <v>#DIV/0!</v>
      </c>
      <c r="BZ191" s="68"/>
      <c r="CA191" s="68"/>
      <c r="CB191" s="68" t="s">
        <v>125</v>
      </c>
      <c r="CC191" s="68"/>
      <c r="CD191" s="69" t="e">
        <f t="shared" si="97"/>
        <v>#DIV/0!</v>
      </c>
      <c r="CE191" s="69" t="e">
        <f t="shared" si="98"/>
        <v>#DIV/0!</v>
      </c>
      <c r="CF191" s="68"/>
      <c r="CG191" s="68"/>
      <c r="CH191" s="68" t="s">
        <v>126</v>
      </c>
      <c r="CI191" s="68"/>
      <c r="CJ191" s="69" t="e">
        <f t="shared" si="99"/>
        <v>#DIV/0!</v>
      </c>
      <c r="CK191" s="69" t="e">
        <f t="shared" si="100"/>
        <v>#DIV/0!</v>
      </c>
      <c r="CL191" s="68"/>
      <c r="CM191" s="68"/>
      <c r="CN191" s="59">
        <f t="shared" si="101"/>
        <v>0</v>
      </c>
      <c r="CO191" s="59">
        <f t="shared" si="102"/>
        <v>0</v>
      </c>
      <c r="CP191" s="59">
        <f t="shared" si="103"/>
        <v>0</v>
      </c>
      <c r="CQ191" s="59">
        <f t="shared" si="104"/>
        <v>0</v>
      </c>
      <c r="CR191" s="59">
        <f t="shared" si="105"/>
        <v>0</v>
      </c>
      <c r="CS191" s="59">
        <f t="shared" si="106"/>
        <v>0</v>
      </c>
      <c r="CT191" s="59">
        <f t="shared" si="107"/>
        <v>0</v>
      </c>
      <c r="CU191" s="59">
        <f t="shared" si="108"/>
        <v>0</v>
      </c>
      <c r="CV191" s="59">
        <f t="shared" si="109"/>
        <v>0</v>
      </c>
      <c r="CW191" s="59">
        <f t="shared" si="110"/>
        <v>0</v>
      </c>
      <c r="CX191" s="59">
        <f t="shared" si="111"/>
        <v>0</v>
      </c>
      <c r="CY191" s="59">
        <f t="shared" si="112"/>
        <v>0</v>
      </c>
      <c r="CZ191" s="59">
        <f t="shared" si="113"/>
        <v>0</v>
      </c>
    </row>
    <row r="192" spans="1:104" ht="51.45" x14ac:dyDescent="0.4">
      <c r="A192" s="150" t="s">
        <v>965</v>
      </c>
      <c r="B192" s="226" t="s">
        <v>152</v>
      </c>
      <c r="C192" s="21" t="s">
        <v>1636</v>
      </c>
      <c r="D192" s="23" t="s">
        <v>1111</v>
      </c>
      <c r="E192" s="23" t="s">
        <v>1112</v>
      </c>
      <c r="F192" s="23" t="s">
        <v>1113</v>
      </c>
      <c r="G192" s="21">
        <f t="shared" si="76"/>
        <v>1</v>
      </c>
      <c r="H192" s="21"/>
      <c r="I192" s="21"/>
      <c r="J192" s="21"/>
      <c r="K192" s="21"/>
      <c r="L192" s="21"/>
      <c r="M192" s="21"/>
      <c r="N192" s="21"/>
      <c r="O192" s="21"/>
      <c r="P192" s="21">
        <v>1</v>
      </c>
      <c r="Q192" s="21"/>
      <c r="R192" s="21"/>
      <c r="S192" s="21"/>
      <c r="T192" s="68" t="s">
        <v>115</v>
      </c>
      <c r="U192" s="68"/>
      <c r="V192" s="69" t="e">
        <f t="shared" si="77"/>
        <v>#DIV/0!</v>
      </c>
      <c r="W192" s="69">
        <f t="shared" si="78"/>
        <v>0</v>
      </c>
      <c r="X192" s="68"/>
      <c r="Y192" s="68"/>
      <c r="Z192" s="68" t="s">
        <v>116</v>
      </c>
      <c r="AA192" s="68"/>
      <c r="AB192" s="69" t="e">
        <f t="shared" si="79"/>
        <v>#DIV/0!</v>
      </c>
      <c r="AC192" s="69">
        <f t="shared" si="80"/>
        <v>0</v>
      </c>
      <c r="AD192" s="68"/>
      <c r="AE192" s="68"/>
      <c r="AF192" s="68" t="s">
        <v>117</v>
      </c>
      <c r="AG192" s="68"/>
      <c r="AH192" s="69" t="e">
        <f t="shared" si="81"/>
        <v>#DIV/0!</v>
      </c>
      <c r="AI192" s="69">
        <f t="shared" si="82"/>
        <v>0</v>
      </c>
      <c r="AJ192" s="68"/>
      <c r="AK192" s="68"/>
      <c r="AL192" s="68" t="s">
        <v>118</v>
      </c>
      <c r="AM192" s="68"/>
      <c r="AN192" s="69" t="e">
        <f t="shared" si="83"/>
        <v>#DIV/0!</v>
      </c>
      <c r="AO192" s="69">
        <f t="shared" si="84"/>
        <v>0</v>
      </c>
      <c r="AP192" s="68"/>
      <c r="AQ192" s="68"/>
      <c r="AR192" s="68" t="s">
        <v>119</v>
      </c>
      <c r="AS192" s="68"/>
      <c r="AT192" s="69" t="e">
        <f t="shared" si="85"/>
        <v>#DIV/0!</v>
      </c>
      <c r="AU192" s="69">
        <f t="shared" si="86"/>
        <v>0</v>
      </c>
      <c r="AV192" s="68"/>
      <c r="AW192" s="68"/>
      <c r="AX192" s="68" t="s">
        <v>120</v>
      </c>
      <c r="AY192" s="68"/>
      <c r="AZ192" s="69" t="e">
        <f t="shared" si="87"/>
        <v>#DIV/0!</v>
      </c>
      <c r="BA192" s="69">
        <f t="shared" si="88"/>
        <v>0</v>
      </c>
      <c r="BB192" s="68"/>
      <c r="BC192" s="68"/>
      <c r="BD192" s="68" t="s">
        <v>121</v>
      </c>
      <c r="BE192" s="68"/>
      <c r="BF192" s="69" t="e">
        <f t="shared" si="89"/>
        <v>#DIV/0!</v>
      </c>
      <c r="BG192" s="69">
        <f t="shared" si="90"/>
        <v>0</v>
      </c>
      <c r="BH192" s="68"/>
      <c r="BI192" s="68"/>
      <c r="BJ192" s="68" t="s">
        <v>122</v>
      </c>
      <c r="BK192" s="68"/>
      <c r="BL192" s="69" t="e">
        <f t="shared" si="91"/>
        <v>#DIV/0!</v>
      </c>
      <c r="BM192" s="69">
        <f t="shared" si="92"/>
        <v>0</v>
      </c>
      <c r="BN192" s="68"/>
      <c r="BO192" s="68"/>
      <c r="BP192" s="68" t="s">
        <v>123</v>
      </c>
      <c r="BQ192" s="68"/>
      <c r="BR192" s="69">
        <f t="shared" si="93"/>
        <v>0</v>
      </c>
      <c r="BS192" s="69">
        <f t="shared" si="94"/>
        <v>0</v>
      </c>
      <c r="BT192" s="68"/>
      <c r="BU192" s="68"/>
      <c r="BV192" s="68" t="s">
        <v>124</v>
      </c>
      <c r="BW192" s="68"/>
      <c r="BX192" s="69" t="e">
        <f t="shared" si="95"/>
        <v>#DIV/0!</v>
      </c>
      <c r="BY192" s="69">
        <f t="shared" si="96"/>
        <v>0</v>
      </c>
      <c r="BZ192" s="68"/>
      <c r="CA192" s="68"/>
      <c r="CB192" s="68" t="s">
        <v>125</v>
      </c>
      <c r="CC192" s="68"/>
      <c r="CD192" s="69" t="e">
        <f t="shared" si="97"/>
        <v>#DIV/0!</v>
      </c>
      <c r="CE192" s="69">
        <f t="shared" si="98"/>
        <v>0</v>
      </c>
      <c r="CF192" s="68"/>
      <c r="CG192" s="68"/>
      <c r="CH192" s="68" t="s">
        <v>126</v>
      </c>
      <c r="CI192" s="68"/>
      <c r="CJ192" s="69" t="e">
        <f t="shared" si="99"/>
        <v>#DIV/0!</v>
      </c>
      <c r="CK192" s="69">
        <f t="shared" si="100"/>
        <v>0</v>
      </c>
      <c r="CL192" s="68"/>
      <c r="CM192" s="68"/>
      <c r="CN192" s="59">
        <f t="shared" si="101"/>
        <v>0</v>
      </c>
      <c r="CO192" s="59">
        <f t="shared" si="102"/>
        <v>0</v>
      </c>
      <c r="CP192" s="59">
        <f t="shared" si="103"/>
        <v>0</v>
      </c>
      <c r="CQ192" s="59">
        <f t="shared" si="104"/>
        <v>0</v>
      </c>
      <c r="CR192" s="59">
        <f t="shared" si="105"/>
        <v>0</v>
      </c>
      <c r="CS192" s="59">
        <f t="shared" si="106"/>
        <v>0</v>
      </c>
      <c r="CT192" s="59">
        <f t="shared" si="107"/>
        <v>0</v>
      </c>
      <c r="CU192" s="59">
        <f t="shared" si="108"/>
        <v>0</v>
      </c>
      <c r="CV192" s="59">
        <f t="shared" si="109"/>
        <v>0</v>
      </c>
      <c r="CW192" s="59">
        <f t="shared" si="110"/>
        <v>0</v>
      </c>
      <c r="CX192" s="59">
        <f t="shared" si="111"/>
        <v>0</v>
      </c>
      <c r="CY192" s="59">
        <f t="shared" si="112"/>
        <v>0</v>
      </c>
      <c r="CZ192" s="59">
        <f t="shared" si="113"/>
        <v>0</v>
      </c>
    </row>
    <row r="193" spans="1:104" ht="90" x14ac:dyDescent="0.4">
      <c r="A193" s="150" t="s">
        <v>965</v>
      </c>
      <c r="B193" s="227"/>
      <c r="C193" s="21" t="s">
        <v>1637</v>
      </c>
      <c r="D193" s="23" t="s">
        <v>1111</v>
      </c>
      <c r="E193" s="23" t="s">
        <v>1116</v>
      </c>
      <c r="F193" s="23" t="s">
        <v>1117</v>
      </c>
      <c r="G193" s="21">
        <f t="shared" si="76"/>
        <v>1</v>
      </c>
      <c r="H193" s="21"/>
      <c r="I193" s="21"/>
      <c r="J193" s="21"/>
      <c r="K193" s="21"/>
      <c r="L193" s="21"/>
      <c r="M193" s="21"/>
      <c r="N193" s="21"/>
      <c r="O193" s="21"/>
      <c r="P193" s="21"/>
      <c r="Q193" s="21"/>
      <c r="R193" s="21">
        <v>1</v>
      </c>
      <c r="S193" s="21"/>
      <c r="T193" s="68" t="s">
        <v>115</v>
      </c>
      <c r="U193" s="68"/>
      <c r="V193" s="69" t="e">
        <f t="shared" si="77"/>
        <v>#DIV/0!</v>
      </c>
      <c r="W193" s="69">
        <f t="shared" si="78"/>
        <v>0</v>
      </c>
      <c r="X193" s="68"/>
      <c r="Y193" s="68"/>
      <c r="Z193" s="68" t="s">
        <v>116</v>
      </c>
      <c r="AA193" s="68"/>
      <c r="AB193" s="69" t="e">
        <f t="shared" si="79"/>
        <v>#DIV/0!</v>
      </c>
      <c r="AC193" s="69">
        <f t="shared" si="80"/>
        <v>0</v>
      </c>
      <c r="AD193" s="68"/>
      <c r="AE193" s="68"/>
      <c r="AF193" s="68" t="s">
        <v>117</v>
      </c>
      <c r="AG193" s="68"/>
      <c r="AH193" s="69" t="e">
        <f t="shared" si="81"/>
        <v>#DIV/0!</v>
      </c>
      <c r="AI193" s="69">
        <f t="shared" si="82"/>
        <v>0</v>
      </c>
      <c r="AJ193" s="68"/>
      <c r="AK193" s="68"/>
      <c r="AL193" s="68" t="s">
        <v>118</v>
      </c>
      <c r="AM193" s="68"/>
      <c r="AN193" s="69" t="e">
        <f t="shared" si="83"/>
        <v>#DIV/0!</v>
      </c>
      <c r="AO193" s="69">
        <f t="shared" si="84"/>
        <v>0</v>
      </c>
      <c r="AP193" s="68"/>
      <c r="AQ193" s="68"/>
      <c r="AR193" s="68" t="s">
        <v>119</v>
      </c>
      <c r="AS193" s="68"/>
      <c r="AT193" s="69" t="e">
        <f t="shared" si="85"/>
        <v>#DIV/0!</v>
      </c>
      <c r="AU193" s="69">
        <f t="shared" si="86"/>
        <v>0</v>
      </c>
      <c r="AV193" s="68"/>
      <c r="AW193" s="68"/>
      <c r="AX193" s="68" t="s">
        <v>120</v>
      </c>
      <c r="AY193" s="68"/>
      <c r="AZ193" s="69" t="e">
        <f t="shared" si="87"/>
        <v>#DIV/0!</v>
      </c>
      <c r="BA193" s="69">
        <f t="shared" si="88"/>
        <v>0</v>
      </c>
      <c r="BB193" s="68"/>
      <c r="BC193" s="68"/>
      <c r="BD193" s="68" t="s">
        <v>121</v>
      </c>
      <c r="BE193" s="68"/>
      <c r="BF193" s="69" t="e">
        <f t="shared" si="89"/>
        <v>#DIV/0!</v>
      </c>
      <c r="BG193" s="69">
        <f t="shared" si="90"/>
        <v>0</v>
      </c>
      <c r="BH193" s="68"/>
      <c r="BI193" s="68"/>
      <c r="BJ193" s="68" t="s">
        <v>122</v>
      </c>
      <c r="BK193" s="68"/>
      <c r="BL193" s="69" t="e">
        <f t="shared" si="91"/>
        <v>#DIV/0!</v>
      </c>
      <c r="BM193" s="69">
        <f t="shared" si="92"/>
        <v>0</v>
      </c>
      <c r="BN193" s="68"/>
      <c r="BO193" s="68"/>
      <c r="BP193" s="68" t="s">
        <v>123</v>
      </c>
      <c r="BQ193" s="68"/>
      <c r="BR193" s="69" t="e">
        <f t="shared" si="93"/>
        <v>#DIV/0!</v>
      </c>
      <c r="BS193" s="69">
        <f t="shared" si="94"/>
        <v>0</v>
      </c>
      <c r="BT193" s="68"/>
      <c r="BU193" s="68"/>
      <c r="BV193" s="68" t="s">
        <v>124</v>
      </c>
      <c r="BW193" s="68"/>
      <c r="BX193" s="69" t="e">
        <f t="shared" si="95"/>
        <v>#DIV/0!</v>
      </c>
      <c r="BY193" s="69">
        <f t="shared" si="96"/>
        <v>0</v>
      </c>
      <c r="BZ193" s="68"/>
      <c r="CA193" s="68"/>
      <c r="CB193" s="68" t="s">
        <v>125</v>
      </c>
      <c r="CC193" s="68"/>
      <c r="CD193" s="69">
        <f t="shared" si="97"/>
        <v>0</v>
      </c>
      <c r="CE193" s="69">
        <f t="shared" si="98"/>
        <v>0</v>
      </c>
      <c r="CF193" s="68"/>
      <c r="CG193" s="68"/>
      <c r="CH193" s="68" t="s">
        <v>126</v>
      </c>
      <c r="CI193" s="68"/>
      <c r="CJ193" s="69" t="e">
        <f t="shared" si="99"/>
        <v>#DIV/0!</v>
      </c>
      <c r="CK193" s="69">
        <f t="shared" si="100"/>
        <v>0</v>
      </c>
      <c r="CL193" s="68"/>
      <c r="CM193" s="68"/>
      <c r="CN193" s="59">
        <f t="shared" si="101"/>
        <v>0</v>
      </c>
      <c r="CO193" s="59">
        <f t="shared" si="102"/>
        <v>0</v>
      </c>
      <c r="CP193" s="59">
        <f t="shared" si="103"/>
        <v>0</v>
      </c>
      <c r="CQ193" s="59">
        <f t="shared" si="104"/>
        <v>0</v>
      </c>
      <c r="CR193" s="59">
        <f t="shared" si="105"/>
        <v>0</v>
      </c>
      <c r="CS193" s="59">
        <f t="shared" si="106"/>
        <v>0</v>
      </c>
      <c r="CT193" s="59">
        <f t="shared" si="107"/>
        <v>0</v>
      </c>
      <c r="CU193" s="59">
        <f t="shared" si="108"/>
        <v>0</v>
      </c>
      <c r="CV193" s="59">
        <f t="shared" si="109"/>
        <v>0</v>
      </c>
      <c r="CW193" s="59">
        <f t="shared" si="110"/>
        <v>0</v>
      </c>
      <c r="CX193" s="59">
        <f t="shared" si="111"/>
        <v>0</v>
      </c>
      <c r="CY193" s="59">
        <f t="shared" si="112"/>
        <v>0</v>
      </c>
      <c r="CZ193" s="59">
        <f t="shared" si="113"/>
        <v>0</v>
      </c>
    </row>
    <row r="194" spans="1:104" ht="90" x14ac:dyDescent="0.4">
      <c r="A194" s="150" t="s">
        <v>965</v>
      </c>
      <c r="B194" s="227"/>
      <c r="C194" s="21" t="s">
        <v>1638</v>
      </c>
      <c r="D194" s="23" t="s">
        <v>1111</v>
      </c>
      <c r="E194" s="23" t="s">
        <v>1120</v>
      </c>
      <c r="F194" s="23" t="s">
        <v>1121</v>
      </c>
      <c r="G194" s="21">
        <f t="shared" si="76"/>
        <v>1</v>
      </c>
      <c r="H194" s="21"/>
      <c r="I194" s="21"/>
      <c r="J194" s="21"/>
      <c r="K194" s="21"/>
      <c r="L194" s="21"/>
      <c r="M194" s="21"/>
      <c r="N194" s="21"/>
      <c r="O194" s="21"/>
      <c r="P194" s="21"/>
      <c r="Q194" s="21"/>
      <c r="R194" s="21">
        <v>1</v>
      </c>
      <c r="S194" s="21"/>
      <c r="T194" s="68" t="s">
        <v>115</v>
      </c>
      <c r="U194" s="68"/>
      <c r="V194" s="69" t="e">
        <f t="shared" si="77"/>
        <v>#DIV/0!</v>
      </c>
      <c r="W194" s="69">
        <f t="shared" si="78"/>
        <v>0</v>
      </c>
      <c r="X194" s="68"/>
      <c r="Y194" s="68"/>
      <c r="Z194" s="68" t="s">
        <v>116</v>
      </c>
      <c r="AA194" s="68"/>
      <c r="AB194" s="69" t="e">
        <f t="shared" si="79"/>
        <v>#DIV/0!</v>
      </c>
      <c r="AC194" s="69">
        <f t="shared" si="80"/>
        <v>0</v>
      </c>
      <c r="AD194" s="68"/>
      <c r="AE194" s="68"/>
      <c r="AF194" s="68" t="s">
        <v>117</v>
      </c>
      <c r="AG194" s="68"/>
      <c r="AH194" s="69" t="e">
        <f t="shared" si="81"/>
        <v>#DIV/0!</v>
      </c>
      <c r="AI194" s="69">
        <f t="shared" si="82"/>
        <v>0</v>
      </c>
      <c r="AJ194" s="68"/>
      <c r="AK194" s="68"/>
      <c r="AL194" s="68" t="s">
        <v>118</v>
      </c>
      <c r="AM194" s="68"/>
      <c r="AN194" s="69" t="e">
        <f t="shared" si="83"/>
        <v>#DIV/0!</v>
      </c>
      <c r="AO194" s="69">
        <f t="shared" si="84"/>
        <v>0</v>
      </c>
      <c r="AP194" s="68"/>
      <c r="AQ194" s="68"/>
      <c r="AR194" s="68" t="s">
        <v>119</v>
      </c>
      <c r="AS194" s="68"/>
      <c r="AT194" s="69" t="e">
        <f t="shared" si="85"/>
        <v>#DIV/0!</v>
      </c>
      <c r="AU194" s="69">
        <f t="shared" si="86"/>
        <v>0</v>
      </c>
      <c r="AV194" s="68"/>
      <c r="AW194" s="68"/>
      <c r="AX194" s="68" t="s">
        <v>120</v>
      </c>
      <c r="AY194" s="68"/>
      <c r="AZ194" s="69" t="e">
        <f t="shared" si="87"/>
        <v>#DIV/0!</v>
      </c>
      <c r="BA194" s="69">
        <f t="shared" si="88"/>
        <v>0</v>
      </c>
      <c r="BB194" s="68"/>
      <c r="BC194" s="68"/>
      <c r="BD194" s="68" t="s">
        <v>121</v>
      </c>
      <c r="BE194" s="68"/>
      <c r="BF194" s="69" t="e">
        <f t="shared" si="89"/>
        <v>#DIV/0!</v>
      </c>
      <c r="BG194" s="69">
        <f t="shared" si="90"/>
        <v>0</v>
      </c>
      <c r="BH194" s="68"/>
      <c r="BI194" s="68"/>
      <c r="BJ194" s="68" t="s">
        <v>122</v>
      </c>
      <c r="BK194" s="68"/>
      <c r="BL194" s="69" t="e">
        <f t="shared" si="91"/>
        <v>#DIV/0!</v>
      </c>
      <c r="BM194" s="69">
        <f t="shared" si="92"/>
        <v>0</v>
      </c>
      <c r="BN194" s="68"/>
      <c r="BO194" s="68"/>
      <c r="BP194" s="68" t="s">
        <v>123</v>
      </c>
      <c r="BQ194" s="68"/>
      <c r="BR194" s="69" t="e">
        <f t="shared" si="93"/>
        <v>#DIV/0!</v>
      </c>
      <c r="BS194" s="69">
        <f t="shared" si="94"/>
        <v>0</v>
      </c>
      <c r="BT194" s="68"/>
      <c r="BU194" s="68"/>
      <c r="BV194" s="68" t="s">
        <v>124</v>
      </c>
      <c r="BW194" s="68"/>
      <c r="BX194" s="69" t="e">
        <f t="shared" si="95"/>
        <v>#DIV/0!</v>
      </c>
      <c r="BY194" s="69">
        <f t="shared" si="96"/>
        <v>0</v>
      </c>
      <c r="BZ194" s="68"/>
      <c r="CA194" s="68"/>
      <c r="CB194" s="68" t="s">
        <v>125</v>
      </c>
      <c r="CC194" s="68"/>
      <c r="CD194" s="69">
        <f t="shared" si="97"/>
        <v>0</v>
      </c>
      <c r="CE194" s="69">
        <f t="shared" si="98"/>
        <v>0</v>
      </c>
      <c r="CF194" s="68"/>
      <c r="CG194" s="68"/>
      <c r="CH194" s="68" t="s">
        <v>126</v>
      </c>
      <c r="CI194" s="68"/>
      <c r="CJ194" s="69" t="e">
        <f t="shared" si="99"/>
        <v>#DIV/0!</v>
      </c>
      <c r="CK194" s="69">
        <f t="shared" si="100"/>
        <v>0</v>
      </c>
      <c r="CL194" s="68"/>
      <c r="CM194" s="68"/>
      <c r="CN194" s="59">
        <f t="shared" si="101"/>
        <v>0</v>
      </c>
      <c r="CO194" s="59">
        <f t="shared" si="102"/>
        <v>0</v>
      </c>
      <c r="CP194" s="59">
        <f t="shared" si="103"/>
        <v>0</v>
      </c>
      <c r="CQ194" s="59">
        <f t="shared" si="104"/>
        <v>0</v>
      </c>
      <c r="CR194" s="59">
        <f t="shared" si="105"/>
        <v>0</v>
      </c>
      <c r="CS194" s="59">
        <f t="shared" si="106"/>
        <v>0</v>
      </c>
      <c r="CT194" s="59">
        <f t="shared" si="107"/>
        <v>0</v>
      </c>
      <c r="CU194" s="59">
        <f t="shared" si="108"/>
        <v>0</v>
      </c>
      <c r="CV194" s="59">
        <f t="shared" si="109"/>
        <v>0</v>
      </c>
      <c r="CW194" s="59">
        <f t="shared" si="110"/>
        <v>0</v>
      </c>
      <c r="CX194" s="59">
        <f t="shared" si="111"/>
        <v>0</v>
      </c>
      <c r="CY194" s="59">
        <f t="shared" si="112"/>
        <v>0</v>
      </c>
      <c r="CZ194" s="59">
        <f t="shared" si="113"/>
        <v>0</v>
      </c>
    </row>
    <row r="195" spans="1:104" ht="14.15" x14ac:dyDescent="0.4">
      <c r="A195" s="150" t="s">
        <v>965</v>
      </c>
      <c r="B195" s="228"/>
      <c r="C195" s="21" t="s">
        <v>1639</v>
      </c>
      <c r="D195" s="23"/>
      <c r="E195" s="23"/>
      <c r="F195" s="23"/>
      <c r="G195" s="21">
        <f t="shared" si="76"/>
        <v>0</v>
      </c>
      <c r="H195" s="21"/>
      <c r="I195" s="21"/>
      <c r="J195" s="21"/>
      <c r="K195" s="21"/>
      <c r="L195" s="21"/>
      <c r="M195" s="21"/>
      <c r="N195" s="21"/>
      <c r="O195" s="21"/>
      <c r="P195" s="21"/>
      <c r="Q195" s="21"/>
      <c r="R195" s="21"/>
      <c r="S195" s="21"/>
      <c r="T195" s="68" t="s">
        <v>115</v>
      </c>
      <c r="U195" s="68"/>
      <c r="V195" s="69" t="e">
        <f t="shared" si="77"/>
        <v>#DIV/0!</v>
      </c>
      <c r="W195" s="69" t="e">
        <f t="shared" si="78"/>
        <v>#DIV/0!</v>
      </c>
      <c r="X195" s="68"/>
      <c r="Y195" s="68"/>
      <c r="Z195" s="68" t="s">
        <v>116</v>
      </c>
      <c r="AA195" s="68"/>
      <c r="AB195" s="69" t="e">
        <f t="shared" si="79"/>
        <v>#DIV/0!</v>
      </c>
      <c r="AC195" s="69" t="e">
        <f t="shared" si="80"/>
        <v>#DIV/0!</v>
      </c>
      <c r="AD195" s="68"/>
      <c r="AE195" s="68"/>
      <c r="AF195" s="68" t="s">
        <v>117</v>
      </c>
      <c r="AG195" s="68"/>
      <c r="AH195" s="69" t="e">
        <f t="shared" si="81"/>
        <v>#DIV/0!</v>
      </c>
      <c r="AI195" s="69" t="e">
        <f t="shared" si="82"/>
        <v>#DIV/0!</v>
      </c>
      <c r="AJ195" s="68"/>
      <c r="AK195" s="68"/>
      <c r="AL195" s="68" t="s">
        <v>118</v>
      </c>
      <c r="AM195" s="68"/>
      <c r="AN195" s="69" t="e">
        <f t="shared" si="83"/>
        <v>#DIV/0!</v>
      </c>
      <c r="AO195" s="69" t="e">
        <f t="shared" si="84"/>
        <v>#DIV/0!</v>
      </c>
      <c r="AP195" s="68"/>
      <c r="AQ195" s="68"/>
      <c r="AR195" s="68" t="s">
        <v>119</v>
      </c>
      <c r="AS195" s="68"/>
      <c r="AT195" s="69" t="e">
        <f t="shared" si="85"/>
        <v>#DIV/0!</v>
      </c>
      <c r="AU195" s="69" t="e">
        <f t="shared" si="86"/>
        <v>#DIV/0!</v>
      </c>
      <c r="AV195" s="68"/>
      <c r="AW195" s="68"/>
      <c r="AX195" s="68" t="s">
        <v>120</v>
      </c>
      <c r="AY195" s="68"/>
      <c r="AZ195" s="69" t="e">
        <f t="shared" si="87"/>
        <v>#DIV/0!</v>
      </c>
      <c r="BA195" s="69" t="e">
        <f t="shared" si="88"/>
        <v>#DIV/0!</v>
      </c>
      <c r="BB195" s="68"/>
      <c r="BC195" s="68"/>
      <c r="BD195" s="68" t="s">
        <v>121</v>
      </c>
      <c r="BE195" s="68"/>
      <c r="BF195" s="69" t="e">
        <f t="shared" si="89"/>
        <v>#DIV/0!</v>
      </c>
      <c r="BG195" s="69" t="e">
        <f t="shared" si="90"/>
        <v>#DIV/0!</v>
      </c>
      <c r="BH195" s="68"/>
      <c r="BI195" s="68"/>
      <c r="BJ195" s="68" t="s">
        <v>122</v>
      </c>
      <c r="BK195" s="68"/>
      <c r="BL195" s="69" t="e">
        <f t="shared" si="91"/>
        <v>#DIV/0!</v>
      </c>
      <c r="BM195" s="69" t="e">
        <f t="shared" si="92"/>
        <v>#DIV/0!</v>
      </c>
      <c r="BN195" s="68"/>
      <c r="BO195" s="68"/>
      <c r="BP195" s="68" t="s">
        <v>123</v>
      </c>
      <c r="BQ195" s="68"/>
      <c r="BR195" s="69" t="e">
        <f t="shared" si="93"/>
        <v>#DIV/0!</v>
      </c>
      <c r="BS195" s="69" t="e">
        <f t="shared" si="94"/>
        <v>#DIV/0!</v>
      </c>
      <c r="BT195" s="68"/>
      <c r="BU195" s="68"/>
      <c r="BV195" s="68" t="s">
        <v>124</v>
      </c>
      <c r="BW195" s="68"/>
      <c r="BX195" s="69" t="e">
        <f t="shared" si="95"/>
        <v>#DIV/0!</v>
      </c>
      <c r="BY195" s="69" t="e">
        <f t="shared" si="96"/>
        <v>#DIV/0!</v>
      </c>
      <c r="BZ195" s="68"/>
      <c r="CA195" s="68"/>
      <c r="CB195" s="68" t="s">
        <v>125</v>
      </c>
      <c r="CC195" s="68"/>
      <c r="CD195" s="69" t="e">
        <f t="shared" si="97"/>
        <v>#DIV/0!</v>
      </c>
      <c r="CE195" s="69" t="e">
        <f t="shared" si="98"/>
        <v>#DIV/0!</v>
      </c>
      <c r="CF195" s="68"/>
      <c r="CG195" s="68"/>
      <c r="CH195" s="68" t="s">
        <v>126</v>
      </c>
      <c r="CI195" s="68"/>
      <c r="CJ195" s="69" t="e">
        <f t="shared" si="99"/>
        <v>#DIV/0!</v>
      </c>
      <c r="CK195" s="69" t="e">
        <f t="shared" si="100"/>
        <v>#DIV/0!</v>
      </c>
      <c r="CL195" s="68"/>
      <c r="CM195" s="68"/>
      <c r="CN195" s="59">
        <f t="shared" si="101"/>
        <v>0</v>
      </c>
      <c r="CO195" s="59">
        <f t="shared" si="102"/>
        <v>0</v>
      </c>
      <c r="CP195" s="59">
        <f t="shared" si="103"/>
        <v>0</v>
      </c>
      <c r="CQ195" s="59">
        <f t="shared" si="104"/>
        <v>0</v>
      </c>
      <c r="CR195" s="59">
        <f t="shared" si="105"/>
        <v>0</v>
      </c>
      <c r="CS195" s="59">
        <f t="shared" si="106"/>
        <v>0</v>
      </c>
      <c r="CT195" s="59">
        <f t="shared" si="107"/>
        <v>0</v>
      </c>
      <c r="CU195" s="59">
        <f t="shared" si="108"/>
        <v>0</v>
      </c>
      <c r="CV195" s="59">
        <f t="shared" si="109"/>
        <v>0</v>
      </c>
      <c r="CW195" s="59">
        <f t="shared" si="110"/>
        <v>0</v>
      </c>
      <c r="CX195" s="59">
        <f t="shared" si="111"/>
        <v>0</v>
      </c>
      <c r="CY195" s="59">
        <f t="shared" si="112"/>
        <v>0</v>
      </c>
      <c r="CZ195" s="59">
        <f t="shared" si="113"/>
        <v>0</v>
      </c>
    </row>
    <row r="196" spans="1:104" ht="64.3" x14ac:dyDescent="0.4">
      <c r="A196" s="150" t="s">
        <v>965</v>
      </c>
      <c r="B196" s="226" t="s">
        <v>152</v>
      </c>
      <c r="C196" s="21" t="s">
        <v>1640</v>
      </c>
      <c r="D196" s="23" t="s">
        <v>975</v>
      </c>
      <c r="E196" s="23" t="s">
        <v>1127</v>
      </c>
      <c r="F196" s="23" t="s">
        <v>1088</v>
      </c>
      <c r="G196" s="21">
        <f t="shared" si="76"/>
        <v>1</v>
      </c>
      <c r="H196" s="21"/>
      <c r="I196" s="21"/>
      <c r="J196" s="21"/>
      <c r="K196" s="21"/>
      <c r="L196" s="21"/>
      <c r="M196" s="21"/>
      <c r="N196" s="21"/>
      <c r="O196" s="21"/>
      <c r="P196" s="21"/>
      <c r="Q196" s="21">
        <v>1</v>
      </c>
      <c r="R196" s="21"/>
      <c r="S196" s="21"/>
      <c r="T196" s="68" t="s">
        <v>115</v>
      </c>
      <c r="U196" s="68"/>
      <c r="V196" s="69" t="e">
        <f t="shared" si="77"/>
        <v>#DIV/0!</v>
      </c>
      <c r="W196" s="69">
        <f t="shared" si="78"/>
        <v>0</v>
      </c>
      <c r="X196" s="68"/>
      <c r="Y196" s="68"/>
      <c r="Z196" s="68" t="s">
        <v>116</v>
      </c>
      <c r="AA196" s="68"/>
      <c r="AB196" s="69" t="e">
        <f t="shared" si="79"/>
        <v>#DIV/0!</v>
      </c>
      <c r="AC196" s="69">
        <f t="shared" si="80"/>
        <v>0</v>
      </c>
      <c r="AD196" s="68"/>
      <c r="AE196" s="68"/>
      <c r="AF196" s="68" t="s">
        <v>117</v>
      </c>
      <c r="AG196" s="68"/>
      <c r="AH196" s="69" t="e">
        <f t="shared" si="81"/>
        <v>#DIV/0!</v>
      </c>
      <c r="AI196" s="69">
        <f t="shared" si="82"/>
        <v>0</v>
      </c>
      <c r="AJ196" s="68"/>
      <c r="AK196" s="68"/>
      <c r="AL196" s="68" t="s">
        <v>118</v>
      </c>
      <c r="AM196" s="68"/>
      <c r="AN196" s="69" t="e">
        <f t="shared" si="83"/>
        <v>#DIV/0!</v>
      </c>
      <c r="AO196" s="69">
        <f t="shared" si="84"/>
        <v>0</v>
      </c>
      <c r="AP196" s="68"/>
      <c r="AQ196" s="68"/>
      <c r="AR196" s="68" t="s">
        <v>119</v>
      </c>
      <c r="AS196" s="68"/>
      <c r="AT196" s="69" t="e">
        <f t="shared" si="85"/>
        <v>#DIV/0!</v>
      </c>
      <c r="AU196" s="69">
        <f t="shared" si="86"/>
        <v>0</v>
      </c>
      <c r="AV196" s="68"/>
      <c r="AW196" s="68"/>
      <c r="AX196" s="68" t="s">
        <v>120</v>
      </c>
      <c r="AY196" s="68"/>
      <c r="AZ196" s="69" t="e">
        <f t="shared" si="87"/>
        <v>#DIV/0!</v>
      </c>
      <c r="BA196" s="69">
        <f t="shared" si="88"/>
        <v>0</v>
      </c>
      <c r="BB196" s="68"/>
      <c r="BC196" s="68"/>
      <c r="BD196" s="68" t="s">
        <v>121</v>
      </c>
      <c r="BE196" s="68"/>
      <c r="BF196" s="69" t="e">
        <f t="shared" si="89"/>
        <v>#DIV/0!</v>
      </c>
      <c r="BG196" s="69">
        <f t="shared" si="90"/>
        <v>0</v>
      </c>
      <c r="BH196" s="68"/>
      <c r="BI196" s="68"/>
      <c r="BJ196" s="68" t="s">
        <v>122</v>
      </c>
      <c r="BK196" s="68"/>
      <c r="BL196" s="69" t="e">
        <f t="shared" si="91"/>
        <v>#DIV/0!</v>
      </c>
      <c r="BM196" s="69">
        <f t="shared" si="92"/>
        <v>0</v>
      </c>
      <c r="BN196" s="68"/>
      <c r="BO196" s="68"/>
      <c r="BP196" s="68" t="s">
        <v>123</v>
      </c>
      <c r="BQ196" s="68"/>
      <c r="BR196" s="69" t="e">
        <f t="shared" si="93"/>
        <v>#DIV/0!</v>
      </c>
      <c r="BS196" s="69">
        <f t="shared" si="94"/>
        <v>0</v>
      </c>
      <c r="BT196" s="68"/>
      <c r="BU196" s="68"/>
      <c r="BV196" s="68" t="s">
        <v>124</v>
      </c>
      <c r="BW196" s="68"/>
      <c r="BX196" s="69">
        <f t="shared" si="95"/>
        <v>0</v>
      </c>
      <c r="BY196" s="69">
        <f t="shared" si="96"/>
        <v>0</v>
      </c>
      <c r="BZ196" s="68"/>
      <c r="CA196" s="68"/>
      <c r="CB196" s="68" t="s">
        <v>125</v>
      </c>
      <c r="CC196" s="68"/>
      <c r="CD196" s="69" t="e">
        <f t="shared" si="97"/>
        <v>#DIV/0!</v>
      </c>
      <c r="CE196" s="69">
        <f t="shared" si="98"/>
        <v>0</v>
      </c>
      <c r="CF196" s="68"/>
      <c r="CG196" s="68"/>
      <c r="CH196" s="68" t="s">
        <v>126</v>
      </c>
      <c r="CI196" s="68"/>
      <c r="CJ196" s="69" t="e">
        <f t="shared" si="99"/>
        <v>#DIV/0!</v>
      </c>
      <c r="CK196" s="69">
        <f t="shared" si="100"/>
        <v>0</v>
      </c>
      <c r="CL196" s="68"/>
      <c r="CM196" s="68"/>
      <c r="CN196" s="59">
        <f t="shared" si="101"/>
        <v>0</v>
      </c>
      <c r="CO196" s="59">
        <f t="shared" si="102"/>
        <v>0</v>
      </c>
      <c r="CP196" s="59">
        <f t="shared" si="103"/>
        <v>0</v>
      </c>
      <c r="CQ196" s="59">
        <f t="shared" si="104"/>
        <v>0</v>
      </c>
      <c r="CR196" s="59">
        <f t="shared" si="105"/>
        <v>0</v>
      </c>
      <c r="CS196" s="59">
        <f t="shared" si="106"/>
        <v>0</v>
      </c>
      <c r="CT196" s="59">
        <f t="shared" si="107"/>
        <v>0</v>
      </c>
      <c r="CU196" s="59">
        <f t="shared" si="108"/>
        <v>0</v>
      </c>
      <c r="CV196" s="59">
        <f t="shared" si="109"/>
        <v>0</v>
      </c>
      <c r="CW196" s="59">
        <f t="shared" si="110"/>
        <v>0</v>
      </c>
      <c r="CX196" s="59">
        <f t="shared" si="111"/>
        <v>0</v>
      </c>
      <c r="CY196" s="59">
        <f t="shared" si="112"/>
        <v>0</v>
      </c>
      <c r="CZ196" s="59">
        <f t="shared" si="113"/>
        <v>0</v>
      </c>
    </row>
    <row r="197" spans="1:104" ht="51.45" x14ac:dyDescent="0.4">
      <c r="A197" s="150" t="s">
        <v>965</v>
      </c>
      <c r="B197" s="227"/>
      <c r="C197" s="21" t="s">
        <v>1641</v>
      </c>
      <c r="D197" s="23" t="s">
        <v>975</v>
      </c>
      <c r="E197" s="23" t="s">
        <v>1130</v>
      </c>
      <c r="F197" s="23" t="s">
        <v>1131</v>
      </c>
      <c r="G197" s="21">
        <f t="shared" si="76"/>
        <v>1</v>
      </c>
      <c r="H197" s="21"/>
      <c r="I197" s="21"/>
      <c r="J197" s="21"/>
      <c r="K197" s="21"/>
      <c r="L197" s="21"/>
      <c r="M197" s="21"/>
      <c r="N197" s="21"/>
      <c r="O197" s="21"/>
      <c r="P197" s="21"/>
      <c r="Q197" s="21"/>
      <c r="R197" s="21">
        <v>1</v>
      </c>
      <c r="S197" s="21"/>
      <c r="T197" s="68" t="s">
        <v>115</v>
      </c>
      <c r="U197" s="68"/>
      <c r="V197" s="69" t="e">
        <f t="shared" si="77"/>
        <v>#DIV/0!</v>
      </c>
      <c r="W197" s="69">
        <f t="shared" si="78"/>
        <v>0</v>
      </c>
      <c r="X197" s="68"/>
      <c r="Y197" s="68"/>
      <c r="Z197" s="68" t="s">
        <v>116</v>
      </c>
      <c r="AA197" s="68"/>
      <c r="AB197" s="69" t="e">
        <f t="shared" si="79"/>
        <v>#DIV/0!</v>
      </c>
      <c r="AC197" s="69">
        <f t="shared" si="80"/>
        <v>0</v>
      </c>
      <c r="AD197" s="68"/>
      <c r="AE197" s="68"/>
      <c r="AF197" s="68" t="s">
        <v>117</v>
      </c>
      <c r="AG197" s="68"/>
      <c r="AH197" s="69" t="e">
        <f t="shared" si="81"/>
        <v>#DIV/0!</v>
      </c>
      <c r="AI197" s="69">
        <f t="shared" si="82"/>
        <v>0</v>
      </c>
      <c r="AJ197" s="68"/>
      <c r="AK197" s="68"/>
      <c r="AL197" s="68" t="s">
        <v>118</v>
      </c>
      <c r="AM197" s="68"/>
      <c r="AN197" s="69" t="e">
        <f t="shared" si="83"/>
        <v>#DIV/0!</v>
      </c>
      <c r="AO197" s="69">
        <f t="shared" si="84"/>
        <v>0</v>
      </c>
      <c r="AP197" s="68"/>
      <c r="AQ197" s="68"/>
      <c r="AR197" s="68" t="s">
        <v>119</v>
      </c>
      <c r="AS197" s="68"/>
      <c r="AT197" s="69" t="e">
        <f t="shared" si="85"/>
        <v>#DIV/0!</v>
      </c>
      <c r="AU197" s="69">
        <f t="shared" si="86"/>
        <v>0</v>
      </c>
      <c r="AV197" s="68"/>
      <c r="AW197" s="68"/>
      <c r="AX197" s="68" t="s">
        <v>120</v>
      </c>
      <c r="AY197" s="68"/>
      <c r="AZ197" s="69" t="e">
        <f t="shared" si="87"/>
        <v>#DIV/0!</v>
      </c>
      <c r="BA197" s="69">
        <f t="shared" si="88"/>
        <v>0</v>
      </c>
      <c r="BB197" s="68"/>
      <c r="BC197" s="68"/>
      <c r="BD197" s="68" t="s">
        <v>121</v>
      </c>
      <c r="BE197" s="68"/>
      <c r="BF197" s="69" t="e">
        <f t="shared" si="89"/>
        <v>#DIV/0!</v>
      </c>
      <c r="BG197" s="69">
        <f t="shared" si="90"/>
        <v>0</v>
      </c>
      <c r="BH197" s="68"/>
      <c r="BI197" s="68"/>
      <c r="BJ197" s="68" t="s">
        <v>122</v>
      </c>
      <c r="BK197" s="68"/>
      <c r="BL197" s="69" t="e">
        <f t="shared" si="91"/>
        <v>#DIV/0!</v>
      </c>
      <c r="BM197" s="69">
        <f t="shared" si="92"/>
        <v>0</v>
      </c>
      <c r="BN197" s="68"/>
      <c r="BO197" s="68"/>
      <c r="BP197" s="68" t="s">
        <v>123</v>
      </c>
      <c r="BQ197" s="68"/>
      <c r="BR197" s="69" t="e">
        <f t="shared" si="93"/>
        <v>#DIV/0!</v>
      </c>
      <c r="BS197" s="69">
        <f t="shared" si="94"/>
        <v>0</v>
      </c>
      <c r="BT197" s="68"/>
      <c r="BU197" s="68"/>
      <c r="BV197" s="68" t="s">
        <v>124</v>
      </c>
      <c r="BW197" s="68"/>
      <c r="BX197" s="69" t="e">
        <f t="shared" si="95"/>
        <v>#DIV/0!</v>
      </c>
      <c r="BY197" s="69">
        <f t="shared" si="96"/>
        <v>0</v>
      </c>
      <c r="BZ197" s="68"/>
      <c r="CA197" s="68"/>
      <c r="CB197" s="68" t="s">
        <v>125</v>
      </c>
      <c r="CC197" s="68"/>
      <c r="CD197" s="69">
        <f t="shared" si="97"/>
        <v>0</v>
      </c>
      <c r="CE197" s="69">
        <f t="shared" si="98"/>
        <v>0</v>
      </c>
      <c r="CF197" s="68"/>
      <c r="CG197" s="68"/>
      <c r="CH197" s="68" t="s">
        <v>126</v>
      </c>
      <c r="CI197" s="68"/>
      <c r="CJ197" s="69" t="e">
        <f t="shared" si="99"/>
        <v>#DIV/0!</v>
      </c>
      <c r="CK197" s="69">
        <f t="shared" si="100"/>
        <v>0</v>
      </c>
      <c r="CL197" s="68"/>
      <c r="CM197" s="68"/>
      <c r="CN197" s="59">
        <f t="shared" si="101"/>
        <v>0</v>
      </c>
      <c r="CO197" s="59">
        <f t="shared" si="102"/>
        <v>0</v>
      </c>
      <c r="CP197" s="59">
        <f t="shared" si="103"/>
        <v>0</v>
      </c>
      <c r="CQ197" s="59">
        <f t="shared" si="104"/>
        <v>0</v>
      </c>
      <c r="CR197" s="59">
        <f t="shared" si="105"/>
        <v>0</v>
      </c>
      <c r="CS197" s="59">
        <f t="shared" si="106"/>
        <v>0</v>
      </c>
      <c r="CT197" s="59">
        <f t="shared" si="107"/>
        <v>0</v>
      </c>
      <c r="CU197" s="59">
        <f t="shared" si="108"/>
        <v>0</v>
      </c>
      <c r="CV197" s="59">
        <f t="shared" si="109"/>
        <v>0</v>
      </c>
      <c r="CW197" s="59">
        <f t="shared" si="110"/>
        <v>0</v>
      </c>
      <c r="CX197" s="59">
        <f t="shared" si="111"/>
        <v>0</v>
      </c>
      <c r="CY197" s="59">
        <f t="shared" si="112"/>
        <v>0</v>
      </c>
      <c r="CZ197" s="59">
        <f t="shared" si="113"/>
        <v>0</v>
      </c>
    </row>
    <row r="198" spans="1:104" ht="14.15" x14ac:dyDescent="0.4">
      <c r="A198" s="150" t="s">
        <v>965</v>
      </c>
      <c r="B198" s="227"/>
      <c r="C198" s="21" t="s">
        <v>1642</v>
      </c>
      <c r="D198" s="23"/>
      <c r="E198" s="23"/>
      <c r="F198" s="23"/>
      <c r="G198" s="21">
        <f t="shared" si="76"/>
        <v>0</v>
      </c>
      <c r="H198" s="21"/>
      <c r="I198" s="21"/>
      <c r="J198" s="21"/>
      <c r="K198" s="21"/>
      <c r="L198" s="21"/>
      <c r="M198" s="21"/>
      <c r="N198" s="21"/>
      <c r="O198" s="21"/>
      <c r="P198" s="21"/>
      <c r="Q198" s="21"/>
      <c r="R198" s="21"/>
      <c r="S198" s="21"/>
      <c r="T198" s="68" t="s">
        <v>115</v>
      </c>
      <c r="U198" s="68"/>
      <c r="V198" s="69" t="e">
        <f t="shared" si="77"/>
        <v>#DIV/0!</v>
      </c>
      <c r="W198" s="69" t="e">
        <f t="shared" si="78"/>
        <v>#DIV/0!</v>
      </c>
      <c r="X198" s="68"/>
      <c r="Y198" s="68"/>
      <c r="Z198" s="68" t="s">
        <v>116</v>
      </c>
      <c r="AA198" s="68"/>
      <c r="AB198" s="69" t="e">
        <f t="shared" si="79"/>
        <v>#DIV/0!</v>
      </c>
      <c r="AC198" s="69" t="e">
        <f t="shared" si="80"/>
        <v>#DIV/0!</v>
      </c>
      <c r="AD198" s="68"/>
      <c r="AE198" s="68"/>
      <c r="AF198" s="68" t="s">
        <v>117</v>
      </c>
      <c r="AG198" s="68"/>
      <c r="AH198" s="69" t="e">
        <f t="shared" si="81"/>
        <v>#DIV/0!</v>
      </c>
      <c r="AI198" s="69" t="e">
        <f t="shared" si="82"/>
        <v>#DIV/0!</v>
      </c>
      <c r="AJ198" s="68"/>
      <c r="AK198" s="68"/>
      <c r="AL198" s="68" t="s">
        <v>118</v>
      </c>
      <c r="AM198" s="68"/>
      <c r="AN198" s="69" t="e">
        <f t="shared" si="83"/>
        <v>#DIV/0!</v>
      </c>
      <c r="AO198" s="69" t="e">
        <f t="shared" si="84"/>
        <v>#DIV/0!</v>
      </c>
      <c r="AP198" s="68"/>
      <c r="AQ198" s="68"/>
      <c r="AR198" s="68" t="s">
        <v>119</v>
      </c>
      <c r="AS198" s="68"/>
      <c r="AT198" s="69" t="e">
        <f t="shared" si="85"/>
        <v>#DIV/0!</v>
      </c>
      <c r="AU198" s="69" t="e">
        <f t="shared" si="86"/>
        <v>#DIV/0!</v>
      </c>
      <c r="AV198" s="68"/>
      <c r="AW198" s="68"/>
      <c r="AX198" s="68" t="s">
        <v>120</v>
      </c>
      <c r="AY198" s="68"/>
      <c r="AZ198" s="69" t="e">
        <f t="shared" si="87"/>
        <v>#DIV/0!</v>
      </c>
      <c r="BA198" s="69" t="e">
        <f t="shared" si="88"/>
        <v>#DIV/0!</v>
      </c>
      <c r="BB198" s="68"/>
      <c r="BC198" s="68"/>
      <c r="BD198" s="68" t="s">
        <v>121</v>
      </c>
      <c r="BE198" s="68"/>
      <c r="BF198" s="69" t="e">
        <f t="shared" si="89"/>
        <v>#DIV/0!</v>
      </c>
      <c r="BG198" s="69" t="e">
        <f t="shared" si="90"/>
        <v>#DIV/0!</v>
      </c>
      <c r="BH198" s="68"/>
      <c r="BI198" s="68"/>
      <c r="BJ198" s="68" t="s">
        <v>122</v>
      </c>
      <c r="BK198" s="68"/>
      <c r="BL198" s="69" t="e">
        <f t="shared" si="91"/>
        <v>#DIV/0!</v>
      </c>
      <c r="BM198" s="69" t="e">
        <f t="shared" si="92"/>
        <v>#DIV/0!</v>
      </c>
      <c r="BN198" s="68"/>
      <c r="BO198" s="68"/>
      <c r="BP198" s="68" t="s">
        <v>123</v>
      </c>
      <c r="BQ198" s="68"/>
      <c r="BR198" s="69" t="e">
        <f t="shared" si="93"/>
        <v>#DIV/0!</v>
      </c>
      <c r="BS198" s="69" t="e">
        <f t="shared" si="94"/>
        <v>#DIV/0!</v>
      </c>
      <c r="BT198" s="68"/>
      <c r="BU198" s="68"/>
      <c r="BV198" s="68" t="s">
        <v>124</v>
      </c>
      <c r="BW198" s="68"/>
      <c r="BX198" s="69" t="e">
        <f t="shared" si="95"/>
        <v>#DIV/0!</v>
      </c>
      <c r="BY198" s="69" t="e">
        <f t="shared" si="96"/>
        <v>#DIV/0!</v>
      </c>
      <c r="BZ198" s="68"/>
      <c r="CA198" s="68"/>
      <c r="CB198" s="68" t="s">
        <v>125</v>
      </c>
      <c r="CC198" s="68"/>
      <c r="CD198" s="69" t="e">
        <f t="shared" si="97"/>
        <v>#DIV/0!</v>
      </c>
      <c r="CE198" s="69" t="e">
        <f t="shared" si="98"/>
        <v>#DIV/0!</v>
      </c>
      <c r="CF198" s="68"/>
      <c r="CG198" s="68"/>
      <c r="CH198" s="68" t="s">
        <v>126</v>
      </c>
      <c r="CI198" s="68"/>
      <c r="CJ198" s="69" t="e">
        <f t="shared" si="99"/>
        <v>#DIV/0!</v>
      </c>
      <c r="CK198" s="69" t="e">
        <f t="shared" si="100"/>
        <v>#DIV/0!</v>
      </c>
      <c r="CL198" s="68"/>
      <c r="CM198" s="68"/>
      <c r="CN198" s="59">
        <f t="shared" si="101"/>
        <v>0</v>
      </c>
      <c r="CO198" s="59">
        <f t="shared" si="102"/>
        <v>0</v>
      </c>
      <c r="CP198" s="59">
        <f t="shared" si="103"/>
        <v>0</v>
      </c>
      <c r="CQ198" s="59">
        <f t="shared" si="104"/>
        <v>0</v>
      </c>
      <c r="CR198" s="59">
        <f t="shared" si="105"/>
        <v>0</v>
      </c>
      <c r="CS198" s="59">
        <f t="shared" si="106"/>
        <v>0</v>
      </c>
      <c r="CT198" s="59">
        <f t="shared" si="107"/>
        <v>0</v>
      </c>
      <c r="CU198" s="59">
        <f t="shared" si="108"/>
        <v>0</v>
      </c>
      <c r="CV198" s="59">
        <f t="shared" si="109"/>
        <v>0</v>
      </c>
      <c r="CW198" s="59">
        <f t="shared" si="110"/>
        <v>0</v>
      </c>
      <c r="CX198" s="59">
        <f t="shared" si="111"/>
        <v>0</v>
      </c>
      <c r="CY198" s="59">
        <f t="shared" si="112"/>
        <v>0</v>
      </c>
      <c r="CZ198" s="59">
        <f t="shared" si="113"/>
        <v>0</v>
      </c>
    </row>
    <row r="199" spans="1:104" ht="14.15" x14ac:dyDescent="0.4">
      <c r="A199" s="150" t="s">
        <v>965</v>
      </c>
      <c r="B199" s="228"/>
      <c r="C199" s="21" t="s">
        <v>1643</v>
      </c>
      <c r="D199" s="23"/>
      <c r="E199" s="23"/>
      <c r="F199" s="23"/>
      <c r="G199" s="21">
        <f t="shared" si="76"/>
        <v>0</v>
      </c>
      <c r="H199" s="21"/>
      <c r="I199" s="21"/>
      <c r="J199" s="21"/>
      <c r="K199" s="21"/>
      <c r="L199" s="21"/>
      <c r="M199" s="21"/>
      <c r="N199" s="21"/>
      <c r="O199" s="21"/>
      <c r="P199" s="21"/>
      <c r="Q199" s="21"/>
      <c r="R199" s="21"/>
      <c r="S199" s="21"/>
      <c r="T199" s="68" t="s">
        <v>115</v>
      </c>
      <c r="U199" s="68"/>
      <c r="V199" s="69" t="e">
        <f t="shared" si="77"/>
        <v>#DIV/0!</v>
      </c>
      <c r="W199" s="69" t="e">
        <f t="shared" si="78"/>
        <v>#DIV/0!</v>
      </c>
      <c r="X199" s="68"/>
      <c r="Y199" s="68"/>
      <c r="Z199" s="68" t="s">
        <v>116</v>
      </c>
      <c r="AA199" s="68"/>
      <c r="AB199" s="69" t="e">
        <f t="shared" si="79"/>
        <v>#DIV/0!</v>
      </c>
      <c r="AC199" s="69" t="e">
        <f t="shared" si="80"/>
        <v>#DIV/0!</v>
      </c>
      <c r="AD199" s="68"/>
      <c r="AE199" s="68"/>
      <c r="AF199" s="68" t="s">
        <v>117</v>
      </c>
      <c r="AG199" s="68"/>
      <c r="AH199" s="69" t="e">
        <f t="shared" si="81"/>
        <v>#DIV/0!</v>
      </c>
      <c r="AI199" s="69" t="e">
        <f t="shared" si="82"/>
        <v>#DIV/0!</v>
      </c>
      <c r="AJ199" s="68"/>
      <c r="AK199" s="68"/>
      <c r="AL199" s="68" t="s">
        <v>118</v>
      </c>
      <c r="AM199" s="68"/>
      <c r="AN199" s="69" t="e">
        <f t="shared" si="83"/>
        <v>#DIV/0!</v>
      </c>
      <c r="AO199" s="69" t="e">
        <f t="shared" si="84"/>
        <v>#DIV/0!</v>
      </c>
      <c r="AP199" s="68"/>
      <c r="AQ199" s="68"/>
      <c r="AR199" s="68" t="s">
        <v>119</v>
      </c>
      <c r="AS199" s="68"/>
      <c r="AT199" s="69" t="e">
        <f t="shared" si="85"/>
        <v>#DIV/0!</v>
      </c>
      <c r="AU199" s="69" t="e">
        <f t="shared" si="86"/>
        <v>#DIV/0!</v>
      </c>
      <c r="AV199" s="68"/>
      <c r="AW199" s="68"/>
      <c r="AX199" s="68" t="s">
        <v>120</v>
      </c>
      <c r="AY199" s="68"/>
      <c r="AZ199" s="69" t="e">
        <f t="shared" si="87"/>
        <v>#DIV/0!</v>
      </c>
      <c r="BA199" s="69" t="e">
        <f t="shared" si="88"/>
        <v>#DIV/0!</v>
      </c>
      <c r="BB199" s="68"/>
      <c r="BC199" s="68"/>
      <c r="BD199" s="68" t="s">
        <v>121</v>
      </c>
      <c r="BE199" s="68"/>
      <c r="BF199" s="69" t="e">
        <f t="shared" si="89"/>
        <v>#DIV/0!</v>
      </c>
      <c r="BG199" s="69" t="e">
        <f t="shared" si="90"/>
        <v>#DIV/0!</v>
      </c>
      <c r="BH199" s="68"/>
      <c r="BI199" s="68"/>
      <c r="BJ199" s="68" t="s">
        <v>122</v>
      </c>
      <c r="BK199" s="68"/>
      <c r="BL199" s="69" t="e">
        <f t="shared" si="91"/>
        <v>#DIV/0!</v>
      </c>
      <c r="BM199" s="69" t="e">
        <f t="shared" si="92"/>
        <v>#DIV/0!</v>
      </c>
      <c r="BN199" s="68"/>
      <c r="BO199" s="68"/>
      <c r="BP199" s="68" t="s">
        <v>123</v>
      </c>
      <c r="BQ199" s="68"/>
      <c r="BR199" s="69" t="e">
        <f t="shared" si="93"/>
        <v>#DIV/0!</v>
      </c>
      <c r="BS199" s="69" t="e">
        <f t="shared" si="94"/>
        <v>#DIV/0!</v>
      </c>
      <c r="BT199" s="68"/>
      <c r="BU199" s="68"/>
      <c r="BV199" s="68" t="s">
        <v>124</v>
      </c>
      <c r="BW199" s="68"/>
      <c r="BX199" s="69" t="e">
        <f t="shared" si="95"/>
        <v>#DIV/0!</v>
      </c>
      <c r="BY199" s="69" t="e">
        <f t="shared" si="96"/>
        <v>#DIV/0!</v>
      </c>
      <c r="BZ199" s="68"/>
      <c r="CA199" s="68"/>
      <c r="CB199" s="68" t="s">
        <v>125</v>
      </c>
      <c r="CC199" s="68"/>
      <c r="CD199" s="69" t="e">
        <f t="shared" si="97"/>
        <v>#DIV/0!</v>
      </c>
      <c r="CE199" s="69" t="e">
        <f t="shared" si="98"/>
        <v>#DIV/0!</v>
      </c>
      <c r="CF199" s="68"/>
      <c r="CG199" s="68"/>
      <c r="CH199" s="68" t="s">
        <v>126</v>
      </c>
      <c r="CI199" s="68"/>
      <c r="CJ199" s="69" t="e">
        <f t="shared" si="99"/>
        <v>#DIV/0!</v>
      </c>
      <c r="CK199" s="69" t="e">
        <f t="shared" si="100"/>
        <v>#DIV/0!</v>
      </c>
      <c r="CL199" s="68"/>
      <c r="CM199" s="68"/>
      <c r="CN199" s="59">
        <f t="shared" si="101"/>
        <v>0</v>
      </c>
      <c r="CO199" s="59">
        <f t="shared" si="102"/>
        <v>0</v>
      </c>
      <c r="CP199" s="59">
        <f t="shared" si="103"/>
        <v>0</v>
      </c>
      <c r="CQ199" s="59">
        <f t="shared" si="104"/>
        <v>0</v>
      </c>
      <c r="CR199" s="59">
        <f t="shared" si="105"/>
        <v>0</v>
      </c>
      <c r="CS199" s="59">
        <f t="shared" si="106"/>
        <v>0</v>
      </c>
      <c r="CT199" s="59">
        <f t="shared" si="107"/>
        <v>0</v>
      </c>
      <c r="CU199" s="59">
        <f t="shared" si="108"/>
        <v>0</v>
      </c>
      <c r="CV199" s="59">
        <f t="shared" si="109"/>
        <v>0</v>
      </c>
      <c r="CW199" s="59">
        <f t="shared" si="110"/>
        <v>0</v>
      </c>
      <c r="CX199" s="59">
        <f t="shared" si="111"/>
        <v>0</v>
      </c>
      <c r="CY199" s="59">
        <f t="shared" si="112"/>
        <v>0</v>
      </c>
      <c r="CZ199" s="59">
        <f t="shared" si="113"/>
        <v>0</v>
      </c>
    </row>
    <row r="200" spans="1:104" ht="38.6" x14ac:dyDescent="0.4">
      <c r="A200" s="150" t="s">
        <v>1132</v>
      </c>
      <c r="B200" s="226" t="s">
        <v>152</v>
      </c>
      <c r="C200" s="21" t="s">
        <v>1644</v>
      </c>
      <c r="D200" s="23" t="s">
        <v>1238</v>
      </c>
      <c r="E200" s="23" t="s">
        <v>1239</v>
      </c>
      <c r="F200" s="23" t="s">
        <v>1240</v>
      </c>
      <c r="G200" s="21">
        <f t="shared" ref="G200:G263" si="114">+SUM(H200:S200)</f>
        <v>1</v>
      </c>
      <c r="H200" s="21"/>
      <c r="I200" s="21"/>
      <c r="J200" s="21"/>
      <c r="K200" s="21">
        <v>1</v>
      </c>
      <c r="L200" s="21"/>
      <c r="M200" s="21"/>
      <c r="N200" s="21"/>
      <c r="O200" s="21"/>
      <c r="P200" s="21"/>
      <c r="Q200" s="21"/>
      <c r="R200" s="21"/>
      <c r="S200" s="21"/>
      <c r="T200" s="68" t="s">
        <v>115</v>
      </c>
      <c r="U200" s="68"/>
      <c r="V200" s="69" t="e">
        <f t="shared" ref="V200:V263" si="115">+U200/$H200</f>
        <v>#DIV/0!</v>
      </c>
      <c r="W200" s="69">
        <f t="shared" ref="W200:W263" si="116">+U200/$G200</f>
        <v>0</v>
      </c>
      <c r="X200" s="68"/>
      <c r="Y200" s="68"/>
      <c r="Z200" s="68" t="s">
        <v>116</v>
      </c>
      <c r="AA200" s="68"/>
      <c r="AB200" s="69" t="e">
        <f t="shared" ref="AB200:AB263" si="117">+AA200/$I200</f>
        <v>#DIV/0!</v>
      </c>
      <c r="AC200" s="69">
        <f t="shared" ref="AC200:AC263" si="118">+(AA200/$G200)+W200</f>
        <v>0</v>
      </c>
      <c r="AD200" s="68"/>
      <c r="AE200" s="68"/>
      <c r="AF200" s="68" t="s">
        <v>117</v>
      </c>
      <c r="AG200" s="68"/>
      <c r="AH200" s="69" t="e">
        <f t="shared" ref="AH200:AH263" si="119">+AG200/$J200</f>
        <v>#DIV/0!</v>
      </c>
      <c r="AI200" s="69">
        <f t="shared" ref="AI200:AI263" si="120">+(AG200/$G200)+AC200</f>
        <v>0</v>
      </c>
      <c r="AJ200" s="68"/>
      <c r="AK200" s="68"/>
      <c r="AL200" s="68" t="s">
        <v>118</v>
      </c>
      <c r="AM200" s="68"/>
      <c r="AN200" s="69">
        <f t="shared" ref="AN200:AN263" si="121">+AM200/$K200</f>
        <v>0</v>
      </c>
      <c r="AO200" s="69">
        <f t="shared" ref="AO200:AO263" si="122">+(AM200/$G200)+AI200</f>
        <v>0</v>
      </c>
      <c r="AP200" s="68"/>
      <c r="AQ200" s="68"/>
      <c r="AR200" s="68" t="s">
        <v>119</v>
      </c>
      <c r="AS200" s="68"/>
      <c r="AT200" s="69" t="e">
        <f t="shared" ref="AT200:AT263" si="123">+AS200/$L200</f>
        <v>#DIV/0!</v>
      </c>
      <c r="AU200" s="69">
        <f t="shared" ref="AU200:AU263" si="124">+(AS200/$G200)+AO200</f>
        <v>0</v>
      </c>
      <c r="AV200" s="68"/>
      <c r="AW200" s="68"/>
      <c r="AX200" s="68" t="s">
        <v>120</v>
      </c>
      <c r="AY200" s="68"/>
      <c r="AZ200" s="69" t="e">
        <f t="shared" ref="AZ200:AZ263" si="125">+AY200/$M200</f>
        <v>#DIV/0!</v>
      </c>
      <c r="BA200" s="69">
        <f t="shared" ref="BA200:BA263" si="126">+(AY200/$G200)+AU200</f>
        <v>0</v>
      </c>
      <c r="BB200" s="68"/>
      <c r="BC200" s="68"/>
      <c r="BD200" s="68" t="s">
        <v>121</v>
      </c>
      <c r="BE200" s="68"/>
      <c r="BF200" s="69" t="e">
        <f t="shared" ref="BF200:BF263" si="127">+BE200/$N200</f>
        <v>#DIV/0!</v>
      </c>
      <c r="BG200" s="69">
        <f t="shared" ref="BG200:BG263" si="128">+(BE200/$G200)+BA200</f>
        <v>0</v>
      </c>
      <c r="BH200" s="68"/>
      <c r="BI200" s="68"/>
      <c r="BJ200" s="68" t="s">
        <v>122</v>
      </c>
      <c r="BK200" s="68"/>
      <c r="BL200" s="69" t="e">
        <f t="shared" ref="BL200:BL263" si="129">+BK200/$O200</f>
        <v>#DIV/0!</v>
      </c>
      <c r="BM200" s="69">
        <f t="shared" ref="BM200:BM263" si="130">+(BK200/$G200)+BG200</f>
        <v>0</v>
      </c>
      <c r="BN200" s="68"/>
      <c r="BO200" s="68"/>
      <c r="BP200" s="68" t="s">
        <v>123</v>
      </c>
      <c r="BQ200" s="68"/>
      <c r="BR200" s="69" t="e">
        <f t="shared" ref="BR200:BR263" si="131">+BQ200/$P200</f>
        <v>#DIV/0!</v>
      </c>
      <c r="BS200" s="69">
        <f t="shared" ref="BS200:BS263" si="132">+(BQ200/$G200)+BM200</f>
        <v>0</v>
      </c>
      <c r="BT200" s="68"/>
      <c r="BU200" s="68"/>
      <c r="BV200" s="68" t="s">
        <v>124</v>
      </c>
      <c r="BW200" s="68"/>
      <c r="BX200" s="69" t="e">
        <f t="shared" ref="BX200:BX263" si="133">+BW200/$Q200</f>
        <v>#DIV/0!</v>
      </c>
      <c r="BY200" s="69">
        <f t="shared" ref="BY200:BY263" si="134">+(BW200/$G200)+BS200</f>
        <v>0</v>
      </c>
      <c r="BZ200" s="68"/>
      <c r="CA200" s="68"/>
      <c r="CB200" s="68" t="s">
        <v>125</v>
      </c>
      <c r="CC200" s="68"/>
      <c r="CD200" s="69" t="e">
        <f t="shared" ref="CD200:CD263" si="135">+CC200/$R200</f>
        <v>#DIV/0!</v>
      </c>
      <c r="CE200" s="69">
        <f t="shared" ref="CE200:CE263" si="136">+(CC200/$G200)+BY200</f>
        <v>0</v>
      </c>
      <c r="CF200" s="68"/>
      <c r="CG200" s="68"/>
      <c r="CH200" s="68" t="s">
        <v>126</v>
      </c>
      <c r="CI200" s="68"/>
      <c r="CJ200" s="69" t="e">
        <f t="shared" ref="CJ200:CJ263" si="137">+CI200/$S200</f>
        <v>#DIV/0!</v>
      </c>
      <c r="CK200" s="69">
        <f t="shared" ref="CK200:CK263" si="138">+(CI200/$G200)+CE200</f>
        <v>0</v>
      </c>
      <c r="CL200" s="68"/>
      <c r="CM200" s="68"/>
      <c r="CN200" s="59">
        <f t="shared" ref="CN200:CN263" si="139">+U200</f>
        <v>0</v>
      </c>
      <c r="CO200" s="59">
        <f t="shared" ref="CO200:CO263" si="140">+AA200</f>
        <v>0</v>
      </c>
      <c r="CP200" s="59">
        <f t="shared" ref="CP200:CP263" si="141">+AG200</f>
        <v>0</v>
      </c>
      <c r="CQ200" s="59">
        <f t="shared" ref="CQ200:CQ263" si="142">+AM200</f>
        <v>0</v>
      </c>
      <c r="CR200" s="59">
        <f t="shared" ref="CR200:CR263" si="143">+AS200</f>
        <v>0</v>
      </c>
      <c r="CS200" s="59">
        <f t="shared" ref="CS200:CS263" si="144">+AY200</f>
        <v>0</v>
      </c>
      <c r="CT200" s="59">
        <f t="shared" ref="CT200:CT263" si="145">+BE200</f>
        <v>0</v>
      </c>
      <c r="CU200" s="59">
        <f t="shared" ref="CU200:CU263" si="146">+BK200</f>
        <v>0</v>
      </c>
      <c r="CV200" s="59">
        <f t="shared" ref="CV200:CV263" si="147">+BQ200</f>
        <v>0</v>
      </c>
      <c r="CW200" s="59">
        <f t="shared" ref="CW200:CW263" si="148">+BW200</f>
        <v>0</v>
      </c>
      <c r="CX200" s="59">
        <f t="shared" ref="CX200:CX263" si="149">+CC200</f>
        <v>0</v>
      </c>
      <c r="CY200" s="59">
        <f t="shared" ref="CY200:CY263" si="150">+CI200</f>
        <v>0</v>
      </c>
      <c r="CZ200" s="59">
        <f t="shared" ref="CZ200:CZ263" si="151">+SUM(CN200:CY200)</f>
        <v>0</v>
      </c>
    </row>
    <row r="201" spans="1:104" ht="25.75" x14ac:dyDescent="0.4">
      <c r="A201" s="150" t="s">
        <v>1132</v>
      </c>
      <c r="B201" s="227"/>
      <c r="C201" s="21" t="s">
        <v>1645</v>
      </c>
      <c r="D201" s="23" t="s">
        <v>1238</v>
      </c>
      <c r="E201" s="23" t="s">
        <v>1243</v>
      </c>
      <c r="F201" s="23" t="s">
        <v>1244</v>
      </c>
      <c r="G201" s="21">
        <f t="shared" si="114"/>
        <v>3</v>
      </c>
      <c r="H201" s="21"/>
      <c r="I201" s="21"/>
      <c r="J201" s="21"/>
      <c r="K201" s="21">
        <v>1</v>
      </c>
      <c r="L201" s="21"/>
      <c r="M201" s="21"/>
      <c r="N201" s="21">
        <v>1</v>
      </c>
      <c r="O201" s="21"/>
      <c r="P201" s="21"/>
      <c r="Q201" s="21">
        <v>1</v>
      </c>
      <c r="R201" s="21"/>
      <c r="S201" s="21"/>
      <c r="T201" s="68" t="s">
        <v>115</v>
      </c>
      <c r="U201" s="68"/>
      <c r="V201" s="69" t="e">
        <f t="shared" si="115"/>
        <v>#DIV/0!</v>
      </c>
      <c r="W201" s="69">
        <f t="shared" si="116"/>
        <v>0</v>
      </c>
      <c r="X201" s="68"/>
      <c r="Y201" s="68"/>
      <c r="Z201" s="68" t="s">
        <v>116</v>
      </c>
      <c r="AA201" s="68"/>
      <c r="AB201" s="69" t="e">
        <f t="shared" si="117"/>
        <v>#DIV/0!</v>
      </c>
      <c r="AC201" s="69">
        <f t="shared" si="118"/>
        <v>0</v>
      </c>
      <c r="AD201" s="68"/>
      <c r="AE201" s="68"/>
      <c r="AF201" s="68" t="s">
        <v>117</v>
      </c>
      <c r="AG201" s="68"/>
      <c r="AH201" s="69" t="e">
        <f t="shared" si="119"/>
        <v>#DIV/0!</v>
      </c>
      <c r="AI201" s="69">
        <f t="shared" si="120"/>
        <v>0</v>
      </c>
      <c r="AJ201" s="68"/>
      <c r="AK201" s="68"/>
      <c r="AL201" s="68" t="s">
        <v>118</v>
      </c>
      <c r="AM201" s="68"/>
      <c r="AN201" s="69">
        <f t="shared" si="121"/>
        <v>0</v>
      </c>
      <c r="AO201" s="69">
        <f t="shared" si="122"/>
        <v>0</v>
      </c>
      <c r="AP201" s="68"/>
      <c r="AQ201" s="68"/>
      <c r="AR201" s="68" t="s">
        <v>119</v>
      </c>
      <c r="AS201" s="68"/>
      <c r="AT201" s="69" t="e">
        <f t="shared" si="123"/>
        <v>#DIV/0!</v>
      </c>
      <c r="AU201" s="69">
        <f t="shared" si="124"/>
        <v>0</v>
      </c>
      <c r="AV201" s="68"/>
      <c r="AW201" s="68"/>
      <c r="AX201" s="68" t="s">
        <v>120</v>
      </c>
      <c r="AY201" s="68"/>
      <c r="AZ201" s="69" t="e">
        <f t="shared" si="125"/>
        <v>#DIV/0!</v>
      </c>
      <c r="BA201" s="69">
        <f t="shared" si="126"/>
        <v>0</v>
      </c>
      <c r="BB201" s="68"/>
      <c r="BC201" s="68"/>
      <c r="BD201" s="68" t="s">
        <v>121</v>
      </c>
      <c r="BE201" s="68"/>
      <c r="BF201" s="69">
        <f t="shared" si="127"/>
        <v>0</v>
      </c>
      <c r="BG201" s="69">
        <f t="shared" si="128"/>
        <v>0</v>
      </c>
      <c r="BH201" s="68"/>
      <c r="BI201" s="68"/>
      <c r="BJ201" s="68" t="s">
        <v>122</v>
      </c>
      <c r="BK201" s="68"/>
      <c r="BL201" s="69" t="e">
        <f t="shared" si="129"/>
        <v>#DIV/0!</v>
      </c>
      <c r="BM201" s="69">
        <f t="shared" si="130"/>
        <v>0</v>
      </c>
      <c r="BN201" s="68"/>
      <c r="BO201" s="68"/>
      <c r="BP201" s="68" t="s">
        <v>123</v>
      </c>
      <c r="BQ201" s="68"/>
      <c r="BR201" s="69" t="e">
        <f t="shared" si="131"/>
        <v>#DIV/0!</v>
      </c>
      <c r="BS201" s="69">
        <f t="shared" si="132"/>
        <v>0</v>
      </c>
      <c r="BT201" s="68"/>
      <c r="BU201" s="68"/>
      <c r="BV201" s="68" t="s">
        <v>124</v>
      </c>
      <c r="BW201" s="68"/>
      <c r="BX201" s="69">
        <f t="shared" si="133"/>
        <v>0</v>
      </c>
      <c r="BY201" s="69">
        <f t="shared" si="134"/>
        <v>0</v>
      </c>
      <c r="BZ201" s="68"/>
      <c r="CA201" s="68"/>
      <c r="CB201" s="68" t="s">
        <v>125</v>
      </c>
      <c r="CC201" s="68"/>
      <c r="CD201" s="69" t="e">
        <f t="shared" si="135"/>
        <v>#DIV/0!</v>
      </c>
      <c r="CE201" s="69">
        <f t="shared" si="136"/>
        <v>0</v>
      </c>
      <c r="CF201" s="68"/>
      <c r="CG201" s="68"/>
      <c r="CH201" s="68" t="s">
        <v>126</v>
      </c>
      <c r="CI201" s="68"/>
      <c r="CJ201" s="69" t="e">
        <f t="shared" si="137"/>
        <v>#DIV/0!</v>
      </c>
      <c r="CK201" s="69">
        <f t="shared" si="138"/>
        <v>0</v>
      </c>
      <c r="CL201" s="68"/>
      <c r="CM201" s="68"/>
      <c r="CN201" s="59">
        <f t="shared" si="139"/>
        <v>0</v>
      </c>
      <c r="CO201" s="59">
        <f t="shared" si="140"/>
        <v>0</v>
      </c>
      <c r="CP201" s="59">
        <f t="shared" si="141"/>
        <v>0</v>
      </c>
      <c r="CQ201" s="59">
        <f t="shared" si="142"/>
        <v>0</v>
      </c>
      <c r="CR201" s="59">
        <f t="shared" si="143"/>
        <v>0</v>
      </c>
      <c r="CS201" s="59">
        <f t="shared" si="144"/>
        <v>0</v>
      </c>
      <c r="CT201" s="59">
        <f t="shared" si="145"/>
        <v>0</v>
      </c>
      <c r="CU201" s="59">
        <f t="shared" si="146"/>
        <v>0</v>
      </c>
      <c r="CV201" s="59">
        <f t="shared" si="147"/>
        <v>0</v>
      </c>
      <c r="CW201" s="59">
        <f t="shared" si="148"/>
        <v>0</v>
      </c>
      <c r="CX201" s="59">
        <f t="shared" si="149"/>
        <v>0</v>
      </c>
      <c r="CY201" s="59">
        <f t="shared" si="150"/>
        <v>0</v>
      </c>
      <c r="CZ201" s="59">
        <f t="shared" si="151"/>
        <v>0</v>
      </c>
    </row>
    <row r="202" spans="1:104" ht="14.15" x14ac:dyDescent="0.4">
      <c r="A202" s="150" t="s">
        <v>1132</v>
      </c>
      <c r="B202" s="227"/>
      <c r="C202" s="21" t="s">
        <v>1646</v>
      </c>
      <c r="D202" s="23"/>
      <c r="E202" s="23"/>
      <c r="F202" s="23"/>
      <c r="G202" s="21">
        <f t="shared" si="114"/>
        <v>0</v>
      </c>
      <c r="H202" s="21"/>
      <c r="I202" s="21"/>
      <c r="J202" s="21"/>
      <c r="K202" s="21"/>
      <c r="L202" s="21"/>
      <c r="M202" s="21"/>
      <c r="N202" s="21"/>
      <c r="O202" s="21"/>
      <c r="P202" s="21"/>
      <c r="Q202" s="21"/>
      <c r="R202" s="21"/>
      <c r="S202" s="21"/>
      <c r="T202" s="68" t="s">
        <v>115</v>
      </c>
      <c r="U202" s="68"/>
      <c r="V202" s="69" t="e">
        <f t="shared" si="115"/>
        <v>#DIV/0!</v>
      </c>
      <c r="W202" s="69" t="e">
        <f t="shared" si="116"/>
        <v>#DIV/0!</v>
      </c>
      <c r="X202" s="68"/>
      <c r="Y202" s="68"/>
      <c r="Z202" s="68" t="s">
        <v>116</v>
      </c>
      <c r="AA202" s="68"/>
      <c r="AB202" s="69" t="e">
        <f t="shared" si="117"/>
        <v>#DIV/0!</v>
      </c>
      <c r="AC202" s="69" t="e">
        <f t="shared" si="118"/>
        <v>#DIV/0!</v>
      </c>
      <c r="AD202" s="68"/>
      <c r="AE202" s="68"/>
      <c r="AF202" s="68" t="s">
        <v>117</v>
      </c>
      <c r="AG202" s="68"/>
      <c r="AH202" s="69" t="e">
        <f t="shared" si="119"/>
        <v>#DIV/0!</v>
      </c>
      <c r="AI202" s="69" t="e">
        <f t="shared" si="120"/>
        <v>#DIV/0!</v>
      </c>
      <c r="AJ202" s="68"/>
      <c r="AK202" s="68"/>
      <c r="AL202" s="68" t="s">
        <v>118</v>
      </c>
      <c r="AM202" s="68"/>
      <c r="AN202" s="69" t="e">
        <f t="shared" si="121"/>
        <v>#DIV/0!</v>
      </c>
      <c r="AO202" s="69" t="e">
        <f t="shared" si="122"/>
        <v>#DIV/0!</v>
      </c>
      <c r="AP202" s="68"/>
      <c r="AQ202" s="68"/>
      <c r="AR202" s="68" t="s">
        <v>119</v>
      </c>
      <c r="AS202" s="68"/>
      <c r="AT202" s="69" t="e">
        <f t="shared" si="123"/>
        <v>#DIV/0!</v>
      </c>
      <c r="AU202" s="69" t="e">
        <f t="shared" si="124"/>
        <v>#DIV/0!</v>
      </c>
      <c r="AV202" s="68"/>
      <c r="AW202" s="68"/>
      <c r="AX202" s="68" t="s">
        <v>120</v>
      </c>
      <c r="AY202" s="68"/>
      <c r="AZ202" s="69" t="e">
        <f t="shared" si="125"/>
        <v>#DIV/0!</v>
      </c>
      <c r="BA202" s="69" t="e">
        <f t="shared" si="126"/>
        <v>#DIV/0!</v>
      </c>
      <c r="BB202" s="68"/>
      <c r="BC202" s="68"/>
      <c r="BD202" s="68" t="s">
        <v>121</v>
      </c>
      <c r="BE202" s="68"/>
      <c r="BF202" s="69" t="e">
        <f t="shared" si="127"/>
        <v>#DIV/0!</v>
      </c>
      <c r="BG202" s="69" t="e">
        <f t="shared" si="128"/>
        <v>#DIV/0!</v>
      </c>
      <c r="BH202" s="68"/>
      <c r="BI202" s="68"/>
      <c r="BJ202" s="68" t="s">
        <v>122</v>
      </c>
      <c r="BK202" s="68"/>
      <c r="BL202" s="69" t="e">
        <f t="shared" si="129"/>
        <v>#DIV/0!</v>
      </c>
      <c r="BM202" s="69" t="e">
        <f t="shared" si="130"/>
        <v>#DIV/0!</v>
      </c>
      <c r="BN202" s="68"/>
      <c r="BO202" s="68"/>
      <c r="BP202" s="68" t="s">
        <v>123</v>
      </c>
      <c r="BQ202" s="68"/>
      <c r="BR202" s="69" t="e">
        <f t="shared" si="131"/>
        <v>#DIV/0!</v>
      </c>
      <c r="BS202" s="69" t="e">
        <f t="shared" si="132"/>
        <v>#DIV/0!</v>
      </c>
      <c r="BT202" s="68"/>
      <c r="BU202" s="68"/>
      <c r="BV202" s="68" t="s">
        <v>124</v>
      </c>
      <c r="BW202" s="68"/>
      <c r="BX202" s="69" t="e">
        <f t="shared" si="133"/>
        <v>#DIV/0!</v>
      </c>
      <c r="BY202" s="69" t="e">
        <f t="shared" si="134"/>
        <v>#DIV/0!</v>
      </c>
      <c r="BZ202" s="68"/>
      <c r="CA202" s="68"/>
      <c r="CB202" s="68" t="s">
        <v>125</v>
      </c>
      <c r="CC202" s="68"/>
      <c r="CD202" s="69" t="e">
        <f t="shared" si="135"/>
        <v>#DIV/0!</v>
      </c>
      <c r="CE202" s="69" t="e">
        <f t="shared" si="136"/>
        <v>#DIV/0!</v>
      </c>
      <c r="CF202" s="68"/>
      <c r="CG202" s="68"/>
      <c r="CH202" s="68" t="s">
        <v>126</v>
      </c>
      <c r="CI202" s="68"/>
      <c r="CJ202" s="69" t="e">
        <f t="shared" si="137"/>
        <v>#DIV/0!</v>
      </c>
      <c r="CK202" s="69" t="e">
        <f t="shared" si="138"/>
        <v>#DIV/0!</v>
      </c>
      <c r="CL202" s="68"/>
      <c r="CM202" s="68"/>
      <c r="CN202" s="59">
        <f t="shared" si="139"/>
        <v>0</v>
      </c>
      <c r="CO202" s="59">
        <f t="shared" si="140"/>
        <v>0</v>
      </c>
      <c r="CP202" s="59">
        <f t="shared" si="141"/>
        <v>0</v>
      </c>
      <c r="CQ202" s="59">
        <f t="shared" si="142"/>
        <v>0</v>
      </c>
      <c r="CR202" s="59">
        <f t="shared" si="143"/>
        <v>0</v>
      </c>
      <c r="CS202" s="59">
        <f t="shared" si="144"/>
        <v>0</v>
      </c>
      <c r="CT202" s="59">
        <f t="shared" si="145"/>
        <v>0</v>
      </c>
      <c r="CU202" s="59">
        <f t="shared" si="146"/>
        <v>0</v>
      </c>
      <c r="CV202" s="59">
        <f t="shared" si="147"/>
        <v>0</v>
      </c>
      <c r="CW202" s="59">
        <f t="shared" si="148"/>
        <v>0</v>
      </c>
      <c r="CX202" s="59">
        <f t="shared" si="149"/>
        <v>0</v>
      </c>
      <c r="CY202" s="59">
        <f t="shared" si="150"/>
        <v>0</v>
      </c>
      <c r="CZ202" s="59">
        <f t="shared" si="151"/>
        <v>0</v>
      </c>
    </row>
    <row r="203" spans="1:104" ht="14.15" x14ac:dyDescent="0.4">
      <c r="A203" s="150" t="s">
        <v>1132</v>
      </c>
      <c r="B203" s="228"/>
      <c r="C203" s="21" t="s">
        <v>1647</v>
      </c>
      <c r="D203" s="23"/>
      <c r="E203" s="23"/>
      <c r="F203" s="23"/>
      <c r="G203" s="21">
        <f t="shared" si="114"/>
        <v>0</v>
      </c>
      <c r="H203" s="21"/>
      <c r="I203" s="21"/>
      <c r="J203" s="21"/>
      <c r="K203" s="21"/>
      <c r="L203" s="21"/>
      <c r="M203" s="21"/>
      <c r="N203" s="21"/>
      <c r="O203" s="21"/>
      <c r="P203" s="21"/>
      <c r="Q203" s="21"/>
      <c r="R203" s="21"/>
      <c r="S203" s="21"/>
      <c r="T203" s="68" t="s">
        <v>115</v>
      </c>
      <c r="U203" s="68"/>
      <c r="V203" s="69" t="e">
        <f t="shared" si="115"/>
        <v>#DIV/0!</v>
      </c>
      <c r="W203" s="69" t="e">
        <f t="shared" si="116"/>
        <v>#DIV/0!</v>
      </c>
      <c r="X203" s="68"/>
      <c r="Y203" s="68"/>
      <c r="Z203" s="68" t="s">
        <v>116</v>
      </c>
      <c r="AA203" s="68"/>
      <c r="AB203" s="69" t="e">
        <f t="shared" si="117"/>
        <v>#DIV/0!</v>
      </c>
      <c r="AC203" s="69" t="e">
        <f t="shared" si="118"/>
        <v>#DIV/0!</v>
      </c>
      <c r="AD203" s="68"/>
      <c r="AE203" s="68"/>
      <c r="AF203" s="68" t="s">
        <v>117</v>
      </c>
      <c r="AG203" s="68"/>
      <c r="AH203" s="69" t="e">
        <f t="shared" si="119"/>
        <v>#DIV/0!</v>
      </c>
      <c r="AI203" s="69" t="e">
        <f t="shared" si="120"/>
        <v>#DIV/0!</v>
      </c>
      <c r="AJ203" s="68"/>
      <c r="AK203" s="68"/>
      <c r="AL203" s="68" t="s">
        <v>118</v>
      </c>
      <c r="AM203" s="68"/>
      <c r="AN203" s="69" t="e">
        <f t="shared" si="121"/>
        <v>#DIV/0!</v>
      </c>
      <c r="AO203" s="69" t="e">
        <f t="shared" si="122"/>
        <v>#DIV/0!</v>
      </c>
      <c r="AP203" s="68"/>
      <c r="AQ203" s="68"/>
      <c r="AR203" s="68" t="s">
        <v>119</v>
      </c>
      <c r="AS203" s="68"/>
      <c r="AT203" s="69" t="e">
        <f t="shared" si="123"/>
        <v>#DIV/0!</v>
      </c>
      <c r="AU203" s="69" t="e">
        <f t="shared" si="124"/>
        <v>#DIV/0!</v>
      </c>
      <c r="AV203" s="68"/>
      <c r="AW203" s="68"/>
      <c r="AX203" s="68" t="s">
        <v>120</v>
      </c>
      <c r="AY203" s="68"/>
      <c r="AZ203" s="69" t="e">
        <f t="shared" si="125"/>
        <v>#DIV/0!</v>
      </c>
      <c r="BA203" s="69" t="e">
        <f t="shared" si="126"/>
        <v>#DIV/0!</v>
      </c>
      <c r="BB203" s="68"/>
      <c r="BC203" s="68"/>
      <c r="BD203" s="68" t="s">
        <v>121</v>
      </c>
      <c r="BE203" s="68"/>
      <c r="BF203" s="69" t="e">
        <f t="shared" si="127"/>
        <v>#DIV/0!</v>
      </c>
      <c r="BG203" s="69" t="e">
        <f t="shared" si="128"/>
        <v>#DIV/0!</v>
      </c>
      <c r="BH203" s="68"/>
      <c r="BI203" s="68"/>
      <c r="BJ203" s="68" t="s">
        <v>122</v>
      </c>
      <c r="BK203" s="68"/>
      <c r="BL203" s="69" t="e">
        <f t="shared" si="129"/>
        <v>#DIV/0!</v>
      </c>
      <c r="BM203" s="69" t="e">
        <f t="shared" si="130"/>
        <v>#DIV/0!</v>
      </c>
      <c r="BN203" s="68"/>
      <c r="BO203" s="68"/>
      <c r="BP203" s="68" t="s">
        <v>123</v>
      </c>
      <c r="BQ203" s="68"/>
      <c r="BR203" s="69" t="e">
        <f t="shared" si="131"/>
        <v>#DIV/0!</v>
      </c>
      <c r="BS203" s="69" t="e">
        <f t="shared" si="132"/>
        <v>#DIV/0!</v>
      </c>
      <c r="BT203" s="68"/>
      <c r="BU203" s="68"/>
      <c r="BV203" s="68" t="s">
        <v>124</v>
      </c>
      <c r="BW203" s="68"/>
      <c r="BX203" s="69" t="e">
        <f t="shared" si="133"/>
        <v>#DIV/0!</v>
      </c>
      <c r="BY203" s="69" t="e">
        <f t="shared" si="134"/>
        <v>#DIV/0!</v>
      </c>
      <c r="BZ203" s="68"/>
      <c r="CA203" s="68"/>
      <c r="CB203" s="68" t="s">
        <v>125</v>
      </c>
      <c r="CC203" s="68"/>
      <c r="CD203" s="69" t="e">
        <f t="shared" si="135"/>
        <v>#DIV/0!</v>
      </c>
      <c r="CE203" s="69" t="e">
        <f t="shared" si="136"/>
        <v>#DIV/0!</v>
      </c>
      <c r="CF203" s="68"/>
      <c r="CG203" s="68"/>
      <c r="CH203" s="68" t="s">
        <v>126</v>
      </c>
      <c r="CI203" s="68"/>
      <c r="CJ203" s="69" t="e">
        <f t="shared" si="137"/>
        <v>#DIV/0!</v>
      </c>
      <c r="CK203" s="69" t="e">
        <f t="shared" si="138"/>
        <v>#DIV/0!</v>
      </c>
      <c r="CL203" s="68"/>
      <c r="CM203" s="68"/>
      <c r="CN203" s="59">
        <f t="shared" si="139"/>
        <v>0</v>
      </c>
      <c r="CO203" s="59">
        <f t="shared" si="140"/>
        <v>0</v>
      </c>
      <c r="CP203" s="59">
        <f t="shared" si="141"/>
        <v>0</v>
      </c>
      <c r="CQ203" s="59">
        <f t="shared" si="142"/>
        <v>0</v>
      </c>
      <c r="CR203" s="59">
        <f t="shared" si="143"/>
        <v>0</v>
      </c>
      <c r="CS203" s="59">
        <f t="shared" si="144"/>
        <v>0</v>
      </c>
      <c r="CT203" s="59">
        <f t="shared" si="145"/>
        <v>0</v>
      </c>
      <c r="CU203" s="59">
        <f t="shared" si="146"/>
        <v>0</v>
      </c>
      <c r="CV203" s="59">
        <f t="shared" si="147"/>
        <v>0</v>
      </c>
      <c r="CW203" s="59">
        <f t="shared" si="148"/>
        <v>0</v>
      </c>
      <c r="CX203" s="59">
        <f t="shared" si="149"/>
        <v>0</v>
      </c>
      <c r="CY203" s="59">
        <f t="shared" si="150"/>
        <v>0</v>
      </c>
      <c r="CZ203" s="59">
        <f t="shared" si="151"/>
        <v>0</v>
      </c>
    </row>
    <row r="204" spans="1:104" ht="64.3" x14ac:dyDescent="0.4">
      <c r="A204" s="150" t="s">
        <v>457</v>
      </c>
      <c r="B204" s="184" t="s">
        <v>154</v>
      </c>
      <c r="C204" s="21" t="s">
        <v>1648</v>
      </c>
      <c r="D204" s="23" t="s">
        <v>340</v>
      </c>
      <c r="E204" s="23" t="s">
        <v>445</v>
      </c>
      <c r="F204" s="23" t="s">
        <v>444</v>
      </c>
      <c r="G204" s="21">
        <f t="shared" si="114"/>
        <v>1</v>
      </c>
      <c r="H204" s="21">
        <v>1</v>
      </c>
      <c r="I204" s="21"/>
      <c r="J204" s="21"/>
      <c r="K204" s="21"/>
      <c r="L204" s="21"/>
      <c r="M204" s="21"/>
      <c r="N204" s="21"/>
      <c r="O204" s="21"/>
      <c r="P204" s="21"/>
      <c r="Q204" s="21"/>
      <c r="R204" s="21"/>
      <c r="S204" s="21"/>
      <c r="T204" s="68" t="s">
        <v>115</v>
      </c>
      <c r="U204" s="68"/>
      <c r="V204" s="69">
        <f t="shared" si="115"/>
        <v>0</v>
      </c>
      <c r="W204" s="69">
        <f t="shared" si="116"/>
        <v>0</v>
      </c>
      <c r="X204" s="68"/>
      <c r="Y204" s="68"/>
      <c r="Z204" s="68" t="s">
        <v>116</v>
      </c>
      <c r="AA204" s="68"/>
      <c r="AB204" s="69" t="e">
        <f t="shared" si="117"/>
        <v>#DIV/0!</v>
      </c>
      <c r="AC204" s="69">
        <f t="shared" si="118"/>
        <v>0</v>
      </c>
      <c r="AD204" s="68"/>
      <c r="AE204" s="68"/>
      <c r="AF204" s="68" t="s">
        <v>117</v>
      </c>
      <c r="AG204" s="68"/>
      <c r="AH204" s="69" t="e">
        <f t="shared" si="119"/>
        <v>#DIV/0!</v>
      </c>
      <c r="AI204" s="69">
        <f t="shared" si="120"/>
        <v>0</v>
      </c>
      <c r="AJ204" s="68"/>
      <c r="AK204" s="68"/>
      <c r="AL204" s="68" t="s">
        <v>118</v>
      </c>
      <c r="AM204" s="68"/>
      <c r="AN204" s="69" t="e">
        <f t="shared" si="121"/>
        <v>#DIV/0!</v>
      </c>
      <c r="AO204" s="69">
        <f t="shared" si="122"/>
        <v>0</v>
      </c>
      <c r="AP204" s="68"/>
      <c r="AQ204" s="68"/>
      <c r="AR204" s="68" t="s">
        <v>119</v>
      </c>
      <c r="AS204" s="68"/>
      <c r="AT204" s="69" t="e">
        <f t="shared" si="123"/>
        <v>#DIV/0!</v>
      </c>
      <c r="AU204" s="69">
        <f t="shared" si="124"/>
        <v>0</v>
      </c>
      <c r="AV204" s="68"/>
      <c r="AW204" s="68"/>
      <c r="AX204" s="68" t="s">
        <v>120</v>
      </c>
      <c r="AY204" s="68"/>
      <c r="AZ204" s="69" t="e">
        <f t="shared" si="125"/>
        <v>#DIV/0!</v>
      </c>
      <c r="BA204" s="69">
        <f t="shared" si="126"/>
        <v>0</v>
      </c>
      <c r="BB204" s="68"/>
      <c r="BC204" s="68"/>
      <c r="BD204" s="68" t="s">
        <v>121</v>
      </c>
      <c r="BE204" s="68"/>
      <c r="BF204" s="69" t="e">
        <f t="shared" si="127"/>
        <v>#DIV/0!</v>
      </c>
      <c r="BG204" s="69">
        <f t="shared" si="128"/>
        <v>0</v>
      </c>
      <c r="BH204" s="68"/>
      <c r="BI204" s="68"/>
      <c r="BJ204" s="68" t="s">
        <v>122</v>
      </c>
      <c r="BK204" s="68"/>
      <c r="BL204" s="69" t="e">
        <f t="shared" si="129"/>
        <v>#DIV/0!</v>
      </c>
      <c r="BM204" s="69">
        <f t="shared" si="130"/>
        <v>0</v>
      </c>
      <c r="BN204" s="68"/>
      <c r="BO204" s="68"/>
      <c r="BP204" s="68" t="s">
        <v>123</v>
      </c>
      <c r="BQ204" s="68"/>
      <c r="BR204" s="69" t="e">
        <f t="shared" si="131"/>
        <v>#DIV/0!</v>
      </c>
      <c r="BS204" s="69">
        <f t="shared" si="132"/>
        <v>0</v>
      </c>
      <c r="BT204" s="68"/>
      <c r="BU204" s="68"/>
      <c r="BV204" s="68" t="s">
        <v>124</v>
      </c>
      <c r="BW204" s="68"/>
      <c r="BX204" s="69" t="e">
        <f t="shared" si="133"/>
        <v>#DIV/0!</v>
      </c>
      <c r="BY204" s="69">
        <f t="shared" si="134"/>
        <v>0</v>
      </c>
      <c r="BZ204" s="68"/>
      <c r="CA204" s="68"/>
      <c r="CB204" s="68" t="s">
        <v>125</v>
      </c>
      <c r="CC204" s="68"/>
      <c r="CD204" s="69" t="e">
        <f t="shared" si="135"/>
        <v>#DIV/0!</v>
      </c>
      <c r="CE204" s="69">
        <f t="shared" si="136"/>
        <v>0</v>
      </c>
      <c r="CF204" s="68"/>
      <c r="CG204" s="68"/>
      <c r="CH204" s="68" t="s">
        <v>126</v>
      </c>
      <c r="CI204" s="68"/>
      <c r="CJ204" s="69" t="e">
        <f t="shared" si="137"/>
        <v>#DIV/0!</v>
      </c>
      <c r="CK204" s="69">
        <f t="shared" si="138"/>
        <v>0</v>
      </c>
      <c r="CL204" s="68"/>
      <c r="CM204" s="68"/>
      <c r="CN204" s="59">
        <f t="shared" si="139"/>
        <v>0</v>
      </c>
      <c r="CO204" s="59">
        <f t="shared" si="140"/>
        <v>0</v>
      </c>
      <c r="CP204" s="59">
        <f t="shared" si="141"/>
        <v>0</v>
      </c>
      <c r="CQ204" s="59">
        <f t="shared" si="142"/>
        <v>0</v>
      </c>
      <c r="CR204" s="59">
        <f t="shared" si="143"/>
        <v>0</v>
      </c>
      <c r="CS204" s="59">
        <f t="shared" si="144"/>
        <v>0</v>
      </c>
      <c r="CT204" s="59">
        <f t="shared" si="145"/>
        <v>0</v>
      </c>
      <c r="CU204" s="59">
        <f t="shared" si="146"/>
        <v>0</v>
      </c>
      <c r="CV204" s="59">
        <f t="shared" si="147"/>
        <v>0</v>
      </c>
      <c r="CW204" s="59">
        <f t="shared" si="148"/>
        <v>0</v>
      </c>
      <c r="CX204" s="59">
        <f t="shared" si="149"/>
        <v>0</v>
      </c>
      <c r="CY204" s="59">
        <f t="shared" si="150"/>
        <v>0</v>
      </c>
      <c r="CZ204" s="59">
        <f t="shared" si="151"/>
        <v>0</v>
      </c>
    </row>
    <row r="205" spans="1:104" ht="14.15" x14ac:dyDescent="0.4">
      <c r="A205" s="150" t="s">
        <v>457</v>
      </c>
      <c r="B205" s="185"/>
      <c r="C205" s="21" t="s">
        <v>1649</v>
      </c>
      <c r="D205" s="23"/>
      <c r="E205" s="23"/>
      <c r="F205" s="23"/>
      <c r="G205" s="21">
        <f t="shared" si="114"/>
        <v>0</v>
      </c>
      <c r="H205" s="21"/>
      <c r="I205" s="21"/>
      <c r="J205" s="21"/>
      <c r="K205" s="21"/>
      <c r="L205" s="21"/>
      <c r="M205" s="21"/>
      <c r="N205" s="21"/>
      <c r="O205" s="21"/>
      <c r="P205" s="21"/>
      <c r="Q205" s="21"/>
      <c r="R205" s="21"/>
      <c r="S205" s="21"/>
      <c r="T205" s="68" t="s">
        <v>115</v>
      </c>
      <c r="U205" s="68"/>
      <c r="V205" s="69" t="e">
        <f t="shared" si="115"/>
        <v>#DIV/0!</v>
      </c>
      <c r="W205" s="69" t="e">
        <f t="shared" si="116"/>
        <v>#DIV/0!</v>
      </c>
      <c r="X205" s="68"/>
      <c r="Y205" s="68"/>
      <c r="Z205" s="68" t="s">
        <v>116</v>
      </c>
      <c r="AA205" s="68"/>
      <c r="AB205" s="69" t="e">
        <f t="shared" si="117"/>
        <v>#DIV/0!</v>
      </c>
      <c r="AC205" s="69" t="e">
        <f t="shared" si="118"/>
        <v>#DIV/0!</v>
      </c>
      <c r="AD205" s="68"/>
      <c r="AE205" s="68"/>
      <c r="AF205" s="68" t="s">
        <v>117</v>
      </c>
      <c r="AG205" s="68"/>
      <c r="AH205" s="69" t="e">
        <f t="shared" si="119"/>
        <v>#DIV/0!</v>
      </c>
      <c r="AI205" s="69" t="e">
        <f t="shared" si="120"/>
        <v>#DIV/0!</v>
      </c>
      <c r="AJ205" s="68"/>
      <c r="AK205" s="68"/>
      <c r="AL205" s="68" t="s">
        <v>118</v>
      </c>
      <c r="AM205" s="68"/>
      <c r="AN205" s="69" t="e">
        <f t="shared" si="121"/>
        <v>#DIV/0!</v>
      </c>
      <c r="AO205" s="69" t="e">
        <f t="shared" si="122"/>
        <v>#DIV/0!</v>
      </c>
      <c r="AP205" s="68"/>
      <c r="AQ205" s="68"/>
      <c r="AR205" s="68" t="s">
        <v>119</v>
      </c>
      <c r="AS205" s="68"/>
      <c r="AT205" s="69" t="e">
        <f t="shared" si="123"/>
        <v>#DIV/0!</v>
      </c>
      <c r="AU205" s="69" t="e">
        <f t="shared" si="124"/>
        <v>#DIV/0!</v>
      </c>
      <c r="AV205" s="68"/>
      <c r="AW205" s="68"/>
      <c r="AX205" s="68" t="s">
        <v>120</v>
      </c>
      <c r="AY205" s="68"/>
      <c r="AZ205" s="69" t="e">
        <f t="shared" si="125"/>
        <v>#DIV/0!</v>
      </c>
      <c r="BA205" s="69" t="e">
        <f t="shared" si="126"/>
        <v>#DIV/0!</v>
      </c>
      <c r="BB205" s="68"/>
      <c r="BC205" s="68"/>
      <c r="BD205" s="68" t="s">
        <v>121</v>
      </c>
      <c r="BE205" s="68"/>
      <c r="BF205" s="69" t="e">
        <f t="shared" si="127"/>
        <v>#DIV/0!</v>
      </c>
      <c r="BG205" s="69" t="e">
        <f t="shared" si="128"/>
        <v>#DIV/0!</v>
      </c>
      <c r="BH205" s="68"/>
      <c r="BI205" s="68"/>
      <c r="BJ205" s="68" t="s">
        <v>122</v>
      </c>
      <c r="BK205" s="68"/>
      <c r="BL205" s="69" t="e">
        <f t="shared" si="129"/>
        <v>#DIV/0!</v>
      </c>
      <c r="BM205" s="69" t="e">
        <f t="shared" si="130"/>
        <v>#DIV/0!</v>
      </c>
      <c r="BN205" s="68"/>
      <c r="BO205" s="68"/>
      <c r="BP205" s="68" t="s">
        <v>123</v>
      </c>
      <c r="BQ205" s="68"/>
      <c r="BR205" s="69" t="e">
        <f t="shared" si="131"/>
        <v>#DIV/0!</v>
      </c>
      <c r="BS205" s="69" t="e">
        <f t="shared" si="132"/>
        <v>#DIV/0!</v>
      </c>
      <c r="BT205" s="68"/>
      <c r="BU205" s="68"/>
      <c r="BV205" s="68" t="s">
        <v>124</v>
      </c>
      <c r="BW205" s="68"/>
      <c r="BX205" s="69" t="e">
        <f t="shared" si="133"/>
        <v>#DIV/0!</v>
      </c>
      <c r="BY205" s="69" t="e">
        <f t="shared" si="134"/>
        <v>#DIV/0!</v>
      </c>
      <c r="BZ205" s="68"/>
      <c r="CA205" s="68"/>
      <c r="CB205" s="68" t="s">
        <v>125</v>
      </c>
      <c r="CC205" s="68"/>
      <c r="CD205" s="69" t="e">
        <f t="shared" si="135"/>
        <v>#DIV/0!</v>
      </c>
      <c r="CE205" s="69" t="e">
        <f t="shared" si="136"/>
        <v>#DIV/0!</v>
      </c>
      <c r="CF205" s="68"/>
      <c r="CG205" s="68"/>
      <c r="CH205" s="68" t="s">
        <v>126</v>
      </c>
      <c r="CI205" s="68"/>
      <c r="CJ205" s="69" t="e">
        <f t="shared" si="137"/>
        <v>#DIV/0!</v>
      </c>
      <c r="CK205" s="69" t="e">
        <f t="shared" si="138"/>
        <v>#DIV/0!</v>
      </c>
      <c r="CL205" s="68"/>
      <c r="CM205" s="68"/>
      <c r="CN205" s="59">
        <f t="shared" si="139"/>
        <v>0</v>
      </c>
      <c r="CO205" s="59">
        <f t="shared" si="140"/>
        <v>0</v>
      </c>
      <c r="CP205" s="59">
        <f t="shared" si="141"/>
        <v>0</v>
      </c>
      <c r="CQ205" s="59">
        <f t="shared" si="142"/>
        <v>0</v>
      </c>
      <c r="CR205" s="59">
        <f t="shared" si="143"/>
        <v>0</v>
      </c>
      <c r="CS205" s="59">
        <f t="shared" si="144"/>
        <v>0</v>
      </c>
      <c r="CT205" s="59">
        <f t="shared" si="145"/>
        <v>0</v>
      </c>
      <c r="CU205" s="59">
        <f t="shared" si="146"/>
        <v>0</v>
      </c>
      <c r="CV205" s="59">
        <f t="shared" si="147"/>
        <v>0</v>
      </c>
      <c r="CW205" s="59">
        <f t="shared" si="148"/>
        <v>0</v>
      </c>
      <c r="CX205" s="59">
        <f t="shared" si="149"/>
        <v>0</v>
      </c>
      <c r="CY205" s="59">
        <f t="shared" si="150"/>
        <v>0</v>
      </c>
      <c r="CZ205" s="59">
        <f t="shared" si="151"/>
        <v>0</v>
      </c>
    </row>
    <row r="206" spans="1:104" ht="14.15" x14ac:dyDescent="0.4">
      <c r="A206" s="150" t="s">
        <v>457</v>
      </c>
      <c r="B206" s="185"/>
      <c r="C206" s="21" t="s">
        <v>1650</v>
      </c>
      <c r="D206" s="23"/>
      <c r="E206" s="23"/>
      <c r="F206" s="23"/>
      <c r="G206" s="21">
        <f t="shared" si="114"/>
        <v>0</v>
      </c>
      <c r="H206" s="21"/>
      <c r="I206" s="21"/>
      <c r="J206" s="21"/>
      <c r="K206" s="21"/>
      <c r="L206" s="21"/>
      <c r="M206" s="21"/>
      <c r="N206" s="21"/>
      <c r="O206" s="21"/>
      <c r="P206" s="21"/>
      <c r="Q206" s="21"/>
      <c r="R206" s="21"/>
      <c r="S206" s="21"/>
      <c r="T206" s="68" t="s">
        <v>115</v>
      </c>
      <c r="U206" s="68"/>
      <c r="V206" s="69" t="e">
        <f t="shared" si="115"/>
        <v>#DIV/0!</v>
      </c>
      <c r="W206" s="69" t="e">
        <f t="shared" si="116"/>
        <v>#DIV/0!</v>
      </c>
      <c r="X206" s="68"/>
      <c r="Y206" s="68"/>
      <c r="Z206" s="68" t="s">
        <v>116</v>
      </c>
      <c r="AA206" s="68"/>
      <c r="AB206" s="69" t="e">
        <f t="shared" si="117"/>
        <v>#DIV/0!</v>
      </c>
      <c r="AC206" s="69" t="e">
        <f t="shared" si="118"/>
        <v>#DIV/0!</v>
      </c>
      <c r="AD206" s="68"/>
      <c r="AE206" s="68"/>
      <c r="AF206" s="68" t="s">
        <v>117</v>
      </c>
      <c r="AG206" s="68"/>
      <c r="AH206" s="69" t="e">
        <f t="shared" si="119"/>
        <v>#DIV/0!</v>
      </c>
      <c r="AI206" s="69" t="e">
        <f t="shared" si="120"/>
        <v>#DIV/0!</v>
      </c>
      <c r="AJ206" s="68"/>
      <c r="AK206" s="68"/>
      <c r="AL206" s="68" t="s">
        <v>118</v>
      </c>
      <c r="AM206" s="68"/>
      <c r="AN206" s="69" t="e">
        <f t="shared" si="121"/>
        <v>#DIV/0!</v>
      </c>
      <c r="AO206" s="69" t="e">
        <f t="shared" si="122"/>
        <v>#DIV/0!</v>
      </c>
      <c r="AP206" s="68"/>
      <c r="AQ206" s="68"/>
      <c r="AR206" s="68" t="s">
        <v>119</v>
      </c>
      <c r="AS206" s="68"/>
      <c r="AT206" s="69" t="e">
        <f t="shared" si="123"/>
        <v>#DIV/0!</v>
      </c>
      <c r="AU206" s="69" t="e">
        <f t="shared" si="124"/>
        <v>#DIV/0!</v>
      </c>
      <c r="AV206" s="68"/>
      <c r="AW206" s="68"/>
      <c r="AX206" s="68" t="s">
        <v>120</v>
      </c>
      <c r="AY206" s="68"/>
      <c r="AZ206" s="69" t="e">
        <f t="shared" si="125"/>
        <v>#DIV/0!</v>
      </c>
      <c r="BA206" s="69" t="e">
        <f t="shared" si="126"/>
        <v>#DIV/0!</v>
      </c>
      <c r="BB206" s="68"/>
      <c r="BC206" s="68"/>
      <c r="BD206" s="68" t="s">
        <v>121</v>
      </c>
      <c r="BE206" s="68"/>
      <c r="BF206" s="69" t="e">
        <f t="shared" si="127"/>
        <v>#DIV/0!</v>
      </c>
      <c r="BG206" s="69" t="e">
        <f t="shared" si="128"/>
        <v>#DIV/0!</v>
      </c>
      <c r="BH206" s="68"/>
      <c r="BI206" s="68"/>
      <c r="BJ206" s="68" t="s">
        <v>122</v>
      </c>
      <c r="BK206" s="68"/>
      <c r="BL206" s="69" t="e">
        <f t="shared" si="129"/>
        <v>#DIV/0!</v>
      </c>
      <c r="BM206" s="69" t="e">
        <f t="shared" si="130"/>
        <v>#DIV/0!</v>
      </c>
      <c r="BN206" s="68"/>
      <c r="BO206" s="68"/>
      <c r="BP206" s="68" t="s">
        <v>123</v>
      </c>
      <c r="BQ206" s="68"/>
      <c r="BR206" s="69" t="e">
        <f t="shared" si="131"/>
        <v>#DIV/0!</v>
      </c>
      <c r="BS206" s="69" t="e">
        <f t="shared" si="132"/>
        <v>#DIV/0!</v>
      </c>
      <c r="BT206" s="68"/>
      <c r="BU206" s="68"/>
      <c r="BV206" s="68" t="s">
        <v>124</v>
      </c>
      <c r="BW206" s="68"/>
      <c r="BX206" s="69" t="e">
        <f t="shared" si="133"/>
        <v>#DIV/0!</v>
      </c>
      <c r="BY206" s="69" t="e">
        <f t="shared" si="134"/>
        <v>#DIV/0!</v>
      </c>
      <c r="BZ206" s="68"/>
      <c r="CA206" s="68"/>
      <c r="CB206" s="68" t="s">
        <v>125</v>
      </c>
      <c r="CC206" s="68"/>
      <c r="CD206" s="69" t="e">
        <f t="shared" si="135"/>
        <v>#DIV/0!</v>
      </c>
      <c r="CE206" s="69" t="e">
        <f t="shared" si="136"/>
        <v>#DIV/0!</v>
      </c>
      <c r="CF206" s="68"/>
      <c r="CG206" s="68"/>
      <c r="CH206" s="68" t="s">
        <v>126</v>
      </c>
      <c r="CI206" s="68"/>
      <c r="CJ206" s="69" t="e">
        <f t="shared" si="137"/>
        <v>#DIV/0!</v>
      </c>
      <c r="CK206" s="69" t="e">
        <f t="shared" si="138"/>
        <v>#DIV/0!</v>
      </c>
      <c r="CL206" s="68"/>
      <c r="CM206" s="68"/>
      <c r="CN206" s="59">
        <f t="shared" si="139"/>
        <v>0</v>
      </c>
      <c r="CO206" s="59">
        <f t="shared" si="140"/>
        <v>0</v>
      </c>
      <c r="CP206" s="59">
        <f t="shared" si="141"/>
        <v>0</v>
      </c>
      <c r="CQ206" s="59">
        <f t="shared" si="142"/>
        <v>0</v>
      </c>
      <c r="CR206" s="59">
        <f t="shared" si="143"/>
        <v>0</v>
      </c>
      <c r="CS206" s="59">
        <f t="shared" si="144"/>
        <v>0</v>
      </c>
      <c r="CT206" s="59">
        <f t="shared" si="145"/>
        <v>0</v>
      </c>
      <c r="CU206" s="59">
        <f t="shared" si="146"/>
        <v>0</v>
      </c>
      <c r="CV206" s="59">
        <f t="shared" si="147"/>
        <v>0</v>
      </c>
      <c r="CW206" s="59">
        <f t="shared" si="148"/>
        <v>0</v>
      </c>
      <c r="CX206" s="59">
        <f t="shared" si="149"/>
        <v>0</v>
      </c>
      <c r="CY206" s="59">
        <f t="shared" si="150"/>
        <v>0</v>
      </c>
      <c r="CZ206" s="59">
        <f t="shared" si="151"/>
        <v>0</v>
      </c>
    </row>
    <row r="207" spans="1:104" ht="14.15" x14ac:dyDescent="0.4">
      <c r="A207" s="150" t="s">
        <v>457</v>
      </c>
      <c r="B207" s="186"/>
      <c r="C207" s="21" t="s">
        <v>1651</v>
      </c>
      <c r="D207" s="23"/>
      <c r="E207" s="23"/>
      <c r="F207" s="23"/>
      <c r="G207" s="21">
        <f t="shared" si="114"/>
        <v>0</v>
      </c>
      <c r="H207" s="21"/>
      <c r="I207" s="21"/>
      <c r="J207" s="21"/>
      <c r="K207" s="21"/>
      <c r="L207" s="21"/>
      <c r="M207" s="21"/>
      <c r="N207" s="21"/>
      <c r="O207" s="21"/>
      <c r="P207" s="21"/>
      <c r="Q207" s="21"/>
      <c r="R207" s="21"/>
      <c r="S207" s="21"/>
      <c r="T207" s="68" t="s">
        <v>115</v>
      </c>
      <c r="U207" s="68"/>
      <c r="V207" s="69" t="e">
        <f t="shared" si="115"/>
        <v>#DIV/0!</v>
      </c>
      <c r="W207" s="69" t="e">
        <f t="shared" si="116"/>
        <v>#DIV/0!</v>
      </c>
      <c r="X207" s="68"/>
      <c r="Y207" s="68"/>
      <c r="Z207" s="68" t="s">
        <v>116</v>
      </c>
      <c r="AA207" s="68"/>
      <c r="AB207" s="69" t="e">
        <f t="shared" si="117"/>
        <v>#DIV/0!</v>
      </c>
      <c r="AC207" s="69" t="e">
        <f t="shared" si="118"/>
        <v>#DIV/0!</v>
      </c>
      <c r="AD207" s="68"/>
      <c r="AE207" s="68"/>
      <c r="AF207" s="68" t="s">
        <v>117</v>
      </c>
      <c r="AG207" s="68"/>
      <c r="AH207" s="69" t="e">
        <f t="shared" si="119"/>
        <v>#DIV/0!</v>
      </c>
      <c r="AI207" s="69" t="e">
        <f t="shared" si="120"/>
        <v>#DIV/0!</v>
      </c>
      <c r="AJ207" s="68"/>
      <c r="AK207" s="68"/>
      <c r="AL207" s="68" t="s">
        <v>118</v>
      </c>
      <c r="AM207" s="68"/>
      <c r="AN207" s="69" t="e">
        <f t="shared" si="121"/>
        <v>#DIV/0!</v>
      </c>
      <c r="AO207" s="69" t="e">
        <f t="shared" si="122"/>
        <v>#DIV/0!</v>
      </c>
      <c r="AP207" s="68"/>
      <c r="AQ207" s="68"/>
      <c r="AR207" s="68" t="s">
        <v>119</v>
      </c>
      <c r="AS207" s="68"/>
      <c r="AT207" s="69" t="e">
        <f t="shared" si="123"/>
        <v>#DIV/0!</v>
      </c>
      <c r="AU207" s="69" t="e">
        <f t="shared" si="124"/>
        <v>#DIV/0!</v>
      </c>
      <c r="AV207" s="68"/>
      <c r="AW207" s="68"/>
      <c r="AX207" s="68" t="s">
        <v>120</v>
      </c>
      <c r="AY207" s="68"/>
      <c r="AZ207" s="69" t="e">
        <f t="shared" si="125"/>
        <v>#DIV/0!</v>
      </c>
      <c r="BA207" s="69" t="e">
        <f t="shared" si="126"/>
        <v>#DIV/0!</v>
      </c>
      <c r="BB207" s="68"/>
      <c r="BC207" s="68"/>
      <c r="BD207" s="68" t="s">
        <v>121</v>
      </c>
      <c r="BE207" s="68"/>
      <c r="BF207" s="69" t="e">
        <f t="shared" si="127"/>
        <v>#DIV/0!</v>
      </c>
      <c r="BG207" s="69" t="e">
        <f t="shared" si="128"/>
        <v>#DIV/0!</v>
      </c>
      <c r="BH207" s="68"/>
      <c r="BI207" s="68"/>
      <c r="BJ207" s="68" t="s">
        <v>122</v>
      </c>
      <c r="BK207" s="68"/>
      <c r="BL207" s="69" t="e">
        <f t="shared" si="129"/>
        <v>#DIV/0!</v>
      </c>
      <c r="BM207" s="69" t="e">
        <f t="shared" si="130"/>
        <v>#DIV/0!</v>
      </c>
      <c r="BN207" s="68"/>
      <c r="BO207" s="68"/>
      <c r="BP207" s="68" t="s">
        <v>123</v>
      </c>
      <c r="BQ207" s="68"/>
      <c r="BR207" s="69" t="e">
        <f t="shared" si="131"/>
        <v>#DIV/0!</v>
      </c>
      <c r="BS207" s="69" t="e">
        <f t="shared" si="132"/>
        <v>#DIV/0!</v>
      </c>
      <c r="BT207" s="68"/>
      <c r="BU207" s="68"/>
      <c r="BV207" s="68" t="s">
        <v>124</v>
      </c>
      <c r="BW207" s="68"/>
      <c r="BX207" s="69" t="e">
        <f t="shared" si="133"/>
        <v>#DIV/0!</v>
      </c>
      <c r="BY207" s="69" t="e">
        <f t="shared" si="134"/>
        <v>#DIV/0!</v>
      </c>
      <c r="BZ207" s="68"/>
      <c r="CA207" s="68"/>
      <c r="CB207" s="68" t="s">
        <v>125</v>
      </c>
      <c r="CC207" s="68"/>
      <c r="CD207" s="69" t="e">
        <f t="shared" si="135"/>
        <v>#DIV/0!</v>
      </c>
      <c r="CE207" s="69" t="e">
        <f t="shared" si="136"/>
        <v>#DIV/0!</v>
      </c>
      <c r="CF207" s="68"/>
      <c r="CG207" s="68"/>
      <c r="CH207" s="68" t="s">
        <v>126</v>
      </c>
      <c r="CI207" s="68"/>
      <c r="CJ207" s="69" t="e">
        <f t="shared" si="137"/>
        <v>#DIV/0!</v>
      </c>
      <c r="CK207" s="69" t="e">
        <f t="shared" si="138"/>
        <v>#DIV/0!</v>
      </c>
      <c r="CL207" s="68"/>
      <c r="CM207" s="68"/>
      <c r="CN207" s="59">
        <f t="shared" si="139"/>
        <v>0</v>
      </c>
      <c r="CO207" s="59">
        <f t="shared" si="140"/>
        <v>0</v>
      </c>
      <c r="CP207" s="59">
        <f t="shared" si="141"/>
        <v>0</v>
      </c>
      <c r="CQ207" s="59">
        <f t="shared" si="142"/>
        <v>0</v>
      </c>
      <c r="CR207" s="59">
        <f t="shared" si="143"/>
        <v>0</v>
      </c>
      <c r="CS207" s="59">
        <f t="shared" si="144"/>
        <v>0</v>
      </c>
      <c r="CT207" s="59">
        <f t="shared" si="145"/>
        <v>0</v>
      </c>
      <c r="CU207" s="59">
        <f t="shared" si="146"/>
        <v>0</v>
      </c>
      <c r="CV207" s="59">
        <f t="shared" si="147"/>
        <v>0</v>
      </c>
      <c r="CW207" s="59">
        <f t="shared" si="148"/>
        <v>0</v>
      </c>
      <c r="CX207" s="59">
        <f t="shared" si="149"/>
        <v>0</v>
      </c>
      <c r="CY207" s="59">
        <f t="shared" si="150"/>
        <v>0</v>
      </c>
      <c r="CZ207" s="59">
        <f t="shared" si="151"/>
        <v>0</v>
      </c>
    </row>
    <row r="208" spans="1:104" ht="38.6" x14ac:dyDescent="0.4">
      <c r="A208" s="150" t="s">
        <v>457</v>
      </c>
      <c r="B208" s="184" t="s">
        <v>154</v>
      </c>
      <c r="C208" s="21" t="s">
        <v>1652</v>
      </c>
      <c r="D208" s="23" t="s">
        <v>340</v>
      </c>
      <c r="E208" s="23" t="s">
        <v>438</v>
      </c>
      <c r="F208" s="23" t="s">
        <v>607</v>
      </c>
      <c r="G208" s="21">
        <f t="shared" si="114"/>
        <v>1</v>
      </c>
      <c r="H208" s="21"/>
      <c r="I208" s="21"/>
      <c r="J208" s="21"/>
      <c r="K208" s="21"/>
      <c r="L208" s="21"/>
      <c r="M208" s="21">
        <v>1</v>
      </c>
      <c r="N208" s="21"/>
      <c r="O208" s="21"/>
      <c r="P208" s="21"/>
      <c r="Q208" s="21"/>
      <c r="R208" s="21"/>
      <c r="S208" s="21"/>
      <c r="T208" s="68" t="s">
        <v>115</v>
      </c>
      <c r="U208" s="68"/>
      <c r="V208" s="69" t="e">
        <f t="shared" si="115"/>
        <v>#DIV/0!</v>
      </c>
      <c r="W208" s="69">
        <f t="shared" si="116"/>
        <v>0</v>
      </c>
      <c r="X208" s="68"/>
      <c r="Y208" s="68"/>
      <c r="Z208" s="68" t="s">
        <v>116</v>
      </c>
      <c r="AA208" s="68"/>
      <c r="AB208" s="69" t="e">
        <f t="shared" si="117"/>
        <v>#DIV/0!</v>
      </c>
      <c r="AC208" s="69">
        <f t="shared" si="118"/>
        <v>0</v>
      </c>
      <c r="AD208" s="68"/>
      <c r="AE208" s="68"/>
      <c r="AF208" s="68" t="s">
        <v>117</v>
      </c>
      <c r="AG208" s="68"/>
      <c r="AH208" s="69" t="e">
        <f t="shared" si="119"/>
        <v>#DIV/0!</v>
      </c>
      <c r="AI208" s="69">
        <f t="shared" si="120"/>
        <v>0</v>
      </c>
      <c r="AJ208" s="68"/>
      <c r="AK208" s="68"/>
      <c r="AL208" s="68" t="s">
        <v>118</v>
      </c>
      <c r="AM208" s="68"/>
      <c r="AN208" s="69" t="e">
        <f t="shared" si="121"/>
        <v>#DIV/0!</v>
      </c>
      <c r="AO208" s="69">
        <f t="shared" si="122"/>
        <v>0</v>
      </c>
      <c r="AP208" s="68"/>
      <c r="AQ208" s="68"/>
      <c r="AR208" s="68" t="s">
        <v>119</v>
      </c>
      <c r="AS208" s="68"/>
      <c r="AT208" s="69" t="e">
        <f t="shared" si="123"/>
        <v>#DIV/0!</v>
      </c>
      <c r="AU208" s="69">
        <f t="shared" si="124"/>
        <v>0</v>
      </c>
      <c r="AV208" s="68"/>
      <c r="AW208" s="68"/>
      <c r="AX208" s="68" t="s">
        <v>120</v>
      </c>
      <c r="AY208" s="68"/>
      <c r="AZ208" s="69">
        <f t="shared" si="125"/>
        <v>0</v>
      </c>
      <c r="BA208" s="69">
        <f t="shared" si="126"/>
        <v>0</v>
      </c>
      <c r="BB208" s="68"/>
      <c r="BC208" s="68"/>
      <c r="BD208" s="68" t="s">
        <v>121</v>
      </c>
      <c r="BE208" s="68"/>
      <c r="BF208" s="69" t="e">
        <f t="shared" si="127"/>
        <v>#DIV/0!</v>
      </c>
      <c r="BG208" s="69">
        <f t="shared" si="128"/>
        <v>0</v>
      </c>
      <c r="BH208" s="68"/>
      <c r="BI208" s="68"/>
      <c r="BJ208" s="68" t="s">
        <v>122</v>
      </c>
      <c r="BK208" s="68"/>
      <c r="BL208" s="69" t="e">
        <f t="shared" si="129"/>
        <v>#DIV/0!</v>
      </c>
      <c r="BM208" s="69">
        <f t="shared" si="130"/>
        <v>0</v>
      </c>
      <c r="BN208" s="68"/>
      <c r="BO208" s="68"/>
      <c r="BP208" s="68" t="s">
        <v>123</v>
      </c>
      <c r="BQ208" s="68"/>
      <c r="BR208" s="69" t="e">
        <f t="shared" si="131"/>
        <v>#DIV/0!</v>
      </c>
      <c r="BS208" s="69">
        <f t="shared" si="132"/>
        <v>0</v>
      </c>
      <c r="BT208" s="68"/>
      <c r="BU208" s="68"/>
      <c r="BV208" s="68" t="s">
        <v>124</v>
      </c>
      <c r="BW208" s="68"/>
      <c r="BX208" s="69" t="e">
        <f t="shared" si="133"/>
        <v>#DIV/0!</v>
      </c>
      <c r="BY208" s="69">
        <f t="shared" si="134"/>
        <v>0</v>
      </c>
      <c r="BZ208" s="68"/>
      <c r="CA208" s="68"/>
      <c r="CB208" s="68" t="s">
        <v>125</v>
      </c>
      <c r="CC208" s="68"/>
      <c r="CD208" s="69" t="e">
        <f t="shared" si="135"/>
        <v>#DIV/0!</v>
      </c>
      <c r="CE208" s="69">
        <f t="shared" si="136"/>
        <v>0</v>
      </c>
      <c r="CF208" s="68"/>
      <c r="CG208" s="68"/>
      <c r="CH208" s="68" t="s">
        <v>126</v>
      </c>
      <c r="CI208" s="68"/>
      <c r="CJ208" s="69" t="e">
        <f t="shared" si="137"/>
        <v>#DIV/0!</v>
      </c>
      <c r="CK208" s="69">
        <f t="shared" si="138"/>
        <v>0</v>
      </c>
      <c r="CL208" s="68"/>
      <c r="CM208" s="68"/>
      <c r="CN208" s="59">
        <f t="shared" si="139"/>
        <v>0</v>
      </c>
      <c r="CO208" s="59">
        <f t="shared" si="140"/>
        <v>0</v>
      </c>
      <c r="CP208" s="59">
        <f t="shared" si="141"/>
        <v>0</v>
      </c>
      <c r="CQ208" s="59">
        <f t="shared" si="142"/>
        <v>0</v>
      </c>
      <c r="CR208" s="59">
        <f t="shared" si="143"/>
        <v>0</v>
      </c>
      <c r="CS208" s="59">
        <f t="shared" si="144"/>
        <v>0</v>
      </c>
      <c r="CT208" s="59">
        <f t="shared" si="145"/>
        <v>0</v>
      </c>
      <c r="CU208" s="59">
        <f t="shared" si="146"/>
        <v>0</v>
      </c>
      <c r="CV208" s="59">
        <f t="shared" si="147"/>
        <v>0</v>
      </c>
      <c r="CW208" s="59">
        <f t="shared" si="148"/>
        <v>0</v>
      </c>
      <c r="CX208" s="59">
        <f t="shared" si="149"/>
        <v>0</v>
      </c>
      <c r="CY208" s="59">
        <f t="shared" si="150"/>
        <v>0</v>
      </c>
      <c r="CZ208" s="59">
        <f t="shared" si="151"/>
        <v>0</v>
      </c>
    </row>
    <row r="209" spans="1:104" ht="102.9" x14ac:dyDescent="0.4">
      <c r="A209" s="150" t="s">
        <v>457</v>
      </c>
      <c r="B209" s="185"/>
      <c r="C209" s="21" t="s">
        <v>1653</v>
      </c>
      <c r="D209" s="23" t="s">
        <v>340</v>
      </c>
      <c r="E209" s="23" t="s">
        <v>360</v>
      </c>
      <c r="F209" s="23" t="s">
        <v>608</v>
      </c>
      <c r="G209" s="21">
        <f t="shared" si="114"/>
        <v>1</v>
      </c>
      <c r="H209" s="21"/>
      <c r="I209" s="21"/>
      <c r="J209" s="21"/>
      <c r="K209" s="21"/>
      <c r="L209" s="21"/>
      <c r="M209" s="21">
        <v>1</v>
      </c>
      <c r="N209" s="21"/>
      <c r="O209" s="21"/>
      <c r="P209" s="21"/>
      <c r="Q209" s="21"/>
      <c r="R209" s="21"/>
      <c r="S209" s="21"/>
      <c r="T209" s="68" t="s">
        <v>115</v>
      </c>
      <c r="U209" s="68"/>
      <c r="V209" s="69" t="e">
        <f t="shared" si="115"/>
        <v>#DIV/0!</v>
      </c>
      <c r="W209" s="69">
        <f t="shared" si="116"/>
        <v>0</v>
      </c>
      <c r="X209" s="68"/>
      <c r="Y209" s="68"/>
      <c r="Z209" s="68" t="s">
        <v>116</v>
      </c>
      <c r="AA209" s="68"/>
      <c r="AB209" s="69" t="e">
        <f t="shared" si="117"/>
        <v>#DIV/0!</v>
      </c>
      <c r="AC209" s="69">
        <f t="shared" si="118"/>
        <v>0</v>
      </c>
      <c r="AD209" s="68"/>
      <c r="AE209" s="68"/>
      <c r="AF209" s="68" t="s">
        <v>117</v>
      </c>
      <c r="AG209" s="68"/>
      <c r="AH209" s="69" t="e">
        <f t="shared" si="119"/>
        <v>#DIV/0!</v>
      </c>
      <c r="AI209" s="69">
        <f t="shared" si="120"/>
        <v>0</v>
      </c>
      <c r="AJ209" s="68"/>
      <c r="AK209" s="68"/>
      <c r="AL209" s="68" t="s">
        <v>118</v>
      </c>
      <c r="AM209" s="68"/>
      <c r="AN209" s="69" t="e">
        <f t="shared" si="121"/>
        <v>#DIV/0!</v>
      </c>
      <c r="AO209" s="69">
        <f t="shared" si="122"/>
        <v>0</v>
      </c>
      <c r="AP209" s="68"/>
      <c r="AQ209" s="68"/>
      <c r="AR209" s="68" t="s">
        <v>119</v>
      </c>
      <c r="AS209" s="68"/>
      <c r="AT209" s="69" t="e">
        <f t="shared" si="123"/>
        <v>#DIV/0!</v>
      </c>
      <c r="AU209" s="69">
        <f t="shared" si="124"/>
        <v>0</v>
      </c>
      <c r="AV209" s="68"/>
      <c r="AW209" s="68"/>
      <c r="AX209" s="68" t="s">
        <v>120</v>
      </c>
      <c r="AY209" s="68"/>
      <c r="AZ209" s="69">
        <f t="shared" si="125"/>
        <v>0</v>
      </c>
      <c r="BA209" s="69">
        <f t="shared" si="126"/>
        <v>0</v>
      </c>
      <c r="BB209" s="68"/>
      <c r="BC209" s="68"/>
      <c r="BD209" s="68" t="s">
        <v>121</v>
      </c>
      <c r="BE209" s="68"/>
      <c r="BF209" s="69" t="e">
        <f t="shared" si="127"/>
        <v>#DIV/0!</v>
      </c>
      <c r="BG209" s="69">
        <f t="shared" si="128"/>
        <v>0</v>
      </c>
      <c r="BH209" s="68"/>
      <c r="BI209" s="68"/>
      <c r="BJ209" s="68" t="s">
        <v>122</v>
      </c>
      <c r="BK209" s="68"/>
      <c r="BL209" s="69" t="e">
        <f t="shared" si="129"/>
        <v>#DIV/0!</v>
      </c>
      <c r="BM209" s="69">
        <f t="shared" si="130"/>
        <v>0</v>
      </c>
      <c r="BN209" s="68"/>
      <c r="BO209" s="68"/>
      <c r="BP209" s="68" t="s">
        <v>123</v>
      </c>
      <c r="BQ209" s="68"/>
      <c r="BR209" s="69" t="e">
        <f t="shared" si="131"/>
        <v>#DIV/0!</v>
      </c>
      <c r="BS209" s="69">
        <f t="shared" si="132"/>
        <v>0</v>
      </c>
      <c r="BT209" s="68"/>
      <c r="BU209" s="68"/>
      <c r="BV209" s="68" t="s">
        <v>124</v>
      </c>
      <c r="BW209" s="68"/>
      <c r="BX209" s="69" t="e">
        <f t="shared" si="133"/>
        <v>#DIV/0!</v>
      </c>
      <c r="BY209" s="69">
        <f t="shared" si="134"/>
        <v>0</v>
      </c>
      <c r="BZ209" s="68"/>
      <c r="CA209" s="68"/>
      <c r="CB209" s="68" t="s">
        <v>125</v>
      </c>
      <c r="CC209" s="68"/>
      <c r="CD209" s="69" t="e">
        <f t="shared" si="135"/>
        <v>#DIV/0!</v>
      </c>
      <c r="CE209" s="69">
        <f t="shared" si="136"/>
        <v>0</v>
      </c>
      <c r="CF209" s="68"/>
      <c r="CG209" s="68"/>
      <c r="CH209" s="68" t="s">
        <v>126</v>
      </c>
      <c r="CI209" s="68"/>
      <c r="CJ209" s="69" t="e">
        <f t="shared" si="137"/>
        <v>#DIV/0!</v>
      </c>
      <c r="CK209" s="69">
        <f t="shared" si="138"/>
        <v>0</v>
      </c>
      <c r="CL209" s="68"/>
      <c r="CM209" s="68"/>
      <c r="CN209" s="59">
        <f t="shared" si="139"/>
        <v>0</v>
      </c>
      <c r="CO209" s="59">
        <f t="shared" si="140"/>
        <v>0</v>
      </c>
      <c r="CP209" s="59">
        <f t="shared" si="141"/>
        <v>0</v>
      </c>
      <c r="CQ209" s="59">
        <f t="shared" si="142"/>
        <v>0</v>
      </c>
      <c r="CR209" s="59">
        <f t="shared" si="143"/>
        <v>0</v>
      </c>
      <c r="CS209" s="59">
        <f t="shared" si="144"/>
        <v>0</v>
      </c>
      <c r="CT209" s="59">
        <f t="shared" si="145"/>
        <v>0</v>
      </c>
      <c r="CU209" s="59">
        <f t="shared" si="146"/>
        <v>0</v>
      </c>
      <c r="CV209" s="59">
        <f t="shared" si="147"/>
        <v>0</v>
      </c>
      <c r="CW209" s="59">
        <f t="shared" si="148"/>
        <v>0</v>
      </c>
      <c r="CX209" s="59">
        <f t="shared" si="149"/>
        <v>0</v>
      </c>
      <c r="CY209" s="59">
        <f t="shared" si="150"/>
        <v>0</v>
      </c>
      <c r="CZ209" s="59">
        <f t="shared" si="151"/>
        <v>0</v>
      </c>
    </row>
    <row r="210" spans="1:104" ht="14.15" x14ac:dyDescent="0.4">
      <c r="A210" s="150" t="s">
        <v>457</v>
      </c>
      <c r="B210" s="185"/>
      <c r="C210" s="21" t="s">
        <v>1654</v>
      </c>
      <c r="D210" s="23"/>
      <c r="E210" s="3"/>
      <c r="F210" s="23"/>
      <c r="G210" s="21">
        <f t="shared" si="114"/>
        <v>0</v>
      </c>
      <c r="H210" s="21"/>
      <c r="I210" s="21"/>
      <c r="J210" s="21"/>
      <c r="K210" s="21"/>
      <c r="L210" s="21"/>
      <c r="M210" s="21"/>
      <c r="N210" s="21"/>
      <c r="O210" s="21"/>
      <c r="P210" s="21"/>
      <c r="Q210" s="21"/>
      <c r="R210" s="21"/>
      <c r="S210" s="21"/>
      <c r="T210" s="68" t="s">
        <v>115</v>
      </c>
      <c r="U210" s="68"/>
      <c r="V210" s="69" t="e">
        <f t="shared" si="115"/>
        <v>#DIV/0!</v>
      </c>
      <c r="W210" s="69" t="e">
        <f t="shared" si="116"/>
        <v>#DIV/0!</v>
      </c>
      <c r="X210" s="68"/>
      <c r="Y210" s="68"/>
      <c r="Z210" s="68" t="s">
        <v>116</v>
      </c>
      <c r="AA210" s="68"/>
      <c r="AB210" s="69" t="e">
        <f t="shared" si="117"/>
        <v>#DIV/0!</v>
      </c>
      <c r="AC210" s="69" t="e">
        <f t="shared" si="118"/>
        <v>#DIV/0!</v>
      </c>
      <c r="AD210" s="68"/>
      <c r="AE210" s="68"/>
      <c r="AF210" s="68" t="s">
        <v>117</v>
      </c>
      <c r="AG210" s="68"/>
      <c r="AH210" s="69" t="e">
        <f t="shared" si="119"/>
        <v>#DIV/0!</v>
      </c>
      <c r="AI210" s="69" t="e">
        <f t="shared" si="120"/>
        <v>#DIV/0!</v>
      </c>
      <c r="AJ210" s="68"/>
      <c r="AK210" s="68"/>
      <c r="AL210" s="68" t="s">
        <v>118</v>
      </c>
      <c r="AM210" s="68"/>
      <c r="AN210" s="69" t="e">
        <f t="shared" si="121"/>
        <v>#DIV/0!</v>
      </c>
      <c r="AO210" s="69" t="e">
        <f t="shared" si="122"/>
        <v>#DIV/0!</v>
      </c>
      <c r="AP210" s="68"/>
      <c r="AQ210" s="68"/>
      <c r="AR210" s="68" t="s">
        <v>119</v>
      </c>
      <c r="AS210" s="68"/>
      <c r="AT210" s="69" t="e">
        <f t="shared" si="123"/>
        <v>#DIV/0!</v>
      </c>
      <c r="AU210" s="69" t="e">
        <f t="shared" si="124"/>
        <v>#DIV/0!</v>
      </c>
      <c r="AV210" s="68"/>
      <c r="AW210" s="68"/>
      <c r="AX210" s="68" t="s">
        <v>120</v>
      </c>
      <c r="AY210" s="68"/>
      <c r="AZ210" s="69" t="e">
        <f t="shared" si="125"/>
        <v>#DIV/0!</v>
      </c>
      <c r="BA210" s="69" t="e">
        <f t="shared" si="126"/>
        <v>#DIV/0!</v>
      </c>
      <c r="BB210" s="68"/>
      <c r="BC210" s="68"/>
      <c r="BD210" s="68" t="s">
        <v>121</v>
      </c>
      <c r="BE210" s="68"/>
      <c r="BF210" s="69" t="e">
        <f t="shared" si="127"/>
        <v>#DIV/0!</v>
      </c>
      <c r="BG210" s="69" t="e">
        <f t="shared" si="128"/>
        <v>#DIV/0!</v>
      </c>
      <c r="BH210" s="68"/>
      <c r="BI210" s="68"/>
      <c r="BJ210" s="68" t="s">
        <v>122</v>
      </c>
      <c r="BK210" s="68"/>
      <c r="BL210" s="69" t="e">
        <f t="shared" si="129"/>
        <v>#DIV/0!</v>
      </c>
      <c r="BM210" s="69" t="e">
        <f t="shared" si="130"/>
        <v>#DIV/0!</v>
      </c>
      <c r="BN210" s="68"/>
      <c r="BO210" s="68"/>
      <c r="BP210" s="68" t="s">
        <v>123</v>
      </c>
      <c r="BQ210" s="68"/>
      <c r="BR210" s="69" t="e">
        <f t="shared" si="131"/>
        <v>#DIV/0!</v>
      </c>
      <c r="BS210" s="69" t="e">
        <f t="shared" si="132"/>
        <v>#DIV/0!</v>
      </c>
      <c r="BT210" s="68"/>
      <c r="BU210" s="68"/>
      <c r="BV210" s="68" t="s">
        <v>124</v>
      </c>
      <c r="BW210" s="68"/>
      <c r="BX210" s="69" t="e">
        <f t="shared" si="133"/>
        <v>#DIV/0!</v>
      </c>
      <c r="BY210" s="69" t="e">
        <f t="shared" si="134"/>
        <v>#DIV/0!</v>
      </c>
      <c r="BZ210" s="68"/>
      <c r="CA210" s="68"/>
      <c r="CB210" s="68" t="s">
        <v>125</v>
      </c>
      <c r="CC210" s="68"/>
      <c r="CD210" s="69" t="e">
        <f t="shared" si="135"/>
        <v>#DIV/0!</v>
      </c>
      <c r="CE210" s="69" t="e">
        <f t="shared" si="136"/>
        <v>#DIV/0!</v>
      </c>
      <c r="CF210" s="68"/>
      <c r="CG210" s="68"/>
      <c r="CH210" s="68" t="s">
        <v>126</v>
      </c>
      <c r="CI210" s="68"/>
      <c r="CJ210" s="69" t="e">
        <f t="shared" si="137"/>
        <v>#DIV/0!</v>
      </c>
      <c r="CK210" s="69" t="e">
        <f t="shared" si="138"/>
        <v>#DIV/0!</v>
      </c>
      <c r="CL210" s="68"/>
      <c r="CM210" s="68"/>
      <c r="CN210" s="59">
        <f t="shared" si="139"/>
        <v>0</v>
      </c>
      <c r="CO210" s="59">
        <f t="shared" si="140"/>
        <v>0</v>
      </c>
      <c r="CP210" s="59">
        <f t="shared" si="141"/>
        <v>0</v>
      </c>
      <c r="CQ210" s="59">
        <f t="shared" si="142"/>
        <v>0</v>
      </c>
      <c r="CR210" s="59">
        <f t="shared" si="143"/>
        <v>0</v>
      </c>
      <c r="CS210" s="59">
        <f t="shared" si="144"/>
        <v>0</v>
      </c>
      <c r="CT210" s="59">
        <f t="shared" si="145"/>
        <v>0</v>
      </c>
      <c r="CU210" s="59">
        <f t="shared" si="146"/>
        <v>0</v>
      </c>
      <c r="CV210" s="59">
        <f t="shared" si="147"/>
        <v>0</v>
      </c>
      <c r="CW210" s="59">
        <f t="shared" si="148"/>
        <v>0</v>
      </c>
      <c r="CX210" s="59">
        <f t="shared" si="149"/>
        <v>0</v>
      </c>
      <c r="CY210" s="59">
        <f t="shared" si="150"/>
        <v>0</v>
      </c>
      <c r="CZ210" s="59">
        <f t="shared" si="151"/>
        <v>0</v>
      </c>
    </row>
    <row r="211" spans="1:104" ht="14.15" x14ac:dyDescent="0.4">
      <c r="A211" s="150" t="s">
        <v>457</v>
      </c>
      <c r="B211" s="186"/>
      <c r="C211" s="21" t="s">
        <v>1655</v>
      </c>
      <c r="D211" s="23"/>
      <c r="E211" s="23"/>
      <c r="F211" s="23"/>
      <c r="G211" s="21">
        <f t="shared" si="114"/>
        <v>0</v>
      </c>
      <c r="H211" s="21"/>
      <c r="I211" s="21"/>
      <c r="J211" s="21"/>
      <c r="K211" s="21"/>
      <c r="L211" s="21"/>
      <c r="M211" s="21"/>
      <c r="N211" s="21"/>
      <c r="O211" s="21"/>
      <c r="P211" s="21"/>
      <c r="Q211" s="21"/>
      <c r="R211" s="21"/>
      <c r="S211" s="21"/>
      <c r="T211" s="68" t="s">
        <v>115</v>
      </c>
      <c r="U211" s="68"/>
      <c r="V211" s="69" t="e">
        <f t="shared" si="115"/>
        <v>#DIV/0!</v>
      </c>
      <c r="W211" s="69" t="e">
        <f t="shared" si="116"/>
        <v>#DIV/0!</v>
      </c>
      <c r="X211" s="68"/>
      <c r="Y211" s="68"/>
      <c r="Z211" s="68" t="s">
        <v>116</v>
      </c>
      <c r="AA211" s="68"/>
      <c r="AB211" s="69" t="e">
        <f t="shared" si="117"/>
        <v>#DIV/0!</v>
      </c>
      <c r="AC211" s="69" t="e">
        <f t="shared" si="118"/>
        <v>#DIV/0!</v>
      </c>
      <c r="AD211" s="68"/>
      <c r="AE211" s="68"/>
      <c r="AF211" s="68" t="s">
        <v>117</v>
      </c>
      <c r="AG211" s="68"/>
      <c r="AH211" s="69" t="e">
        <f t="shared" si="119"/>
        <v>#DIV/0!</v>
      </c>
      <c r="AI211" s="69" t="e">
        <f t="shared" si="120"/>
        <v>#DIV/0!</v>
      </c>
      <c r="AJ211" s="68"/>
      <c r="AK211" s="68"/>
      <c r="AL211" s="68" t="s">
        <v>118</v>
      </c>
      <c r="AM211" s="68"/>
      <c r="AN211" s="69" t="e">
        <f t="shared" si="121"/>
        <v>#DIV/0!</v>
      </c>
      <c r="AO211" s="69" t="e">
        <f t="shared" si="122"/>
        <v>#DIV/0!</v>
      </c>
      <c r="AP211" s="68"/>
      <c r="AQ211" s="68"/>
      <c r="AR211" s="68" t="s">
        <v>119</v>
      </c>
      <c r="AS211" s="68"/>
      <c r="AT211" s="69" t="e">
        <f t="shared" si="123"/>
        <v>#DIV/0!</v>
      </c>
      <c r="AU211" s="69" t="e">
        <f t="shared" si="124"/>
        <v>#DIV/0!</v>
      </c>
      <c r="AV211" s="68"/>
      <c r="AW211" s="68"/>
      <c r="AX211" s="68" t="s">
        <v>120</v>
      </c>
      <c r="AY211" s="68"/>
      <c r="AZ211" s="69" t="e">
        <f t="shared" si="125"/>
        <v>#DIV/0!</v>
      </c>
      <c r="BA211" s="69" t="e">
        <f t="shared" si="126"/>
        <v>#DIV/0!</v>
      </c>
      <c r="BB211" s="68"/>
      <c r="BC211" s="68"/>
      <c r="BD211" s="68" t="s">
        <v>121</v>
      </c>
      <c r="BE211" s="68"/>
      <c r="BF211" s="69" t="e">
        <f t="shared" si="127"/>
        <v>#DIV/0!</v>
      </c>
      <c r="BG211" s="69" t="e">
        <f t="shared" si="128"/>
        <v>#DIV/0!</v>
      </c>
      <c r="BH211" s="68"/>
      <c r="BI211" s="68"/>
      <c r="BJ211" s="68" t="s">
        <v>122</v>
      </c>
      <c r="BK211" s="68"/>
      <c r="BL211" s="69" t="e">
        <f t="shared" si="129"/>
        <v>#DIV/0!</v>
      </c>
      <c r="BM211" s="69" t="e">
        <f t="shared" si="130"/>
        <v>#DIV/0!</v>
      </c>
      <c r="BN211" s="68"/>
      <c r="BO211" s="68"/>
      <c r="BP211" s="68" t="s">
        <v>123</v>
      </c>
      <c r="BQ211" s="68"/>
      <c r="BR211" s="69" t="e">
        <f t="shared" si="131"/>
        <v>#DIV/0!</v>
      </c>
      <c r="BS211" s="69" t="e">
        <f t="shared" si="132"/>
        <v>#DIV/0!</v>
      </c>
      <c r="BT211" s="68"/>
      <c r="BU211" s="68"/>
      <c r="BV211" s="68" t="s">
        <v>124</v>
      </c>
      <c r="BW211" s="68"/>
      <c r="BX211" s="69" t="e">
        <f t="shared" si="133"/>
        <v>#DIV/0!</v>
      </c>
      <c r="BY211" s="69" t="e">
        <f t="shared" si="134"/>
        <v>#DIV/0!</v>
      </c>
      <c r="BZ211" s="68"/>
      <c r="CA211" s="68"/>
      <c r="CB211" s="68" t="s">
        <v>125</v>
      </c>
      <c r="CC211" s="68"/>
      <c r="CD211" s="69" t="e">
        <f t="shared" si="135"/>
        <v>#DIV/0!</v>
      </c>
      <c r="CE211" s="69" t="e">
        <f t="shared" si="136"/>
        <v>#DIV/0!</v>
      </c>
      <c r="CF211" s="68"/>
      <c r="CG211" s="68"/>
      <c r="CH211" s="68" t="s">
        <v>126</v>
      </c>
      <c r="CI211" s="68"/>
      <c r="CJ211" s="69" t="e">
        <f t="shared" si="137"/>
        <v>#DIV/0!</v>
      </c>
      <c r="CK211" s="69" t="e">
        <f t="shared" si="138"/>
        <v>#DIV/0!</v>
      </c>
      <c r="CL211" s="68"/>
      <c r="CM211" s="68"/>
      <c r="CN211" s="59">
        <f t="shared" si="139"/>
        <v>0</v>
      </c>
      <c r="CO211" s="59">
        <f t="shared" si="140"/>
        <v>0</v>
      </c>
      <c r="CP211" s="59">
        <f t="shared" si="141"/>
        <v>0</v>
      </c>
      <c r="CQ211" s="59">
        <f t="shared" si="142"/>
        <v>0</v>
      </c>
      <c r="CR211" s="59">
        <f t="shared" si="143"/>
        <v>0</v>
      </c>
      <c r="CS211" s="59">
        <f t="shared" si="144"/>
        <v>0</v>
      </c>
      <c r="CT211" s="59">
        <f t="shared" si="145"/>
        <v>0</v>
      </c>
      <c r="CU211" s="59">
        <f t="shared" si="146"/>
        <v>0</v>
      </c>
      <c r="CV211" s="59">
        <f t="shared" si="147"/>
        <v>0</v>
      </c>
      <c r="CW211" s="59">
        <f t="shared" si="148"/>
        <v>0</v>
      </c>
      <c r="CX211" s="59">
        <f t="shared" si="149"/>
        <v>0</v>
      </c>
      <c r="CY211" s="59">
        <f t="shared" si="150"/>
        <v>0</v>
      </c>
      <c r="CZ211" s="59">
        <f t="shared" si="151"/>
        <v>0</v>
      </c>
    </row>
    <row r="212" spans="1:104" ht="38.6" x14ac:dyDescent="0.4">
      <c r="A212" s="150" t="s">
        <v>457</v>
      </c>
      <c r="B212" s="184" t="s">
        <v>154</v>
      </c>
      <c r="C212" s="21" t="s">
        <v>1656</v>
      </c>
      <c r="D212" s="23" t="s">
        <v>340</v>
      </c>
      <c r="E212" s="23" t="s">
        <v>361</v>
      </c>
      <c r="F212" s="23" t="s">
        <v>362</v>
      </c>
      <c r="G212" s="21">
        <f t="shared" si="114"/>
        <v>1</v>
      </c>
      <c r="H212" s="21"/>
      <c r="I212" s="21"/>
      <c r="J212" s="21"/>
      <c r="K212" s="21"/>
      <c r="L212" s="21"/>
      <c r="M212" s="21"/>
      <c r="N212" s="21"/>
      <c r="O212" s="21"/>
      <c r="P212" s="21"/>
      <c r="Q212" s="21"/>
      <c r="R212" s="21">
        <v>1</v>
      </c>
      <c r="S212" s="21"/>
      <c r="T212" s="68" t="s">
        <v>115</v>
      </c>
      <c r="U212" s="68"/>
      <c r="V212" s="69" t="e">
        <f t="shared" si="115"/>
        <v>#DIV/0!</v>
      </c>
      <c r="W212" s="69">
        <f t="shared" si="116"/>
        <v>0</v>
      </c>
      <c r="X212" s="68"/>
      <c r="Y212" s="68"/>
      <c r="Z212" s="68" t="s">
        <v>116</v>
      </c>
      <c r="AA212" s="68"/>
      <c r="AB212" s="69" t="e">
        <f t="shared" si="117"/>
        <v>#DIV/0!</v>
      </c>
      <c r="AC212" s="69">
        <f t="shared" si="118"/>
        <v>0</v>
      </c>
      <c r="AD212" s="68"/>
      <c r="AE212" s="68"/>
      <c r="AF212" s="68" t="s">
        <v>117</v>
      </c>
      <c r="AG212" s="68"/>
      <c r="AH212" s="69" t="e">
        <f t="shared" si="119"/>
        <v>#DIV/0!</v>
      </c>
      <c r="AI212" s="69">
        <f t="shared" si="120"/>
        <v>0</v>
      </c>
      <c r="AJ212" s="68"/>
      <c r="AK212" s="68"/>
      <c r="AL212" s="68" t="s">
        <v>118</v>
      </c>
      <c r="AM212" s="68"/>
      <c r="AN212" s="69" t="e">
        <f t="shared" si="121"/>
        <v>#DIV/0!</v>
      </c>
      <c r="AO212" s="69">
        <f t="shared" si="122"/>
        <v>0</v>
      </c>
      <c r="AP212" s="68"/>
      <c r="AQ212" s="68"/>
      <c r="AR212" s="68" t="s">
        <v>119</v>
      </c>
      <c r="AS212" s="68"/>
      <c r="AT212" s="69" t="e">
        <f t="shared" si="123"/>
        <v>#DIV/0!</v>
      </c>
      <c r="AU212" s="69">
        <f t="shared" si="124"/>
        <v>0</v>
      </c>
      <c r="AV212" s="68"/>
      <c r="AW212" s="68"/>
      <c r="AX212" s="68" t="s">
        <v>120</v>
      </c>
      <c r="AY212" s="68"/>
      <c r="AZ212" s="69" t="e">
        <f t="shared" si="125"/>
        <v>#DIV/0!</v>
      </c>
      <c r="BA212" s="69">
        <f t="shared" si="126"/>
        <v>0</v>
      </c>
      <c r="BB212" s="68"/>
      <c r="BC212" s="68"/>
      <c r="BD212" s="68" t="s">
        <v>121</v>
      </c>
      <c r="BE212" s="68"/>
      <c r="BF212" s="69" t="e">
        <f t="shared" si="127"/>
        <v>#DIV/0!</v>
      </c>
      <c r="BG212" s="69">
        <f t="shared" si="128"/>
        <v>0</v>
      </c>
      <c r="BH212" s="68"/>
      <c r="BI212" s="68"/>
      <c r="BJ212" s="68" t="s">
        <v>122</v>
      </c>
      <c r="BK212" s="68"/>
      <c r="BL212" s="69" t="e">
        <f t="shared" si="129"/>
        <v>#DIV/0!</v>
      </c>
      <c r="BM212" s="69">
        <f t="shared" si="130"/>
        <v>0</v>
      </c>
      <c r="BN212" s="68"/>
      <c r="BO212" s="68"/>
      <c r="BP212" s="68" t="s">
        <v>123</v>
      </c>
      <c r="BQ212" s="68"/>
      <c r="BR212" s="69" t="e">
        <f t="shared" si="131"/>
        <v>#DIV/0!</v>
      </c>
      <c r="BS212" s="69">
        <f t="shared" si="132"/>
        <v>0</v>
      </c>
      <c r="BT212" s="68"/>
      <c r="BU212" s="68"/>
      <c r="BV212" s="68" t="s">
        <v>124</v>
      </c>
      <c r="BW212" s="68"/>
      <c r="BX212" s="69" t="e">
        <f t="shared" si="133"/>
        <v>#DIV/0!</v>
      </c>
      <c r="BY212" s="69">
        <f t="shared" si="134"/>
        <v>0</v>
      </c>
      <c r="BZ212" s="68"/>
      <c r="CA212" s="68"/>
      <c r="CB212" s="68" t="s">
        <v>125</v>
      </c>
      <c r="CC212" s="68"/>
      <c r="CD212" s="69">
        <f t="shared" si="135"/>
        <v>0</v>
      </c>
      <c r="CE212" s="69">
        <f t="shared" si="136"/>
        <v>0</v>
      </c>
      <c r="CF212" s="68"/>
      <c r="CG212" s="68"/>
      <c r="CH212" s="68" t="s">
        <v>126</v>
      </c>
      <c r="CI212" s="68"/>
      <c r="CJ212" s="69" t="e">
        <f t="shared" si="137"/>
        <v>#DIV/0!</v>
      </c>
      <c r="CK212" s="69">
        <f t="shared" si="138"/>
        <v>0</v>
      </c>
      <c r="CL212" s="68"/>
      <c r="CM212" s="68"/>
      <c r="CN212" s="59">
        <f t="shared" si="139"/>
        <v>0</v>
      </c>
      <c r="CO212" s="59">
        <f t="shared" si="140"/>
        <v>0</v>
      </c>
      <c r="CP212" s="59">
        <f t="shared" si="141"/>
        <v>0</v>
      </c>
      <c r="CQ212" s="59">
        <f t="shared" si="142"/>
        <v>0</v>
      </c>
      <c r="CR212" s="59">
        <f t="shared" si="143"/>
        <v>0</v>
      </c>
      <c r="CS212" s="59">
        <f t="shared" si="144"/>
        <v>0</v>
      </c>
      <c r="CT212" s="59">
        <f t="shared" si="145"/>
        <v>0</v>
      </c>
      <c r="CU212" s="59">
        <f t="shared" si="146"/>
        <v>0</v>
      </c>
      <c r="CV212" s="59">
        <f t="shared" si="147"/>
        <v>0</v>
      </c>
      <c r="CW212" s="59">
        <f t="shared" si="148"/>
        <v>0</v>
      </c>
      <c r="CX212" s="59">
        <f t="shared" si="149"/>
        <v>0</v>
      </c>
      <c r="CY212" s="59">
        <f t="shared" si="150"/>
        <v>0</v>
      </c>
      <c r="CZ212" s="59">
        <f t="shared" si="151"/>
        <v>0</v>
      </c>
    </row>
    <row r="213" spans="1:104" ht="14.15" x14ac:dyDescent="0.4">
      <c r="A213" s="150" t="s">
        <v>457</v>
      </c>
      <c r="B213" s="185"/>
      <c r="C213" s="21" t="s">
        <v>1657</v>
      </c>
      <c r="D213" s="23"/>
      <c r="E213" s="23"/>
      <c r="F213" s="23"/>
      <c r="G213" s="21">
        <f t="shared" si="114"/>
        <v>0</v>
      </c>
      <c r="H213" s="21"/>
      <c r="I213" s="21"/>
      <c r="J213" s="21"/>
      <c r="K213" s="21"/>
      <c r="L213" s="21"/>
      <c r="M213" s="21"/>
      <c r="N213" s="21"/>
      <c r="O213" s="21"/>
      <c r="P213" s="21"/>
      <c r="Q213" s="21"/>
      <c r="R213" s="21"/>
      <c r="S213" s="21"/>
      <c r="T213" s="68" t="s">
        <v>115</v>
      </c>
      <c r="U213" s="68"/>
      <c r="V213" s="69" t="e">
        <f t="shared" si="115"/>
        <v>#DIV/0!</v>
      </c>
      <c r="W213" s="69" t="e">
        <f t="shared" si="116"/>
        <v>#DIV/0!</v>
      </c>
      <c r="X213" s="68"/>
      <c r="Y213" s="68"/>
      <c r="Z213" s="68" t="s">
        <v>116</v>
      </c>
      <c r="AA213" s="68"/>
      <c r="AB213" s="69" t="e">
        <f t="shared" si="117"/>
        <v>#DIV/0!</v>
      </c>
      <c r="AC213" s="69" t="e">
        <f t="shared" si="118"/>
        <v>#DIV/0!</v>
      </c>
      <c r="AD213" s="68"/>
      <c r="AE213" s="68"/>
      <c r="AF213" s="68" t="s">
        <v>117</v>
      </c>
      <c r="AG213" s="68"/>
      <c r="AH213" s="69" t="e">
        <f t="shared" si="119"/>
        <v>#DIV/0!</v>
      </c>
      <c r="AI213" s="69" t="e">
        <f t="shared" si="120"/>
        <v>#DIV/0!</v>
      </c>
      <c r="AJ213" s="68"/>
      <c r="AK213" s="68"/>
      <c r="AL213" s="68" t="s">
        <v>118</v>
      </c>
      <c r="AM213" s="68"/>
      <c r="AN213" s="69" t="e">
        <f t="shared" si="121"/>
        <v>#DIV/0!</v>
      </c>
      <c r="AO213" s="69" t="e">
        <f t="shared" si="122"/>
        <v>#DIV/0!</v>
      </c>
      <c r="AP213" s="68"/>
      <c r="AQ213" s="68"/>
      <c r="AR213" s="68" t="s">
        <v>119</v>
      </c>
      <c r="AS213" s="68"/>
      <c r="AT213" s="69" t="e">
        <f t="shared" si="123"/>
        <v>#DIV/0!</v>
      </c>
      <c r="AU213" s="69" t="e">
        <f t="shared" si="124"/>
        <v>#DIV/0!</v>
      </c>
      <c r="AV213" s="68"/>
      <c r="AW213" s="68"/>
      <c r="AX213" s="68" t="s">
        <v>120</v>
      </c>
      <c r="AY213" s="68"/>
      <c r="AZ213" s="69" t="e">
        <f t="shared" si="125"/>
        <v>#DIV/0!</v>
      </c>
      <c r="BA213" s="69" t="e">
        <f t="shared" si="126"/>
        <v>#DIV/0!</v>
      </c>
      <c r="BB213" s="68"/>
      <c r="BC213" s="68"/>
      <c r="BD213" s="68" t="s">
        <v>121</v>
      </c>
      <c r="BE213" s="68"/>
      <c r="BF213" s="69" t="e">
        <f t="shared" si="127"/>
        <v>#DIV/0!</v>
      </c>
      <c r="BG213" s="69" t="e">
        <f t="shared" si="128"/>
        <v>#DIV/0!</v>
      </c>
      <c r="BH213" s="68"/>
      <c r="BI213" s="68"/>
      <c r="BJ213" s="68" t="s">
        <v>122</v>
      </c>
      <c r="BK213" s="68"/>
      <c r="BL213" s="69" t="e">
        <f t="shared" si="129"/>
        <v>#DIV/0!</v>
      </c>
      <c r="BM213" s="69" t="e">
        <f t="shared" si="130"/>
        <v>#DIV/0!</v>
      </c>
      <c r="BN213" s="68"/>
      <c r="BO213" s="68"/>
      <c r="BP213" s="68" t="s">
        <v>123</v>
      </c>
      <c r="BQ213" s="68"/>
      <c r="BR213" s="69" t="e">
        <f t="shared" si="131"/>
        <v>#DIV/0!</v>
      </c>
      <c r="BS213" s="69" t="e">
        <f t="shared" si="132"/>
        <v>#DIV/0!</v>
      </c>
      <c r="BT213" s="68"/>
      <c r="BU213" s="68"/>
      <c r="BV213" s="68" t="s">
        <v>124</v>
      </c>
      <c r="BW213" s="68"/>
      <c r="BX213" s="69" t="e">
        <f t="shared" si="133"/>
        <v>#DIV/0!</v>
      </c>
      <c r="BY213" s="69" t="e">
        <f t="shared" si="134"/>
        <v>#DIV/0!</v>
      </c>
      <c r="BZ213" s="68"/>
      <c r="CA213" s="68"/>
      <c r="CB213" s="68" t="s">
        <v>125</v>
      </c>
      <c r="CC213" s="68"/>
      <c r="CD213" s="69" t="e">
        <f t="shared" si="135"/>
        <v>#DIV/0!</v>
      </c>
      <c r="CE213" s="69" t="e">
        <f t="shared" si="136"/>
        <v>#DIV/0!</v>
      </c>
      <c r="CF213" s="68"/>
      <c r="CG213" s="68"/>
      <c r="CH213" s="68" t="s">
        <v>126</v>
      </c>
      <c r="CI213" s="68"/>
      <c r="CJ213" s="69" t="e">
        <f t="shared" si="137"/>
        <v>#DIV/0!</v>
      </c>
      <c r="CK213" s="69" t="e">
        <f t="shared" si="138"/>
        <v>#DIV/0!</v>
      </c>
      <c r="CL213" s="68"/>
      <c r="CM213" s="68"/>
      <c r="CN213" s="59">
        <f t="shared" si="139"/>
        <v>0</v>
      </c>
      <c r="CO213" s="59">
        <f t="shared" si="140"/>
        <v>0</v>
      </c>
      <c r="CP213" s="59">
        <f t="shared" si="141"/>
        <v>0</v>
      </c>
      <c r="CQ213" s="59">
        <f t="shared" si="142"/>
        <v>0</v>
      </c>
      <c r="CR213" s="59">
        <f t="shared" si="143"/>
        <v>0</v>
      </c>
      <c r="CS213" s="59">
        <f t="shared" si="144"/>
        <v>0</v>
      </c>
      <c r="CT213" s="59">
        <f t="shared" si="145"/>
        <v>0</v>
      </c>
      <c r="CU213" s="59">
        <f t="shared" si="146"/>
        <v>0</v>
      </c>
      <c r="CV213" s="59">
        <f t="shared" si="147"/>
        <v>0</v>
      </c>
      <c r="CW213" s="59">
        <f t="shared" si="148"/>
        <v>0</v>
      </c>
      <c r="CX213" s="59">
        <f t="shared" si="149"/>
        <v>0</v>
      </c>
      <c r="CY213" s="59">
        <f t="shared" si="150"/>
        <v>0</v>
      </c>
      <c r="CZ213" s="59">
        <f t="shared" si="151"/>
        <v>0</v>
      </c>
    </row>
    <row r="214" spans="1:104" ht="14.15" x14ac:dyDescent="0.4">
      <c r="A214" s="150" t="s">
        <v>457</v>
      </c>
      <c r="B214" s="185"/>
      <c r="C214" s="21" t="s">
        <v>1658</v>
      </c>
      <c r="D214" s="23"/>
      <c r="E214" s="23"/>
      <c r="F214" s="23"/>
      <c r="G214" s="21">
        <f t="shared" si="114"/>
        <v>0</v>
      </c>
      <c r="H214" s="21"/>
      <c r="I214" s="21"/>
      <c r="J214" s="21"/>
      <c r="K214" s="21"/>
      <c r="L214" s="21"/>
      <c r="M214" s="21"/>
      <c r="N214" s="21"/>
      <c r="O214" s="21"/>
      <c r="P214" s="21"/>
      <c r="Q214" s="21"/>
      <c r="R214" s="21"/>
      <c r="S214" s="21"/>
      <c r="T214" s="68" t="s">
        <v>115</v>
      </c>
      <c r="U214" s="68"/>
      <c r="V214" s="69" t="e">
        <f t="shared" si="115"/>
        <v>#DIV/0!</v>
      </c>
      <c r="W214" s="69" t="e">
        <f t="shared" si="116"/>
        <v>#DIV/0!</v>
      </c>
      <c r="X214" s="68"/>
      <c r="Y214" s="68"/>
      <c r="Z214" s="68" t="s">
        <v>116</v>
      </c>
      <c r="AA214" s="68"/>
      <c r="AB214" s="69" t="e">
        <f t="shared" si="117"/>
        <v>#DIV/0!</v>
      </c>
      <c r="AC214" s="69" t="e">
        <f t="shared" si="118"/>
        <v>#DIV/0!</v>
      </c>
      <c r="AD214" s="68"/>
      <c r="AE214" s="68"/>
      <c r="AF214" s="68" t="s">
        <v>117</v>
      </c>
      <c r="AG214" s="68"/>
      <c r="AH214" s="69" t="e">
        <f t="shared" si="119"/>
        <v>#DIV/0!</v>
      </c>
      <c r="AI214" s="69" t="e">
        <f t="shared" si="120"/>
        <v>#DIV/0!</v>
      </c>
      <c r="AJ214" s="68"/>
      <c r="AK214" s="68"/>
      <c r="AL214" s="68" t="s">
        <v>118</v>
      </c>
      <c r="AM214" s="68"/>
      <c r="AN214" s="69" t="e">
        <f t="shared" si="121"/>
        <v>#DIV/0!</v>
      </c>
      <c r="AO214" s="69" t="e">
        <f t="shared" si="122"/>
        <v>#DIV/0!</v>
      </c>
      <c r="AP214" s="68"/>
      <c r="AQ214" s="68"/>
      <c r="AR214" s="68" t="s">
        <v>119</v>
      </c>
      <c r="AS214" s="68"/>
      <c r="AT214" s="69" t="e">
        <f t="shared" si="123"/>
        <v>#DIV/0!</v>
      </c>
      <c r="AU214" s="69" t="e">
        <f t="shared" si="124"/>
        <v>#DIV/0!</v>
      </c>
      <c r="AV214" s="68"/>
      <c r="AW214" s="68"/>
      <c r="AX214" s="68" t="s">
        <v>120</v>
      </c>
      <c r="AY214" s="68"/>
      <c r="AZ214" s="69" t="e">
        <f t="shared" si="125"/>
        <v>#DIV/0!</v>
      </c>
      <c r="BA214" s="69" t="e">
        <f t="shared" si="126"/>
        <v>#DIV/0!</v>
      </c>
      <c r="BB214" s="68"/>
      <c r="BC214" s="68"/>
      <c r="BD214" s="68" t="s">
        <v>121</v>
      </c>
      <c r="BE214" s="68"/>
      <c r="BF214" s="69" t="e">
        <f t="shared" si="127"/>
        <v>#DIV/0!</v>
      </c>
      <c r="BG214" s="69" t="e">
        <f t="shared" si="128"/>
        <v>#DIV/0!</v>
      </c>
      <c r="BH214" s="68"/>
      <c r="BI214" s="68"/>
      <c r="BJ214" s="68" t="s">
        <v>122</v>
      </c>
      <c r="BK214" s="68"/>
      <c r="BL214" s="69" t="e">
        <f t="shared" si="129"/>
        <v>#DIV/0!</v>
      </c>
      <c r="BM214" s="69" t="e">
        <f t="shared" si="130"/>
        <v>#DIV/0!</v>
      </c>
      <c r="BN214" s="68"/>
      <c r="BO214" s="68"/>
      <c r="BP214" s="68" t="s">
        <v>123</v>
      </c>
      <c r="BQ214" s="68"/>
      <c r="BR214" s="69" t="e">
        <f t="shared" si="131"/>
        <v>#DIV/0!</v>
      </c>
      <c r="BS214" s="69" t="e">
        <f t="shared" si="132"/>
        <v>#DIV/0!</v>
      </c>
      <c r="BT214" s="68"/>
      <c r="BU214" s="68"/>
      <c r="BV214" s="68" t="s">
        <v>124</v>
      </c>
      <c r="BW214" s="68"/>
      <c r="BX214" s="69" t="e">
        <f t="shared" si="133"/>
        <v>#DIV/0!</v>
      </c>
      <c r="BY214" s="69" t="e">
        <f t="shared" si="134"/>
        <v>#DIV/0!</v>
      </c>
      <c r="BZ214" s="68"/>
      <c r="CA214" s="68"/>
      <c r="CB214" s="68" t="s">
        <v>125</v>
      </c>
      <c r="CC214" s="68"/>
      <c r="CD214" s="69" t="e">
        <f t="shared" si="135"/>
        <v>#DIV/0!</v>
      </c>
      <c r="CE214" s="69" t="e">
        <f t="shared" si="136"/>
        <v>#DIV/0!</v>
      </c>
      <c r="CF214" s="68"/>
      <c r="CG214" s="68"/>
      <c r="CH214" s="68" t="s">
        <v>126</v>
      </c>
      <c r="CI214" s="68"/>
      <c r="CJ214" s="69" t="e">
        <f t="shared" si="137"/>
        <v>#DIV/0!</v>
      </c>
      <c r="CK214" s="69" t="e">
        <f t="shared" si="138"/>
        <v>#DIV/0!</v>
      </c>
      <c r="CL214" s="68"/>
      <c r="CM214" s="68"/>
      <c r="CN214" s="59">
        <f t="shared" si="139"/>
        <v>0</v>
      </c>
      <c r="CO214" s="59">
        <f t="shared" si="140"/>
        <v>0</v>
      </c>
      <c r="CP214" s="59">
        <f t="shared" si="141"/>
        <v>0</v>
      </c>
      <c r="CQ214" s="59">
        <f t="shared" si="142"/>
        <v>0</v>
      </c>
      <c r="CR214" s="59">
        <f t="shared" si="143"/>
        <v>0</v>
      </c>
      <c r="CS214" s="59">
        <f t="shared" si="144"/>
        <v>0</v>
      </c>
      <c r="CT214" s="59">
        <f t="shared" si="145"/>
        <v>0</v>
      </c>
      <c r="CU214" s="59">
        <f t="shared" si="146"/>
        <v>0</v>
      </c>
      <c r="CV214" s="59">
        <f t="shared" si="147"/>
        <v>0</v>
      </c>
      <c r="CW214" s="59">
        <f t="shared" si="148"/>
        <v>0</v>
      </c>
      <c r="CX214" s="59">
        <f t="shared" si="149"/>
        <v>0</v>
      </c>
      <c r="CY214" s="59">
        <f t="shared" si="150"/>
        <v>0</v>
      </c>
      <c r="CZ214" s="59">
        <f t="shared" si="151"/>
        <v>0</v>
      </c>
    </row>
    <row r="215" spans="1:104" ht="14.15" x14ac:dyDescent="0.4">
      <c r="A215" s="150" t="s">
        <v>457</v>
      </c>
      <c r="B215" s="186"/>
      <c r="C215" s="21" t="s">
        <v>1659</v>
      </c>
      <c r="D215" s="23"/>
      <c r="E215" s="23"/>
      <c r="F215" s="23"/>
      <c r="G215" s="21">
        <f t="shared" si="114"/>
        <v>0</v>
      </c>
      <c r="H215" s="21"/>
      <c r="I215" s="21"/>
      <c r="J215" s="21"/>
      <c r="K215" s="21"/>
      <c r="L215" s="21"/>
      <c r="M215" s="21"/>
      <c r="N215" s="21"/>
      <c r="O215" s="21"/>
      <c r="P215" s="21"/>
      <c r="Q215" s="21"/>
      <c r="R215" s="21"/>
      <c r="S215" s="21"/>
      <c r="T215" s="68" t="s">
        <v>115</v>
      </c>
      <c r="U215" s="68"/>
      <c r="V215" s="69" t="e">
        <f t="shared" si="115"/>
        <v>#DIV/0!</v>
      </c>
      <c r="W215" s="69" t="e">
        <f t="shared" si="116"/>
        <v>#DIV/0!</v>
      </c>
      <c r="X215" s="68"/>
      <c r="Y215" s="68"/>
      <c r="Z215" s="68" t="s">
        <v>116</v>
      </c>
      <c r="AA215" s="68"/>
      <c r="AB215" s="69" t="e">
        <f t="shared" si="117"/>
        <v>#DIV/0!</v>
      </c>
      <c r="AC215" s="69" t="e">
        <f t="shared" si="118"/>
        <v>#DIV/0!</v>
      </c>
      <c r="AD215" s="68"/>
      <c r="AE215" s="68"/>
      <c r="AF215" s="68" t="s">
        <v>117</v>
      </c>
      <c r="AG215" s="68"/>
      <c r="AH215" s="69" t="e">
        <f t="shared" si="119"/>
        <v>#DIV/0!</v>
      </c>
      <c r="AI215" s="69" t="e">
        <f t="shared" si="120"/>
        <v>#DIV/0!</v>
      </c>
      <c r="AJ215" s="68"/>
      <c r="AK215" s="68"/>
      <c r="AL215" s="68" t="s">
        <v>118</v>
      </c>
      <c r="AM215" s="68"/>
      <c r="AN215" s="69" t="e">
        <f t="shared" si="121"/>
        <v>#DIV/0!</v>
      </c>
      <c r="AO215" s="69" t="e">
        <f t="shared" si="122"/>
        <v>#DIV/0!</v>
      </c>
      <c r="AP215" s="68"/>
      <c r="AQ215" s="68"/>
      <c r="AR215" s="68" t="s">
        <v>119</v>
      </c>
      <c r="AS215" s="68"/>
      <c r="AT215" s="69" t="e">
        <f t="shared" si="123"/>
        <v>#DIV/0!</v>
      </c>
      <c r="AU215" s="69" t="e">
        <f t="shared" si="124"/>
        <v>#DIV/0!</v>
      </c>
      <c r="AV215" s="68"/>
      <c r="AW215" s="68"/>
      <c r="AX215" s="68" t="s">
        <v>120</v>
      </c>
      <c r="AY215" s="68"/>
      <c r="AZ215" s="69" t="e">
        <f t="shared" si="125"/>
        <v>#DIV/0!</v>
      </c>
      <c r="BA215" s="69" t="e">
        <f t="shared" si="126"/>
        <v>#DIV/0!</v>
      </c>
      <c r="BB215" s="68"/>
      <c r="BC215" s="68"/>
      <c r="BD215" s="68" t="s">
        <v>121</v>
      </c>
      <c r="BE215" s="68"/>
      <c r="BF215" s="69" t="e">
        <f t="shared" si="127"/>
        <v>#DIV/0!</v>
      </c>
      <c r="BG215" s="69" t="e">
        <f t="shared" si="128"/>
        <v>#DIV/0!</v>
      </c>
      <c r="BH215" s="68"/>
      <c r="BI215" s="68"/>
      <c r="BJ215" s="68" t="s">
        <v>122</v>
      </c>
      <c r="BK215" s="68"/>
      <c r="BL215" s="69" t="e">
        <f t="shared" si="129"/>
        <v>#DIV/0!</v>
      </c>
      <c r="BM215" s="69" t="e">
        <f t="shared" si="130"/>
        <v>#DIV/0!</v>
      </c>
      <c r="BN215" s="68"/>
      <c r="BO215" s="68"/>
      <c r="BP215" s="68" t="s">
        <v>123</v>
      </c>
      <c r="BQ215" s="68"/>
      <c r="BR215" s="69" t="e">
        <f t="shared" si="131"/>
        <v>#DIV/0!</v>
      </c>
      <c r="BS215" s="69" t="e">
        <f t="shared" si="132"/>
        <v>#DIV/0!</v>
      </c>
      <c r="BT215" s="68"/>
      <c r="BU215" s="68"/>
      <c r="BV215" s="68" t="s">
        <v>124</v>
      </c>
      <c r="BW215" s="68"/>
      <c r="BX215" s="69" t="e">
        <f t="shared" si="133"/>
        <v>#DIV/0!</v>
      </c>
      <c r="BY215" s="69" t="e">
        <f t="shared" si="134"/>
        <v>#DIV/0!</v>
      </c>
      <c r="BZ215" s="68"/>
      <c r="CA215" s="68"/>
      <c r="CB215" s="68" t="s">
        <v>125</v>
      </c>
      <c r="CC215" s="68"/>
      <c r="CD215" s="69" t="e">
        <f t="shared" si="135"/>
        <v>#DIV/0!</v>
      </c>
      <c r="CE215" s="69" t="e">
        <f t="shared" si="136"/>
        <v>#DIV/0!</v>
      </c>
      <c r="CF215" s="68"/>
      <c r="CG215" s="68"/>
      <c r="CH215" s="68" t="s">
        <v>126</v>
      </c>
      <c r="CI215" s="68"/>
      <c r="CJ215" s="69" t="e">
        <f t="shared" si="137"/>
        <v>#DIV/0!</v>
      </c>
      <c r="CK215" s="69" t="e">
        <f t="shared" si="138"/>
        <v>#DIV/0!</v>
      </c>
      <c r="CL215" s="68"/>
      <c r="CM215" s="68"/>
      <c r="CN215" s="59">
        <f t="shared" si="139"/>
        <v>0</v>
      </c>
      <c r="CO215" s="59">
        <f t="shared" si="140"/>
        <v>0</v>
      </c>
      <c r="CP215" s="59">
        <f t="shared" si="141"/>
        <v>0</v>
      </c>
      <c r="CQ215" s="59">
        <f t="shared" si="142"/>
        <v>0</v>
      </c>
      <c r="CR215" s="59">
        <f t="shared" si="143"/>
        <v>0</v>
      </c>
      <c r="CS215" s="59">
        <f t="shared" si="144"/>
        <v>0</v>
      </c>
      <c r="CT215" s="59">
        <f t="shared" si="145"/>
        <v>0</v>
      </c>
      <c r="CU215" s="59">
        <f t="shared" si="146"/>
        <v>0</v>
      </c>
      <c r="CV215" s="59">
        <f t="shared" si="147"/>
        <v>0</v>
      </c>
      <c r="CW215" s="59">
        <f t="shared" si="148"/>
        <v>0</v>
      </c>
      <c r="CX215" s="59">
        <f t="shared" si="149"/>
        <v>0</v>
      </c>
      <c r="CY215" s="59">
        <f t="shared" si="150"/>
        <v>0</v>
      </c>
      <c r="CZ215" s="59">
        <f t="shared" si="151"/>
        <v>0</v>
      </c>
    </row>
    <row r="216" spans="1:104" ht="25.75" x14ac:dyDescent="0.4">
      <c r="A216" s="150" t="s">
        <v>457</v>
      </c>
      <c r="B216" s="184" t="s">
        <v>154</v>
      </c>
      <c r="C216" s="21" t="s">
        <v>1660</v>
      </c>
      <c r="D216" s="23" t="s">
        <v>340</v>
      </c>
      <c r="E216" s="23" t="s">
        <v>363</v>
      </c>
      <c r="F216" s="23" t="s">
        <v>364</v>
      </c>
      <c r="G216" s="21">
        <f t="shared" si="114"/>
        <v>4</v>
      </c>
      <c r="H216" s="21"/>
      <c r="I216" s="21"/>
      <c r="J216" s="21">
        <v>1</v>
      </c>
      <c r="K216" s="21"/>
      <c r="L216" s="21"/>
      <c r="M216" s="21">
        <v>1</v>
      </c>
      <c r="N216" s="21"/>
      <c r="O216" s="21"/>
      <c r="P216" s="21">
        <v>1</v>
      </c>
      <c r="Q216" s="21"/>
      <c r="R216" s="21"/>
      <c r="S216" s="21">
        <v>1</v>
      </c>
      <c r="T216" s="68" t="s">
        <v>115</v>
      </c>
      <c r="U216" s="68"/>
      <c r="V216" s="69" t="e">
        <f t="shared" si="115"/>
        <v>#DIV/0!</v>
      </c>
      <c r="W216" s="69">
        <f t="shared" si="116"/>
        <v>0</v>
      </c>
      <c r="X216" s="68"/>
      <c r="Y216" s="68"/>
      <c r="Z216" s="68" t="s">
        <v>116</v>
      </c>
      <c r="AA216" s="68"/>
      <c r="AB216" s="69" t="e">
        <f t="shared" si="117"/>
        <v>#DIV/0!</v>
      </c>
      <c r="AC216" s="69">
        <f t="shared" si="118"/>
        <v>0</v>
      </c>
      <c r="AD216" s="68"/>
      <c r="AE216" s="68"/>
      <c r="AF216" s="68" t="s">
        <v>117</v>
      </c>
      <c r="AG216" s="68"/>
      <c r="AH216" s="69">
        <f t="shared" si="119"/>
        <v>0</v>
      </c>
      <c r="AI216" s="69">
        <f t="shared" si="120"/>
        <v>0</v>
      </c>
      <c r="AJ216" s="68"/>
      <c r="AK216" s="68"/>
      <c r="AL216" s="68" t="s">
        <v>118</v>
      </c>
      <c r="AM216" s="68"/>
      <c r="AN216" s="69" t="e">
        <f t="shared" si="121"/>
        <v>#DIV/0!</v>
      </c>
      <c r="AO216" s="69">
        <f t="shared" si="122"/>
        <v>0</v>
      </c>
      <c r="AP216" s="68"/>
      <c r="AQ216" s="68"/>
      <c r="AR216" s="68" t="s">
        <v>119</v>
      </c>
      <c r="AS216" s="68"/>
      <c r="AT216" s="69" t="e">
        <f t="shared" si="123"/>
        <v>#DIV/0!</v>
      </c>
      <c r="AU216" s="69">
        <f t="shared" si="124"/>
        <v>0</v>
      </c>
      <c r="AV216" s="68"/>
      <c r="AW216" s="68"/>
      <c r="AX216" s="68" t="s">
        <v>120</v>
      </c>
      <c r="AY216" s="68"/>
      <c r="AZ216" s="69">
        <f t="shared" si="125"/>
        <v>0</v>
      </c>
      <c r="BA216" s="69">
        <f t="shared" si="126"/>
        <v>0</v>
      </c>
      <c r="BB216" s="68"/>
      <c r="BC216" s="68"/>
      <c r="BD216" s="68" t="s">
        <v>121</v>
      </c>
      <c r="BE216" s="68"/>
      <c r="BF216" s="69" t="e">
        <f t="shared" si="127"/>
        <v>#DIV/0!</v>
      </c>
      <c r="BG216" s="69">
        <f t="shared" si="128"/>
        <v>0</v>
      </c>
      <c r="BH216" s="68"/>
      <c r="BI216" s="68"/>
      <c r="BJ216" s="68" t="s">
        <v>122</v>
      </c>
      <c r="BK216" s="68"/>
      <c r="BL216" s="69" t="e">
        <f t="shared" si="129"/>
        <v>#DIV/0!</v>
      </c>
      <c r="BM216" s="69">
        <f t="shared" si="130"/>
        <v>0</v>
      </c>
      <c r="BN216" s="68"/>
      <c r="BO216" s="68"/>
      <c r="BP216" s="68" t="s">
        <v>123</v>
      </c>
      <c r="BQ216" s="68"/>
      <c r="BR216" s="69">
        <f t="shared" si="131"/>
        <v>0</v>
      </c>
      <c r="BS216" s="69">
        <f t="shared" si="132"/>
        <v>0</v>
      </c>
      <c r="BT216" s="68"/>
      <c r="BU216" s="68"/>
      <c r="BV216" s="68" t="s">
        <v>124</v>
      </c>
      <c r="BW216" s="68"/>
      <c r="BX216" s="69" t="e">
        <f t="shared" si="133"/>
        <v>#DIV/0!</v>
      </c>
      <c r="BY216" s="69">
        <f t="shared" si="134"/>
        <v>0</v>
      </c>
      <c r="BZ216" s="68"/>
      <c r="CA216" s="68"/>
      <c r="CB216" s="68" t="s">
        <v>125</v>
      </c>
      <c r="CC216" s="68"/>
      <c r="CD216" s="69" t="e">
        <f t="shared" si="135"/>
        <v>#DIV/0!</v>
      </c>
      <c r="CE216" s="69">
        <f t="shared" si="136"/>
        <v>0</v>
      </c>
      <c r="CF216" s="68"/>
      <c r="CG216" s="68"/>
      <c r="CH216" s="68" t="s">
        <v>126</v>
      </c>
      <c r="CI216" s="68"/>
      <c r="CJ216" s="69">
        <f t="shared" si="137"/>
        <v>0</v>
      </c>
      <c r="CK216" s="69">
        <f t="shared" si="138"/>
        <v>0</v>
      </c>
      <c r="CL216" s="68"/>
      <c r="CM216" s="68"/>
      <c r="CN216" s="59">
        <f t="shared" si="139"/>
        <v>0</v>
      </c>
      <c r="CO216" s="59">
        <f t="shared" si="140"/>
        <v>0</v>
      </c>
      <c r="CP216" s="59">
        <f t="shared" si="141"/>
        <v>0</v>
      </c>
      <c r="CQ216" s="59">
        <f t="shared" si="142"/>
        <v>0</v>
      </c>
      <c r="CR216" s="59">
        <f t="shared" si="143"/>
        <v>0</v>
      </c>
      <c r="CS216" s="59">
        <f t="shared" si="144"/>
        <v>0</v>
      </c>
      <c r="CT216" s="59">
        <f t="shared" si="145"/>
        <v>0</v>
      </c>
      <c r="CU216" s="59">
        <f t="shared" si="146"/>
        <v>0</v>
      </c>
      <c r="CV216" s="59">
        <f t="shared" si="147"/>
        <v>0</v>
      </c>
      <c r="CW216" s="59">
        <f t="shared" si="148"/>
        <v>0</v>
      </c>
      <c r="CX216" s="59">
        <f t="shared" si="149"/>
        <v>0</v>
      </c>
      <c r="CY216" s="59">
        <f t="shared" si="150"/>
        <v>0</v>
      </c>
      <c r="CZ216" s="59">
        <f t="shared" si="151"/>
        <v>0</v>
      </c>
    </row>
    <row r="217" spans="1:104" ht="14.15" x14ac:dyDescent="0.4">
      <c r="A217" s="150" t="s">
        <v>457</v>
      </c>
      <c r="B217" s="185"/>
      <c r="C217" s="21" t="s">
        <v>1661</v>
      </c>
      <c r="D217" s="23"/>
      <c r="E217" s="23"/>
      <c r="F217" s="23"/>
      <c r="G217" s="21">
        <f t="shared" si="114"/>
        <v>0</v>
      </c>
      <c r="H217" s="21"/>
      <c r="I217" s="21"/>
      <c r="J217" s="21"/>
      <c r="K217" s="21"/>
      <c r="L217" s="21"/>
      <c r="M217" s="21"/>
      <c r="N217" s="21"/>
      <c r="O217" s="21"/>
      <c r="P217" s="21"/>
      <c r="Q217" s="21"/>
      <c r="R217" s="21"/>
      <c r="S217" s="21"/>
      <c r="T217" s="68" t="s">
        <v>115</v>
      </c>
      <c r="U217" s="68"/>
      <c r="V217" s="69" t="e">
        <f t="shared" si="115"/>
        <v>#DIV/0!</v>
      </c>
      <c r="W217" s="69" t="e">
        <f t="shared" si="116"/>
        <v>#DIV/0!</v>
      </c>
      <c r="X217" s="68"/>
      <c r="Y217" s="68"/>
      <c r="Z217" s="68" t="s">
        <v>116</v>
      </c>
      <c r="AA217" s="68"/>
      <c r="AB217" s="69" t="e">
        <f t="shared" si="117"/>
        <v>#DIV/0!</v>
      </c>
      <c r="AC217" s="69" t="e">
        <f t="shared" si="118"/>
        <v>#DIV/0!</v>
      </c>
      <c r="AD217" s="68"/>
      <c r="AE217" s="68"/>
      <c r="AF217" s="68" t="s">
        <v>117</v>
      </c>
      <c r="AG217" s="68"/>
      <c r="AH217" s="69" t="e">
        <f t="shared" si="119"/>
        <v>#DIV/0!</v>
      </c>
      <c r="AI217" s="69" t="e">
        <f t="shared" si="120"/>
        <v>#DIV/0!</v>
      </c>
      <c r="AJ217" s="68"/>
      <c r="AK217" s="68"/>
      <c r="AL217" s="68" t="s">
        <v>118</v>
      </c>
      <c r="AM217" s="68"/>
      <c r="AN217" s="69" t="e">
        <f t="shared" si="121"/>
        <v>#DIV/0!</v>
      </c>
      <c r="AO217" s="69" t="e">
        <f t="shared" si="122"/>
        <v>#DIV/0!</v>
      </c>
      <c r="AP217" s="68"/>
      <c r="AQ217" s="68"/>
      <c r="AR217" s="68" t="s">
        <v>119</v>
      </c>
      <c r="AS217" s="68"/>
      <c r="AT217" s="69" t="e">
        <f t="shared" si="123"/>
        <v>#DIV/0!</v>
      </c>
      <c r="AU217" s="69" t="e">
        <f t="shared" si="124"/>
        <v>#DIV/0!</v>
      </c>
      <c r="AV217" s="68"/>
      <c r="AW217" s="68"/>
      <c r="AX217" s="68" t="s">
        <v>120</v>
      </c>
      <c r="AY217" s="68"/>
      <c r="AZ217" s="69" t="e">
        <f t="shared" si="125"/>
        <v>#DIV/0!</v>
      </c>
      <c r="BA217" s="69" t="e">
        <f t="shared" si="126"/>
        <v>#DIV/0!</v>
      </c>
      <c r="BB217" s="68"/>
      <c r="BC217" s="68"/>
      <c r="BD217" s="68" t="s">
        <v>121</v>
      </c>
      <c r="BE217" s="68"/>
      <c r="BF217" s="69" t="e">
        <f t="shared" si="127"/>
        <v>#DIV/0!</v>
      </c>
      <c r="BG217" s="69" t="e">
        <f t="shared" si="128"/>
        <v>#DIV/0!</v>
      </c>
      <c r="BH217" s="68"/>
      <c r="BI217" s="68"/>
      <c r="BJ217" s="68" t="s">
        <v>122</v>
      </c>
      <c r="BK217" s="68"/>
      <c r="BL217" s="69" t="e">
        <f t="shared" si="129"/>
        <v>#DIV/0!</v>
      </c>
      <c r="BM217" s="69" t="e">
        <f t="shared" si="130"/>
        <v>#DIV/0!</v>
      </c>
      <c r="BN217" s="68"/>
      <c r="BO217" s="68"/>
      <c r="BP217" s="68" t="s">
        <v>123</v>
      </c>
      <c r="BQ217" s="68"/>
      <c r="BR217" s="69" t="e">
        <f t="shared" si="131"/>
        <v>#DIV/0!</v>
      </c>
      <c r="BS217" s="69" t="e">
        <f t="shared" si="132"/>
        <v>#DIV/0!</v>
      </c>
      <c r="BT217" s="68"/>
      <c r="BU217" s="68"/>
      <c r="BV217" s="68" t="s">
        <v>124</v>
      </c>
      <c r="BW217" s="68"/>
      <c r="BX217" s="69" t="e">
        <f t="shared" si="133"/>
        <v>#DIV/0!</v>
      </c>
      <c r="BY217" s="69" t="e">
        <f t="shared" si="134"/>
        <v>#DIV/0!</v>
      </c>
      <c r="BZ217" s="68"/>
      <c r="CA217" s="68"/>
      <c r="CB217" s="68" t="s">
        <v>125</v>
      </c>
      <c r="CC217" s="68"/>
      <c r="CD217" s="69" t="e">
        <f t="shared" si="135"/>
        <v>#DIV/0!</v>
      </c>
      <c r="CE217" s="69" t="e">
        <f t="shared" si="136"/>
        <v>#DIV/0!</v>
      </c>
      <c r="CF217" s="68"/>
      <c r="CG217" s="68"/>
      <c r="CH217" s="68" t="s">
        <v>126</v>
      </c>
      <c r="CI217" s="68"/>
      <c r="CJ217" s="69" t="e">
        <f t="shared" si="137"/>
        <v>#DIV/0!</v>
      </c>
      <c r="CK217" s="69" t="e">
        <f t="shared" si="138"/>
        <v>#DIV/0!</v>
      </c>
      <c r="CL217" s="68"/>
      <c r="CM217" s="68"/>
      <c r="CN217" s="59">
        <f t="shared" si="139"/>
        <v>0</v>
      </c>
      <c r="CO217" s="59">
        <f t="shared" si="140"/>
        <v>0</v>
      </c>
      <c r="CP217" s="59">
        <f t="shared" si="141"/>
        <v>0</v>
      </c>
      <c r="CQ217" s="59">
        <f t="shared" si="142"/>
        <v>0</v>
      </c>
      <c r="CR217" s="59">
        <f t="shared" si="143"/>
        <v>0</v>
      </c>
      <c r="CS217" s="59">
        <f t="shared" si="144"/>
        <v>0</v>
      </c>
      <c r="CT217" s="59">
        <f t="shared" si="145"/>
        <v>0</v>
      </c>
      <c r="CU217" s="59">
        <f t="shared" si="146"/>
        <v>0</v>
      </c>
      <c r="CV217" s="59">
        <f t="shared" si="147"/>
        <v>0</v>
      </c>
      <c r="CW217" s="59">
        <f t="shared" si="148"/>
        <v>0</v>
      </c>
      <c r="CX217" s="59">
        <f t="shared" si="149"/>
        <v>0</v>
      </c>
      <c r="CY217" s="59">
        <f t="shared" si="150"/>
        <v>0</v>
      </c>
      <c r="CZ217" s="59">
        <f t="shared" si="151"/>
        <v>0</v>
      </c>
    </row>
    <row r="218" spans="1:104" ht="14.15" x14ac:dyDescent="0.4">
      <c r="A218" s="150" t="s">
        <v>457</v>
      </c>
      <c r="B218" s="185"/>
      <c r="C218" s="21" t="s">
        <v>1662</v>
      </c>
      <c r="D218" s="23"/>
      <c r="E218" s="23"/>
      <c r="F218" s="23"/>
      <c r="G218" s="21">
        <f t="shared" si="114"/>
        <v>0</v>
      </c>
      <c r="H218" s="21"/>
      <c r="I218" s="21"/>
      <c r="J218" s="21"/>
      <c r="K218" s="21"/>
      <c r="L218" s="21"/>
      <c r="M218" s="21"/>
      <c r="N218" s="21"/>
      <c r="O218" s="21"/>
      <c r="P218" s="21"/>
      <c r="Q218" s="21"/>
      <c r="R218" s="21"/>
      <c r="S218" s="21"/>
      <c r="T218" s="68" t="s">
        <v>115</v>
      </c>
      <c r="U218" s="68"/>
      <c r="V218" s="69" t="e">
        <f t="shared" si="115"/>
        <v>#DIV/0!</v>
      </c>
      <c r="W218" s="69" t="e">
        <f t="shared" si="116"/>
        <v>#DIV/0!</v>
      </c>
      <c r="X218" s="68"/>
      <c r="Y218" s="68"/>
      <c r="Z218" s="68" t="s">
        <v>116</v>
      </c>
      <c r="AA218" s="68"/>
      <c r="AB218" s="69" t="e">
        <f t="shared" si="117"/>
        <v>#DIV/0!</v>
      </c>
      <c r="AC218" s="69" t="e">
        <f t="shared" si="118"/>
        <v>#DIV/0!</v>
      </c>
      <c r="AD218" s="68"/>
      <c r="AE218" s="68"/>
      <c r="AF218" s="68" t="s">
        <v>117</v>
      </c>
      <c r="AG218" s="68"/>
      <c r="AH218" s="69" t="e">
        <f t="shared" si="119"/>
        <v>#DIV/0!</v>
      </c>
      <c r="AI218" s="69" t="e">
        <f t="shared" si="120"/>
        <v>#DIV/0!</v>
      </c>
      <c r="AJ218" s="68"/>
      <c r="AK218" s="68"/>
      <c r="AL218" s="68" t="s">
        <v>118</v>
      </c>
      <c r="AM218" s="68"/>
      <c r="AN218" s="69" t="e">
        <f t="shared" si="121"/>
        <v>#DIV/0!</v>
      </c>
      <c r="AO218" s="69" t="e">
        <f t="shared" si="122"/>
        <v>#DIV/0!</v>
      </c>
      <c r="AP218" s="68"/>
      <c r="AQ218" s="68"/>
      <c r="AR218" s="68" t="s">
        <v>119</v>
      </c>
      <c r="AS218" s="68"/>
      <c r="AT218" s="69" t="e">
        <f t="shared" si="123"/>
        <v>#DIV/0!</v>
      </c>
      <c r="AU218" s="69" t="e">
        <f t="shared" si="124"/>
        <v>#DIV/0!</v>
      </c>
      <c r="AV218" s="68"/>
      <c r="AW218" s="68"/>
      <c r="AX218" s="68" t="s">
        <v>120</v>
      </c>
      <c r="AY218" s="68"/>
      <c r="AZ218" s="69" t="e">
        <f t="shared" si="125"/>
        <v>#DIV/0!</v>
      </c>
      <c r="BA218" s="69" t="e">
        <f t="shared" si="126"/>
        <v>#DIV/0!</v>
      </c>
      <c r="BB218" s="68"/>
      <c r="BC218" s="68"/>
      <c r="BD218" s="68" t="s">
        <v>121</v>
      </c>
      <c r="BE218" s="68"/>
      <c r="BF218" s="69" t="e">
        <f t="shared" si="127"/>
        <v>#DIV/0!</v>
      </c>
      <c r="BG218" s="69" t="e">
        <f t="shared" si="128"/>
        <v>#DIV/0!</v>
      </c>
      <c r="BH218" s="68"/>
      <c r="BI218" s="68"/>
      <c r="BJ218" s="68" t="s">
        <v>122</v>
      </c>
      <c r="BK218" s="68"/>
      <c r="BL218" s="69" t="e">
        <f t="shared" si="129"/>
        <v>#DIV/0!</v>
      </c>
      <c r="BM218" s="69" t="e">
        <f t="shared" si="130"/>
        <v>#DIV/0!</v>
      </c>
      <c r="BN218" s="68"/>
      <c r="BO218" s="68"/>
      <c r="BP218" s="68" t="s">
        <v>123</v>
      </c>
      <c r="BQ218" s="68"/>
      <c r="BR218" s="69" t="e">
        <f t="shared" si="131"/>
        <v>#DIV/0!</v>
      </c>
      <c r="BS218" s="69" t="e">
        <f t="shared" si="132"/>
        <v>#DIV/0!</v>
      </c>
      <c r="BT218" s="68"/>
      <c r="BU218" s="68"/>
      <c r="BV218" s="68" t="s">
        <v>124</v>
      </c>
      <c r="BW218" s="68"/>
      <c r="BX218" s="69" t="e">
        <f t="shared" si="133"/>
        <v>#DIV/0!</v>
      </c>
      <c r="BY218" s="69" t="e">
        <f t="shared" si="134"/>
        <v>#DIV/0!</v>
      </c>
      <c r="BZ218" s="68"/>
      <c r="CA218" s="68"/>
      <c r="CB218" s="68" t="s">
        <v>125</v>
      </c>
      <c r="CC218" s="68"/>
      <c r="CD218" s="69" t="e">
        <f t="shared" si="135"/>
        <v>#DIV/0!</v>
      </c>
      <c r="CE218" s="69" t="e">
        <f t="shared" si="136"/>
        <v>#DIV/0!</v>
      </c>
      <c r="CF218" s="68"/>
      <c r="CG218" s="68"/>
      <c r="CH218" s="68" t="s">
        <v>126</v>
      </c>
      <c r="CI218" s="68"/>
      <c r="CJ218" s="69" t="e">
        <f t="shared" si="137"/>
        <v>#DIV/0!</v>
      </c>
      <c r="CK218" s="69" t="e">
        <f t="shared" si="138"/>
        <v>#DIV/0!</v>
      </c>
      <c r="CL218" s="68"/>
      <c r="CM218" s="68"/>
      <c r="CN218" s="59">
        <f t="shared" si="139"/>
        <v>0</v>
      </c>
      <c r="CO218" s="59">
        <f t="shared" si="140"/>
        <v>0</v>
      </c>
      <c r="CP218" s="59">
        <f t="shared" si="141"/>
        <v>0</v>
      </c>
      <c r="CQ218" s="59">
        <f t="shared" si="142"/>
        <v>0</v>
      </c>
      <c r="CR218" s="59">
        <f t="shared" si="143"/>
        <v>0</v>
      </c>
      <c r="CS218" s="59">
        <f t="shared" si="144"/>
        <v>0</v>
      </c>
      <c r="CT218" s="59">
        <f t="shared" si="145"/>
        <v>0</v>
      </c>
      <c r="CU218" s="59">
        <f t="shared" si="146"/>
        <v>0</v>
      </c>
      <c r="CV218" s="59">
        <f t="shared" si="147"/>
        <v>0</v>
      </c>
      <c r="CW218" s="59">
        <f t="shared" si="148"/>
        <v>0</v>
      </c>
      <c r="CX218" s="59">
        <f t="shared" si="149"/>
        <v>0</v>
      </c>
      <c r="CY218" s="59">
        <f t="shared" si="150"/>
        <v>0</v>
      </c>
      <c r="CZ218" s="59">
        <f t="shared" si="151"/>
        <v>0</v>
      </c>
    </row>
    <row r="219" spans="1:104" ht="14.15" x14ac:dyDescent="0.4">
      <c r="A219" s="150" t="s">
        <v>457</v>
      </c>
      <c r="B219" s="186"/>
      <c r="C219" s="21" t="s">
        <v>1663</v>
      </c>
      <c r="D219" s="23"/>
      <c r="E219" s="23"/>
      <c r="F219" s="23"/>
      <c r="G219" s="21">
        <f t="shared" si="114"/>
        <v>0</v>
      </c>
      <c r="H219" s="21"/>
      <c r="I219" s="21"/>
      <c r="J219" s="21"/>
      <c r="K219" s="21"/>
      <c r="L219" s="21"/>
      <c r="M219" s="21"/>
      <c r="N219" s="21"/>
      <c r="O219" s="21"/>
      <c r="P219" s="21"/>
      <c r="Q219" s="21"/>
      <c r="R219" s="21"/>
      <c r="S219" s="21"/>
      <c r="T219" s="68" t="s">
        <v>115</v>
      </c>
      <c r="U219" s="68"/>
      <c r="V219" s="69" t="e">
        <f t="shared" si="115"/>
        <v>#DIV/0!</v>
      </c>
      <c r="W219" s="69" t="e">
        <f t="shared" si="116"/>
        <v>#DIV/0!</v>
      </c>
      <c r="X219" s="68"/>
      <c r="Y219" s="68"/>
      <c r="Z219" s="68" t="s">
        <v>116</v>
      </c>
      <c r="AA219" s="68"/>
      <c r="AB219" s="69" t="e">
        <f t="shared" si="117"/>
        <v>#DIV/0!</v>
      </c>
      <c r="AC219" s="69" t="e">
        <f t="shared" si="118"/>
        <v>#DIV/0!</v>
      </c>
      <c r="AD219" s="68"/>
      <c r="AE219" s="68"/>
      <c r="AF219" s="68" t="s">
        <v>117</v>
      </c>
      <c r="AG219" s="68"/>
      <c r="AH219" s="69" t="e">
        <f t="shared" si="119"/>
        <v>#DIV/0!</v>
      </c>
      <c r="AI219" s="69" t="e">
        <f t="shared" si="120"/>
        <v>#DIV/0!</v>
      </c>
      <c r="AJ219" s="68"/>
      <c r="AK219" s="68"/>
      <c r="AL219" s="68" t="s">
        <v>118</v>
      </c>
      <c r="AM219" s="68"/>
      <c r="AN219" s="69" t="e">
        <f t="shared" si="121"/>
        <v>#DIV/0!</v>
      </c>
      <c r="AO219" s="69" t="e">
        <f t="shared" si="122"/>
        <v>#DIV/0!</v>
      </c>
      <c r="AP219" s="68"/>
      <c r="AQ219" s="68"/>
      <c r="AR219" s="68" t="s">
        <v>119</v>
      </c>
      <c r="AS219" s="68"/>
      <c r="AT219" s="69" t="e">
        <f t="shared" si="123"/>
        <v>#DIV/0!</v>
      </c>
      <c r="AU219" s="69" t="e">
        <f t="shared" si="124"/>
        <v>#DIV/0!</v>
      </c>
      <c r="AV219" s="68"/>
      <c r="AW219" s="68"/>
      <c r="AX219" s="68" t="s">
        <v>120</v>
      </c>
      <c r="AY219" s="68"/>
      <c r="AZ219" s="69" t="e">
        <f t="shared" si="125"/>
        <v>#DIV/0!</v>
      </c>
      <c r="BA219" s="69" t="e">
        <f t="shared" si="126"/>
        <v>#DIV/0!</v>
      </c>
      <c r="BB219" s="68"/>
      <c r="BC219" s="68"/>
      <c r="BD219" s="68" t="s">
        <v>121</v>
      </c>
      <c r="BE219" s="68"/>
      <c r="BF219" s="69" t="e">
        <f t="shared" si="127"/>
        <v>#DIV/0!</v>
      </c>
      <c r="BG219" s="69" t="e">
        <f t="shared" si="128"/>
        <v>#DIV/0!</v>
      </c>
      <c r="BH219" s="68"/>
      <c r="BI219" s="68"/>
      <c r="BJ219" s="68" t="s">
        <v>122</v>
      </c>
      <c r="BK219" s="68"/>
      <c r="BL219" s="69" t="e">
        <f t="shared" si="129"/>
        <v>#DIV/0!</v>
      </c>
      <c r="BM219" s="69" t="e">
        <f t="shared" si="130"/>
        <v>#DIV/0!</v>
      </c>
      <c r="BN219" s="68"/>
      <c r="BO219" s="68"/>
      <c r="BP219" s="68" t="s">
        <v>123</v>
      </c>
      <c r="BQ219" s="68"/>
      <c r="BR219" s="69" t="e">
        <f t="shared" si="131"/>
        <v>#DIV/0!</v>
      </c>
      <c r="BS219" s="69" t="e">
        <f t="shared" si="132"/>
        <v>#DIV/0!</v>
      </c>
      <c r="BT219" s="68"/>
      <c r="BU219" s="68"/>
      <c r="BV219" s="68" t="s">
        <v>124</v>
      </c>
      <c r="BW219" s="68"/>
      <c r="BX219" s="69" t="e">
        <f t="shared" si="133"/>
        <v>#DIV/0!</v>
      </c>
      <c r="BY219" s="69" t="e">
        <f t="shared" si="134"/>
        <v>#DIV/0!</v>
      </c>
      <c r="BZ219" s="68"/>
      <c r="CA219" s="68"/>
      <c r="CB219" s="68" t="s">
        <v>125</v>
      </c>
      <c r="CC219" s="68"/>
      <c r="CD219" s="69" t="e">
        <f t="shared" si="135"/>
        <v>#DIV/0!</v>
      </c>
      <c r="CE219" s="69" t="e">
        <f t="shared" si="136"/>
        <v>#DIV/0!</v>
      </c>
      <c r="CF219" s="68"/>
      <c r="CG219" s="68"/>
      <c r="CH219" s="68" t="s">
        <v>126</v>
      </c>
      <c r="CI219" s="68"/>
      <c r="CJ219" s="69" t="e">
        <f t="shared" si="137"/>
        <v>#DIV/0!</v>
      </c>
      <c r="CK219" s="69" t="e">
        <f t="shared" si="138"/>
        <v>#DIV/0!</v>
      </c>
      <c r="CL219" s="68"/>
      <c r="CM219" s="68"/>
      <c r="CN219" s="59">
        <f t="shared" si="139"/>
        <v>0</v>
      </c>
      <c r="CO219" s="59">
        <f t="shared" si="140"/>
        <v>0</v>
      </c>
      <c r="CP219" s="59">
        <f t="shared" si="141"/>
        <v>0</v>
      </c>
      <c r="CQ219" s="59">
        <f t="shared" si="142"/>
        <v>0</v>
      </c>
      <c r="CR219" s="59">
        <f t="shared" si="143"/>
        <v>0</v>
      </c>
      <c r="CS219" s="59">
        <f t="shared" si="144"/>
        <v>0</v>
      </c>
      <c r="CT219" s="59">
        <f t="shared" si="145"/>
        <v>0</v>
      </c>
      <c r="CU219" s="59">
        <f t="shared" si="146"/>
        <v>0</v>
      </c>
      <c r="CV219" s="59">
        <f t="shared" si="147"/>
        <v>0</v>
      </c>
      <c r="CW219" s="59">
        <f t="shared" si="148"/>
        <v>0</v>
      </c>
      <c r="CX219" s="59">
        <f t="shared" si="149"/>
        <v>0</v>
      </c>
      <c r="CY219" s="59">
        <f t="shared" si="150"/>
        <v>0</v>
      </c>
      <c r="CZ219" s="59">
        <f t="shared" si="151"/>
        <v>0</v>
      </c>
    </row>
    <row r="220" spans="1:104" ht="51.45" x14ac:dyDescent="0.4">
      <c r="A220" s="150" t="s">
        <v>891</v>
      </c>
      <c r="B220" s="235" t="s">
        <v>154</v>
      </c>
      <c r="C220" s="21" t="s">
        <v>1664</v>
      </c>
      <c r="D220" s="23" t="s">
        <v>900</v>
      </c>
      <c r="E220" s="23" t="s">
        <v>901</v>
      </c>
      <c r="F220" s="23" t="s">
        <v>902</v>
      </c>
      <c r="G220" s="21">
        <f t="shared" si="114"/>
        <v>1</v>
      </c>
      <c r="H220" s="21"/>
      <c r="I220" s="21"/>
      <c r="J220" s="21"/>
      <c r="K220" s="21"/>
      <c r="L220" s="21"/>
      <c r="M220" s="21"/>
      <c r="N220" s="21"/>
      <c r="O220" s="21"/>
      <c r="P220" s="21"/>
      <c r="Q220" s="21"/>
      <c r="R220" s="21">
        <v>1</v>
      </c>
      <c r="S220" s="21"/>
      <c r="T220" s="68" t="s">
        <v>115</v>
      </c>
      <c r="U220" s="68"/>
      <c r="V220" s="69" t="e">
        <f t="shared" si="115"/>
        <v>#DIV/0!</v>
      </c>
      <c r="W220" s="69">
        <f t="shared" si="116"/>
        <v>0</v>
      </c>
      <c r="X220" s="68"/>
      <c r="Y220" s="68"/>
      <c r="Z220" s="68" t="s">
        <v>116</v>
      </c>
      <c r="AA220" s="68"/>
      <c r="AB220" s="69" t="e">
        <f t="shared" si="117"/>
        <v>#DIV/0!</v>
      </c>
      <c r="AC220" s="69">
        <f t="shared" si="118"/>
        <v>0</v>
      </c>
      <c r="AD220" s="68"/>
      <c r="AE220" s="68"/>
      <c r="AF220" s="68" t="s">
        <v>117</v>
      </c>
      <c r="AG220" s="68"/>
      <c r="AH220" s="69" t="e">
        <f t="shared" si="119"/>
        <v>#DIV/0!</v>
      </c>
      <c r="AI220" s="69">
        <f t="shared" si="120"/>
        <v>0</v>
      </c>
      <c r="AJ220" s="68"/>
      <c r="AK220" s="68"/>
      <c r="AL220" s="68" t="s">
        <v>118</v>
      </c>
      <c r="AM220" s="68"/>
      <c r="AN220" s="69" t="e">
        <f t="shared" si="121"/>
        <v>#DIV/0!</v>
      </c>
      <c r="AO220" s="69">
        <f t="shared" si="122"/>
        <v>0</v>
      </c>
      <c r="AP220" s="68"/>
      <c r="AQ220" s="68"/>
      <c r="AR220" s="68" t="s">
        <v>119</v>
      </c>
      <c r="AS220" s="68"/>
      <c r="AT220" s="69" t="e">
        <f t="shared" si="123"/>
        <v>#DIV/0!</v>
      </c>
      <c r="AU220" s="69">
        <f t="shared" si="124"/>
        <v>0</v>
      </c>
      <c r="AV220" s="68"/>
      <c r="AW220" s="68"/>
      <c r="AX220" s="68" t="s">
        <v>120</v>
      </c>
      <c r="AY220" s="68"/>
      <c r="AZ220" s="69" t="e">
        <f t="shared" si="125"/>
        <v>#DIV/0!</v>
      </c>
      <c r="BA220" s="69">
        <f t="shared" si="126"/>
        <v>0</v>
      </c>
      <c r="BB220" s="68"/>
      <c r="BC220" s="68"/>
      <c r="BD220" s="68" t="s">
        <v>121</v>
      </c>
      <c r="BE220" s="68"/>
      <c r="BF220" s="69" t="e">
        <f t="shared" si="127"/>
        <v>#DIV/0!</v>
      </c>
      <c r="BG220" s="69">
        <f t="shared" si="128"/>
        <v>0</v>
      </c>
      <c r="BH220" s="68"/>
      <c r="BI220" s="68"/>
      <c r="BJ220" s="68" t="s">
        <v>122</v>
      </c>
      <c r="BK220" s="68"/>
      <c r="BL220" s="69" t="e">
        <f t="shared" si="129"/>
        <v>#DIV/0!</v>
      </c>
      <c r="BM220" s="69">
        <f t="shared" si="130"/>
        <v>0</v>
      </c>
      <c r="BN220" s="68"/>
      <c r="BO220" s="68"/>
      <c r="BP220" s="68" t="s">
        <v>123</v>
      </c>
      <c r="BQ220" s="68"/>
      <c r="BR220" s="69" t="e">
        <f t="shared" si="131"/>
        <v>#DIV/0!</v>
      </c>
      <c r="BS220" s="69">
        <f t="shared" si="132"/>
        <v>0</v>
      </c>
      <c r="BT220" s="68"/>
      <c r="BU220" s="68"/>
      <c r="BV220" s="68" t="s">
        <v>124</v>
      </c>
      <c r="BW220" s="68"/>
      <c r="BX220" s="69" t="e">
        <f t="shared" si="133"/>
        <v>#DIV/0!</v>
      </c>
      <c r="BY220" s="69">
        <f t="shared" si="134"/>
        <v>0</v>
      </c>
      <c r="BZ220" s="68"/>
      <c r="CA220" s="68"/>
      <c r="CB220" s="68" t="s">
        <v>125</v>
      </c>
      <c r="CC220" s="68"/>
      <c r="CD220" s="69">
        <f t="shared" si="135"/>
        <v>0</v>
      </c>
      <c r="CE220" s="69">
        <f t="shared" si="136"/>
        <v>0</v>
      </c>
      <c r="CF220" s="68"/>
      <c r="CG220" s="68"/>
      <c r="CH220" s="68" t="s">
        <v>126</v>
      </c>
      <c r="CI220" s="68"/>
      <c r="CJ220" s="69" t="e">
        <f t="shared" si="137"/>
        <v>#DIV/0!</v>
      </c>
      <c r="CK220" s="69">
        <f t="shared" si="138"/>
        <v>0</v>
      </c>
      <c r="CL220" s="68"/>
      <c r="CM220" s="68"/>
      <c r="CN220" s="59">
        <f t="shared" si="139"/>
        <v>0</v>
      </c>
      <c r="CO220" s="59">
        <f t="shared" si="140"/>
        <v>0</v>
      </c>
      <c r="CP220" s="59">
        <f t="shared" si="141"/>
        <v>0</v>
      </c>
      <c r="CQ220" s="59">
        <f t="shared" si="142"/>
        <v>0</v>
      </c>
      <c r="CR220" s="59">
        <f t="shared" si="143"/>
        <v>0</v>
      </c>
      <c r="CS220" s="59">
        <f t="shared" si="144"/>
        <v>0</v>
      </c>
      <c r="CT220" s="59">
        <f t="shared" si="145"/>
        <v>0</v>
      </c>
      <c r="CU220" s="59">
        <f t="shared" si="146"/>
        <v>0</v>
      </c>
      <c r="CV220" s="59">
        <f t="shared" si="147"/>
        <v>0</v>
      </c>
      <c r="CW220" s="59">
        <f t="shared" si="148"/>
        <v>0</v>
      </c>
      <c r="CX220" s="59">
        <f t="shared" si="149"/>
        <v>0</v>
      </c>
      <c r="CY220" s="59">
        <f t="shared" si="150"/>
        <v>0</v>
      </c>
      <c r="CZ220" s="59">
        <f t="shared" si="151"/>
        <v>0</v>
      </c>
    </row>
    <row r="221" spans="1:104" ht="14.15" x14ac:dyDescent="0.4">
      <c r="A221" s="150" t="s">
        <v>891</v>
      </c>
      <c r="B221" s="236"/>
      <c r="C221" s="21" t="s">
        <v>1665</v>
      </c>
      <c r="D221" s="23"/>
      <c r="E221" s="23"/>
      <c r="F221" s="23"/>
      <c r="G221" s="21">
        <f t="shared" si="114"/>
        <v>0</v>
      </c>
      <c r="H221" s="21"/>
      <c r="I221" s="21"/>
      <c r="J221" s="21"/>
      <c r="K221" s="21"/>
      <c r="L221" s="21"/>
      <c r="M221" s="21"/>
      <c r="N221" s="21"/>
      <c r="O221" s="21"/>
      <c r="P221" s="21"/>
      <c r="Q221" s="21"/>
      <c r="R221" s="21"/>
      <c r="S221" s="21"/>
      <c r="T221" s="68" t="s">
        <v>115</v>
      </c>
      <c r="U221" s="68"/>
      <c r="V221" s="69" t="e">
        <f t="shared" si="115"/>
        <v>#DIV/0!</v>
      </c>
      <c r="W221" s="69" t="e">
        <f t="shared" si="116"/>
        <v>#DIV/0!</v>
      </c>
      <c r="X221" s="68"/>
      <c r="Y221" s="68"/>
      <c r="Z221" s="68" t="s">
        <v>116</v>
      </c>
      <c r="AA221" s="68"/>
      <c r="AB221" s="69" t="e">
        <f t="shared" si="117"/>
        <v>#DIV/0!</v>
      </c>
      <c r="AC221" s="69" t="e">
        <f t="shared" si="118"/>
        <v>#DIV/0!</v>
      </c>
      <c r="AD221" s="68"/>
      <c r="AE221" s="68"/>
      <c r="AF221" s="68" t="s">
        <v>117</v>
      </c>
      <c r="AG221" s="68"/>
      <c r="AH221" s="69" t="e">
        <f t="shared" si="119"/>
        <v>#DIV/0!</v>
      </c>
      <c r="AI221" s="69" t="e">
        <f t="shared" si="120"/>
        <v>#DIV/0!</v>
      </c>
      <c r="AJ221" s="68"/>
      <c r="AK221" s="68"/>
      <c r="AL221" s="68" t="s">
        <v>118</v>
      </c>
      <c r="AM221" s="68"/>
      <c r="AN221" s="69" t="e">
        <f t="shared" si="121"/>
        <v>#DIV/0!</v>
      </c>
      <c r="AO221" s="69" t="e">
        <f t="shared" si="122"/>
        <v>#DIV/0!</v>
      </c>
      <c r="AP221" s="68"/>
      <c r="AQ221" s="68"/>
      <c r="AR221" s="68" t="s">
        <v>119</v>
      </c>
      <c r="AS221" s="68"/>
      <c r="AT221" s="69" t="e">
        <f t="shared" si="123"/>
        <v>#DIV/0!</v>
      </c>
      <c r="AU221" s="69" t="e">
        <f t="shared" si="124"/>
        <v>#DIV/0!</v>
      </c>
      <c r="AV221" s="68"/>
      <c r="AW221" s="68"/>
      <c r="AX221" s="68" t="s">
        <v>120</v>
      </c>
      <c r="AY221" s="68"/>
      <c r="AZ221" s="69" t="e">
        <f t="shared" si="125"/>
        <v>#DIV/0!</v>
      </c>
      <c r="BA221" s="69" t="e">
        <f t="shared" si="126"/>
        <v>#DIV/0!</v>
      </c>
      <c r="BB221" s="68"/>
      <c r="BC221" s="68"/>
      <c r="BD221" s="68" t="s">
        <v>121</v>
      </c>
      <c r="BE221" s="68"/>
      <c r="BF221" s="69" t="e">
        <f t="shared" si="127"/>
        <v>#DIV/0!</v>
      </c>
      <c r="BG221" s="69" t="e">
        <f t="shared" si="128"/>
        <v>#DIV/0!</v>
      </c>
      <c r="BH221" s="68"/>
      <c r="BI221" s="68"/>
      <c r="BJ221" s="68" t="s">
        <v>122</v>
      </c>
      <c r="BK221" s="68"/>
      <c r="BL221" s="69" t="e">
        <f t="shared" si="129"/>
        <v>#DIV/0!</v>
      </c>
      <c r="BM221" s="69" t="e">
        <f t="shared" si="130"/>
        <v>#DIV/0!</v>
      </c>
      <c r="BN221" s="68"/>
      <c r="BO221" s="68"/>
      <c r="BP221" s="68" t="s">
        <v>123</v>
      </c>
      <c r="BQ221" s="68"/>
      <c r="BR221" s="69" t="e">
        <f t="shared" si="131"/>
        <v>#DIV/0!</v>
      </c>
      <c r="BS221" s="69" t="e">
        <f t="shared" si="132"/>
        <v>#DIV/0!</v>
      </c>
      <c r="BT221" s="68"/>
      <c r="BU221" s="68"/>
      <c r="BV221" s="68" t="s">
        <v>124</v>
      </c>
      <c r="BW221" s="68"/>
      <c r="BX221" s="69" t="e">
        <f t="shared" si="133"/>
        <v>#DIV/0!</v>
      </c>
      <c r="BY221" s="69" t="e">
        <f t="shared" si="134"/>
        <v>#DIV/0!</v>
      </c>
      <c r="BZ221" s="68"/>
      <c r="CA221" s="68"/>
      <c r="CB221" s="68" t="s">
        <v>125</v>
      </c>
      <c r="CC221" s="68"/>
      <c r="CD221" s="69" t="e">
        <f t="shared" si="135"/>
        <v>#DIV/0!</v>
      </c>
      <c r="CE221" s="69" t="e">
        <f t="shared" si="136"/>
        <v>#DIV/0!</v>
      </c>
      <c r="CF221" s="68"/>
      <c r="CG221" s="68"/>
      <c r="CH221" s="68" t="s">
        <v>126</v>
      </c>
      <c r="CI221" s="68"/>
      <c r="CJ221" s="69" t="e">
        <f t="shared" si="137"/>
        <v>#DIV/0!</v>
      </c>
      <c r="CK221" s="69" t="e">
        <f t="shared" si="138"/>
        <v>#DIV/0!</v>
      </c>
      <c r="CL221" s="68"/>
      <c r="CM221" s="68"/>
      <c r="CN221" s="59">
        <f t="shared" si="139"/>
        <v>0</v>
      </c>
      <c r="CO221" s="59">
        <f t="shared" si="140"/>
        <v>0</v>
      </c>
      <c r="CP221" s="59">
        <f t="shared" si="141"/>
        <v>0</v>
      </c>
      <c r="CQ221" s="59">
        <f t="shared" si="142"/>
        <v>0</v>
      </c>
      <c r="CR221" s="59">
        <f t="shared" si="143"/>
        <v>0</v>
      </c>
      <c r="CS221" s="59">
        <f t="shared" si="144"/>
        <v>0</v>
      </c>
      <c r="CT221" s="59">
        <f t="shared" si="145"/>
        <v>0</v>
      </c>
      <c r="CU221" s="59">
        <f t="shared" si="146"/>
        <v>0</v>
      </c>
      <c r="CV221" s="59">
        <f t="shared" si="147"/>
        <v>0</v>
      </c>
      <c r="CW221" s="59">
        <f t="shared" si="148"/>
        <v>0</v>
      </c>
      <c r="CX221" s="59">
        <f t="shared" si="149"/>
        <v>0</v>
      </c>
      <c r="CY221" s="59">
        <f t="shared" si="150"/>
        <v>0</v>
      </c>
      <c r="CZ221" s="59">
        <f t="shared" si="151"/>
        <v>0</v>
      </c>
    </row>
    <row r="222" spans="1:104" ht="14.15" x14ac:dyDescent="0.4">
      <c r="A222" s="150" t="s">
        <v>891</v>
      </c>
      <c r="B222" s="236"/>
      <c r="C222" s="21" t="s">
        <v>1666</v>
      </c>
      <c r="D222" s="23"/>
      <c r="E222" s="23"/>
      <c r="F222" s="23"/>
      <c r="G222" s="21">
        <f t="shared" si="114"/>
        <v>0</v>
      </c>
      <c r="H222" s="21"/>
      <c r="I222" s="21"/>
      <c r="J222" s="21"/>
      <c r="K222" s="21"/>
      <c r="L222" s="21"/>
      <c r="M222" s="21"/>
      <c r="N222" s="21"/>
      <c r="O222" s="21"/>
      <c r="P222" s="21"/>
      <c r="Q222" s="21"/>
      <c r="R222" s="21"/>
      <c r="S222" s="21"/>
      <c r="T222" s="68" t="s">
        <v>115</v>
      </c>
      <c r="U222" s="68"/>
      <c r="V222" s="69" t="e">
        <f t="shared" si="115"/>
        <v>#DIV/0!</v>
      </c>
      <c r="W222" s="69" t="e">
        <f t="shared" si="116"/>
        <v>#DIV/0!</v>
      </c>
      <c r="X222" s="68"/>
      <c r="Y222" s="68"/>
      <c r="Z222" s="68" t="s">
        <v>116</v>
      </c>
      <c r="AA222" s="68"/>
      <c r="AB222" s="69" t="e">
        <f t="shared" si="117"/>
        <v>#DIV/0!</v>
      </c>
      <c r="AC222" s="69" t="e">
        <f t="shared" si="118"/>
        <v>#DIV/0!</v>
      </c>
      <c r="AD222" s="68"/>
      <c r="AE222" s="68"/>
      <c r="AF222" s="68" t="s">
        <v>117</v>
      </c>
      <c r="AG222" s="68"/>
      <c r="AH222" s="69" t="e">
        <f t="shared" si="119"/>
        <v>#DIV/0!</v>
      </c>
      <c r="AI222" s="69" t="e">
        <f t="shared" si="120"/>
        <v>#DIV/0!</v>
      </c>
      <c r="AJ222" s="68"/>
      <c r="AK222" s="68"/>
      <c r="AL222" s="68" t="s">
        <v>118</v>
      </c>
      <c r="AM222" s="68"/>
      <c r="AN222" s="69" t="e">
        <f t="shared" si="121"/>
        <v>#DIV/0!</v>
      </c>
      <c r="AO222" s="69" t="e">
        <f t="shared" si="122"/>
        <v>#DIV/0!</v>
      </c>
      <c r="AP222" s="68"/>
      <c r="AQ222" s="68"/>
      <c r="AR222" s="68" t="s">
        <v>119</v>
      </c>
      <c r="AS222" s="68"/>
      <c r="AT222" s="69" t="e">
        <f t="shared" si="123"/>
        <v>#DIV/0!</v>
      </c>
      <c r="AU222" s="69" t="e">
        <f t="shared" si="124"/>
        <v>#DIV/0!</v>
      </c>
      <c r="AV222" s="68"/>
      <c r="AW222" s="68"/>
      <c r="AX222" s="68" t="s">
        <v>120</v>
      </c>
      <c r="AY222" s="68"/>
      <c r="AZ222" s="69" t="e">
        <f t="shared" si="125"/>
        <v>#DIV/0!</v>
      </c>
      <c r="BA222" s="69" t="e">
        <f t="shared" si="126"/>
        <v>#DIV/0!</v>
      </c>
      <c r="BB222" s="68"/>
      <c r="BC222" s="68"/>
      <c r="BD222" s="68" t="s">
        <v>121</v>
      </c>
      <c r="BE222" s="68"/>
      <c r="BF222" s="69" t="e">
        <f t="shared" si="127"/>
        <v>#DIV/0!</v>
      </c>
      <c r="BG222" s="69" t="e">
        <f t="shared" si="128"/>
        <v>#DIV/0!</v>
      </c>
      <c r="BH222" s="68"/>
      <c r="BI222" s="68"/>
      <c r="BJ222" s="68" t="s">
        <v>122</v>
      </c>
      <c r="BK222" s="68"/>
      <c r="BL222" s="69" t="e">
        <f t="shared" si="129"/>
        <v>#DIV/0!</v>
      </c>
      <c r="BM222" s="69" t="e">
        <f t="shared" si="130"/>
        <v>#DIV/0!</v>
      </c>
      <c r="BN222" s="68"/>
      <c r="BO222" s="68"/>
      <c r="BP222" s="68" t="s">
        <v>123</v>
      </c>
      <c r="BQ222" s="68"/>
      <c r="BR222" s="69" t="e">
        <f t="shared" si="131"/>
        <v>#DIV/0!</v>
      </c>
      <c r="BS222" s="69" t="e">
        <f t="shared" si="132"/>
        <v>#DIV/0!</v>
      </c>
      <c r="BT222" s="68"/>
      <c r="BU222" s="68"/>
      <c r="BV222" s="68" t="s">
        <v>124</v>
      </c>
      <c r="BW222" s="68"/>
      <c r="BX222" s="69" t="e">
        <f t="shared" si="133"/>
        <v>#DIV/0!</v>
      </c>
      <c r="BY222" s="69" t="e">
        <f t="shared" si="134"/>
        <v>#DIV/0!</v>
      </c>
      <c r="BZ222" s="68"/>
      <c r="CA222" s="68"/>
      <c r="CB222" s="68" t="s">
        <v>125</v>
      </c>
      <c r="CC222" s="68"/>
      <c r="CD222" s="69" t="e">
        <f t="shared" si="135"/>
        <v>#DIV/0!</v>
      </c>
      <c r="CE222" s="69" t="e">
        <f t="shared" si="136"/>
        <v>#DIV/0!</v>
      </c>
      <c r="CF222" s="68"/>
      <c r="CG222" s="68"/>
      <c r="CH222" s="68" t="s">
        <v>126</v>
      </c>
      <c r="CI222" s="68"/>
      <c r="CJ222" s="69" t="e">
        <f t="shared" si="137"/>
        <v>#DIV/0!</v>
      </c>
      <c r="CK222" s="69" t="e">
        <f t="shared" si="138"/>
        <v>#DIV/0!</v>
      </c>
      <c r="CL222" s="68"/>
      <c r="CM222" s="68"/>
      <c r="CN222" s="59">
        <f t="shared" si="139"/>
        <v>0</v>
      </c>
      <c r="CO222" s="59">
        <f t="shared" si="140"/>
        <v>0</v>
      </c>
      <c r="CP222" s="59">
        <f t="shared" si="141"/>
        <v>0</v>
      </c>
      <c r="CQ222" s="59">
        <f t="shared" si="142"/>
        <v>0</v>
      </c>
      <c r="CR222" s="59">
        <f t="shared" si="143"/>
        <v>0</v>
      </c>
      <c r="CS222" s="59">
        <f t="shared" si="144"/>
        <v>0</v>
      </c>
      <c r="CT222" s="59">
        <f t="shared" si="145"/>
        <v>0</v>
      </c>
      <c r="CU222" s="59">
        <f t="shared" si="146"/>
        <v>0</v>
      </c>
      <c r="CV222" s="59">
        <f t="shared" si="147"/>
        <v>0</v>
      </c>
      <c r="CW222" s="59">
        <f t="shared" si="148"/>
        <v>0</v>
      </c>
      <c r="CX222" s="59">
        <f t="shared" si="149"/>
        <v>0</v>
      </c>
      <c r="CY222" s="59">
        <f t="shared" si="150"/>
        <v>0</v>
      </c>
      <c r="CZ222" s="59">
        <f t="shared" si="151"/>
        <v>0</v>
      </c>
    </row>
    <row r="223" spans="1:104" ht="14.15" x14ac:dyDescent="0.4">
      <c r="A223" s="150" t="s">
        <v>891</v>
      </c>
      <c r="B223" s="237"/>
      <c r="C223" s="21" t="s">
        <v>1667</v>
      </c>
      <c r="D223" s="23"/>
      <c r="E223" s="23"/>
      <c r="F223" s="23"/>
      <c r="G223" s="21">
        <f t="shared" si="114"/>
        <v>0</v>
      </c>
      <c r="H223" s="21"/>
      <c r="I223" s="21"/>
      <c r="J223" s="21"/>
      <c r="K223" s="21"/>
      <c r="L223" s="21"/>
      <c r="M223" s="21"/>
      <c r="N223" s="21"/>
      <c r="O223" s="21"/>
      <c r="P223" s="21"/>
      <c r="Q223" s="21"/>
      <c r="R223" s="21"/>
      <c r="S223" s="21"/>
      <c r="T223" s="68" t="s">
        <v>115</v>
      </c>
      <c r="U223" s="68"/>
      <c r="V223" s="69" t="e">
        <f t="shared" si="115"/>
        <v>#DIV/0!</v>
      </c>
      <c r="W223" s="69" t="e">
        <f t="shared" si="116"/>
        <v>#DIV/0!</v>
      </c>
      <c r="X223" s="68"/>
      <c r="Y223" s="68"/>
      <c r="Z223" s="68" t="s">
        <v>116</v>
      </c>
      <c r="AA223" s="68"/>
      <c r="AB223" s="69" t="e">
        <f t="shared" si="117"/>
        <v>#DIV/0!</v>
      </c>
      <c r="AC223" s="69" t="e">
        <f t="shared" si="118"/>
        <v>#DIV/0!</v>
      </c>
      <c r="AD223" s="68"/>
      <c r="AE223" s="68"/>
      <c r="AF223" s="68" t="s">
        <v>117</v>
      </c>
      <c r="AG223" s="68"/>
      <c r="AH223" s="69" t="e">
        <f t="shared" si="119"/>
        <v>#DIV/0!</v>
      </c>
      <c r="AI223" s="69" t="e">
        <f t="shared" si="120"/>
        <v>#DIV/0!</v>
      </c>
      <c r="AJ223" s="68"/>
      <c r="AK223" s="68"/>
      <c r="AL223" s="68" t="s">
        <v>118</v>
      </c>
      <c r="AM223" s="68"/>
      <c r="AN223" s="69" t="e">
        <f t="shared" si="121"/>
        <v>#DIV/0!</v>
      </c>
      <c r="AO223" s="69" t="e">
        <f t="shared" si="122"/>
        <v>#DIV/0!</v>
      </c>
      <c r="AP223" s="68"/>
      <c r="AQ223" s="68"/>
      <c r="AR223" s="68" t="s">
        <v>119</v>
      </c>
      <c r="AS223" s="68"/>
      <c r="AT223" s="69" t="e">
        <f t="shared" si="123"/>
        <v>#DIV/0!</v>
      </c>
      <c r="AU223" s="69" t="e">
        <f t="shared" si="124"/>
        <v>#DIV/0!</v>
      </c>
      <c r="AV223" s="68"/>
      <c r="AW223" s="68"/>
      <c r="AX223" s="68" t="s">
        <v>120</v>
      </c>
      <c r="AY223" s="68"/>
      <c r="AZ223" s="69" t="e">
        <f t="shared" si="125"/>
        <v>#DIV/0!</v>
      </c>
      <c r="BA223" s="69" t="e">
        <f t="shared" si="126"/>
        <v>#DIV/0!</v>
      </c>
      <c r="BB223" s="68"/>
      <c r="BC223" s="68"/>
      <c r="BD223" s="68" t="s">
        <v>121</v>
      </c>
      <c r="BE223" s="68"/>
      <c r="BF223" s="69" t="e">
        <f t="shared" si="127"/>
        <v>#DIV/0!</v>
      </c>
      <c r="BG223" s="69" t="e">
        <f t="shared" si="128"/>
        <v>#DIV/0!</v>
      </c>
      <c r="BH223" s="68"/>
      <c r="BI223" s="68"/>
      <c r="BJ223" s="68" t="s">
        <v>122</v>
      </c>
      <c r="BK223" s="68"/>
      <c r="BL223" s="69" t="e">
        <f t="shared" si="129"/>
        <v>#DIV/0!</v>
      </c>
      <c r="BM223" s="69" t="e">
        <f t="shared" si="130"/>
        <v>#DIV/0!</v>
      </c>
      <c r="BN223" s="68"/>
      <c r="BO223" s="68"/>
      <c r="BP223" s="68" t="s">
        <v>123</v>
      </c>
      <c r="BQ223" s="68"/>
      <c r="BR223" s="69" t="e">
        <f t="shared" si="131"/>
        <v>#DIV/0!</v>
      </c>
      <c r="BS223" s="69" t="e">
        <f t="shared" si="132"/>
        <v>#DIV/0!</v>
      </c>
      <c r="BT223" s="68"/>
      <c r="BU223" s="68"/>
      <c r="BV223" s="68" t="s">
        <v>124</v>
      </c>
      <c r="BW223" s="68"/>
      <c r="BX223" s="69" t="e">
        <f t="shared" si="133"/>
        <v>#DIV/0!</v>
      </c>
      <c r="BY223" s="69" t="e">
        <f t="shared" si="134"/>
        <v>#DIV/0!</v>
      </c>
      <c r="BZ223" s="68"/>
      <c r="CA223" s="68"/>
      <c r="CB223" s="68" t="s">
        <v>125</v>
      </c>
      <c r="CC223" s="68"/>
      <c r="CD223" s="69" t="e">
        <f t="shared" si="135"/>
        <v>#DIV/0!</v>
      </c>
      <c r="CE223" s="69" t="e">
        <f t="shared" si="136"/>
        <v>#DIV/0!</v>
      </c>
      <c r="CF223" s="68"/>
      <c r="CG223" s="68"/>
      <c r="CH223" s="68" t="s">
        <v>126</v>
      </c>
      <c r="CI223" s="68"/>
      <c r="CJ223" s="69" t="e">
        <f t="shared" si="137"/>
        <v>#DIV/0!</v>
      </c>
      <c r="CK223" s="69" t="e">
        <f t="shared" si="138"/>
        <v>#DIV/0!</v>
      </c>
      <c r="CL223" s="68"/>
      <c r="CM223" s="68"/>
      <c r="CN223" s="59">
        <f t="shared" si="139"/>
        <v>0</v>
      </c>
      <c r="CO223" s="59">
        <f t="shared" si="140"/>
        <v>0</v>
      </c>
      <c r="CP223" s="59">
        <f t="shared" si="141"/>
        <v>0</v>
      </c>
      <c r="CQ223" s="59">
        <f t="shared" si="142"/>
        <v>0</v>
      </c>
      <c r="CR223" s="59">
        <f t="shared" si="143"/>
        <v>0</v>
      </c>
      <c r="CS223" s="59">
        <f t="shared" si="144"/>
        <v>0</v>
      </c>
      <c r="CT223" s="59">
        <f t="shared" si="145"/>
        <v>0</v>
      </c>
      <c r="CU223" s="59">
        <f t="shared" si="146"/>
        <v>0</v>
      </c>
      <c r="CV223" s="59">
        <f t="shared" si="147"/>
        <v>0</v>
      </c>
      <c r="CW223" s="59">
        <f t="shared" si="148"/>
        <v>0</v>
      </c>
      <c r="CX223" s="59">
        <f t="shared" si="149"/>
        <v>0</v>
      </c>
      <c r="CY223" s="59">
        <f t="shared" si="150"/>
        <v>0</v>
      </c>
      <c r="CZ223" s="59">
        <f t="shared" si="151"/>
        <v>0</v>
      </c>
    </row>
    <row r="224" spans="1:104" ht="38.6" x14ac:dyDescent="0.4">
      <c r="A224" s="150" t="s">
        <v>891</v>
      </c>
      <c r="B224" s="235" t="s">
        <v>154</v>
      </c>
      <c r="C224" s="21" t="s">
        <v>1668</v>
      </c>
      <c r="D224" s="23" t="s">
        <v>900</v>
      </c>
      <c r="E224" s="23" t="s">
        <v>910</v>
      </c>
      <c r="F224" s="23" t="s">
        <v>911</v>
      </c>
      <c r="G224" s="21">
        <f t="shared" si="114"/>
        <v>6</v>
      </c>
      <c r="H224" s="21"/>
      <c r="I224" s="21"/>
      <c r="J224" s="21"/>
      <c r="K224" s="21"/>
      <c r="L224" s="21"/>
      <c r="M224" s="21">
        <v>1</v>
      </c>
      <c r="N224" s="21">
        <v>1</v>
      </c>
      <c r="O224" s="21">
        <v>1</v>
      </c>
      <c r="P224" s="21">
        <v>1</v>
      </c>
      <c r="Q224" s="21">
        <v>1</v>
      </c>
      <c r="R224" s="21">
        <v>1</v>
      </c>
      <c r="S224" s="21"/>
      <c r="T224" s="68" t="s">
        <v>115</v>
      </c>
      <c r="U224" s="68"/>
      <c r="V224" s="69" t="e">
        <f t="shared" si="115"/>
        <v>#DIV/0!</v>
      </c>
      <c r="W224" s="69">
        <f t="shared" si="116"/>
        <v>0</v>
      </c>
      <c r="X224" s="68"/>
      <c r="Y224" s="68"/>
      <c r="Z224" s="68" t="s">
        <v>116</v>
      </c>
      <c r="AA224" s="68"/>
      <c r="AB224" s="69" t="e">
        <f t="shared" si="117"/>
        <v>#DIV/0!</v>
      </c>
      <c r="AC224" s="69">
        <f t="shared" si="118"/>
        <v>0</v>
      </c>
      <c r="AD224" s="68"/>
      <c r="AE224" s="68"/>
      <c r="AF224" s="68" t="s">
        <v>117</v>
      </c>
      <c r="AG224" s="68"/>
      <c r="AH224" s="69" t="e">
        <f t="shared" si="119"/>
        <v>#DIV/0!</v>
      </c>
      <c r="AI224" s="69">
        <f t="shared" si="120"/>
        <v>0</v>
      </c>
      <c r="AJ224" s="68"/>
      <c r="AK224" s="68"/>
      <c r="AL224" s="68" t="s">
        <v>118</v>
      </c>
      <c r="AM224" s="68"/>
      <c r="AN224" s="69" t="e">
        <f t="shared" si="121"/>
        <v>#DIV/0!</v>
      </c>
      <c r="AO224" s="69">
        <f t="shared" si="122"/>
        <v>0</v>
      </c>
      <c r="AP224" s="68"/>
      <c r="AQ224" s="68"/>
      <c r="AR224" s="68" t="s">
        <v>119</v>
      </c>
      <c r="AS224" s="68"/>
      <c r="AT224" s="69" t="e">
        <f t="shared" si="123"/>
        <v>#DIV/0!</v>
      </c>
      <c r="AU224" s="69">
        <f t="shared" si="124"/>
        <v>0</v>
      </c>
      <c r="AV224" s="68"/>
      <c r="AW224" s="68"/>
      <c r="AX224" s="68" t="s">
        <v>120</v>
      </c>
      <c r="AY224" s="68"/>
      <c r="AZ224" s="69">
        <f t="shared" si="125"/>
        <v>0</v>
      </c>
      <c r="BA224" s="69">
        <f t="shared" si="126"/>
        <v>0</v>
      </c>
      <c r="BB224" s="68"/>
      <c r="BC224" s="68"/>
      <c r="BD224" s="68" t="s">
        <v>121</v>
      </c>
      <c r="BE224" s="68"/>
      <c r="BF224" s="69">
        <f t="shared" si="127"/>
        <v>0</v>
      </c>
      <c r="BG224" s="69">
        <f t="shared" si="128"/>
        <v>0</v>
      </c>
      <c r="BH224" s="68"/>
      <c r="BI224" s="68"/>
      <c r="BJ224" s="68" t="s">
        <v>122</v>
      </c>
      <c r="BK224" s="68"/>
      <c r="BL224" s="69">
        <f t="shared" si="129"/>
        <v>0</v>
      </c>
      <c r="BM224" s="69">
        <f t="shared" si="130"/>
        <v>0</v>
      </c>
      <c r="BN224" s="68"/>
      <c r="BO224" s="68"/>
      <c r="BP224" s="68" t="s">
        <v>123</v>
      </c>
      <c r="BQ224" s="68"/>
      <c r="BR224" s="69">
        <f t="shared" si="131"/>
        <v>0</v>
      </c>
      <c r="BS224" s="69">
        <f t="shared" si="132"/>
        <v>0</v>
      </c>
      <c r="BT224" s="68"/>
      <c r="BU224" s="68"/>
      <c r="BV224" s="68" t="s">
        <v>124</v>
      </c>
      <c r="BW224" s="68"/>
      <c r="BX224" s="69">
        <f t="shared" si="133"/>
        <v>0</v>
      </c>
      <c r="BY224" s="69">
        <f t="shared" si="134"/>
        <v>0</v>
      </c>
      <c r="BZ224" s="68"/>
      <c r="CA224" s="68"/>
      <c r="CB224" s="68" t="s">
        <v>125</v>
      </c>
      <c r="CC224" s="68"/>
      <c r="CD224" s="69">
        <f t="shared" si="135"/>
        <v>0</v>
      </c>
      <c r="CE224" s="69">
        <f t="shared" si="136"/>
        <v>0</v>
      </c>
      <c r="CF224" s="68"/>
      <c r="CG224" s="68"/>
      <c r="CH224" s="68" t="s">
        <v>126</v>
      </c>
      <c r="CI224" s="68"/>
      <c r="CJ224" s="69" t="e">
        <f t="shared" si="137"/>
        <v>#DIV/0!</v>
      </c>
      <c r="CK224" s="69">
        <f t="shared" si="138"/>
        <v>0</v>
      </c>
      <c r="CL224" s="68"/>
      <c r="CM224" s="68"/>
      <c r="CN224" s="59">
        <f t="shared" si="139"/>
        <v>0</v>
      </c>
      <c r="CO224" s="59">
        <f t="shared" si="140"/>
        <v>0</v>
      </c>
      <c r="CP224" s="59">
        <f t="shared" si="141"/>
        <v>0</v>
      </c>
      <c r="CQ224" s="59">
        <f t="shared" si="142"/>
        <v>0</v>
      </c>
      <c r="CR224" s="59">
        <f t="shared" si="143"/>
        <v>0</v>
      </c>
      <c r="CS224" s="59">
        <f t="shared" si="144"/>
        <v>0</v>
      </c>
      <c r="CT224" s="59">
        <f t="shared" si="145"/>
        <v>0</v>
      </c>
      <c r="CU224" s="59">
        <f t="shared" si="146"/>
        <v>0</v>
      </c>
      <c r="CV224" s="59">
        <f t="shared" si="147"/>
        <v>0</v>
      </c>
      <c r="CW224" s="59">
        <f t="shared" si="148"/>
        <v>0</v>
      </c>
      <c r="CX224" s="59">
        <f t="shared" si="149"/>
        <v>0</v>
      </c>
      <c r="CY224" s="59">
        <f t="shared" si="150"/>
        <v>0</v>
      </c>
      <c r="CZ224" s="59">
        <f t="shared" si="151"/>
        <v>0</v>
      </c>
    </row>
    <row r="225" spans="1:104" ht="14.15" x14ac:dyDescent="0.4">
      <c r="A225" s="150" t="s">
        <v>891</v>
      </c>
      <c r="B225" s="236"/>
      <c r="C225" s="21" t="s">
        <v>1669</v>
      </c>
      <c r="D225" s="23"/>
      <c r="E225" s="23"/>
      <c r="F225" s="23"/>
      <c r="G225" s="21">
        <f t="shared" si="114"/>
        <v>0</v>
      </c>
      <c r="H225" s="21"/>
      <c r="I225" s="21"/>
      <c r="J225" s="21"/>
      <c r="K225" s="21"/>
      <c r="L225" s="21"/>
      <c r="M225" s="21"/>
      <c r="N225" s="21"/>
      <c r="O225" s="21"/>
      <c r="P225" s="21"/>
      <c r="Q225" s="21"/>
      <c r="R225" s="21"/>
      <c r="S225" s="21"/>
      <c r="T225" s="68" t="s">
        <v>115</v>
      </c>
      <c r="U225" s="68"/>
      <c r="V225" s="69" t="e">
        <f t="shared" si="115"/>
        <v>#DIV/0!</v>
      </c>
      <c r="W225" s="69" t="e">
        <f t="shared" si="116"/>
        <v>#DIV/0!</v>
      </c>
      <c r="X225" s="68"/>
      <c r="Y225" s="68"/>
      <c r="Z225" s="68" t="s">
        <v>116</v>
      </c>
      <c r="AA225" s="68"/>
      <c r="AB225" s="69" t="e">
        <f t="shared" si="117"/>
        <v>#DIV/0!</v>
      </c>
      <c r="AC225" s="69" t="e">
        <f t="shared" si="118"/>
        <v>#DIV/0!</v>
      </c>
      <c r="AD225" s="68"/>
      <c r="AE225" s="68"/>
      <c r="AF225" s="68" t="s">
        <v>117</v>
      </c>
      <c r="AG225" s="68"/>
      <c r="AH225" s="69" t="e">
        <f t="shared" si="119"/>
        <v>#DIV/0!</v>
      </c>
      <c r="AI225" s="69" t="e">
        <f t="shared" si="120"/>
        <v>#DIV/0!</v>
      </c>
      <c r="AJ225" s="68"/>
      <c r="AK225" s="68"/>
      <c r="AL225" s="68" t="s">
        <v>118</v>
      </c>
      <c r="AM225" s="68"/>
      <c r="AN225" s="69" t="e">
        <f t="shared" si="121"/>
        <v>#DIV/0!</v>
      </c>
      <c r="AO225" s="69" t="e">
        <f t="shared" si="122"/>
        <v>#DIV/0!</v>
      </c>
      <c r="AP225" s="68"/>
      <c r="AQ225" s="68"/>
      <c r="AR225" s="68" t="s">
        <v>119</v>
      </c>
      <c r="AS225" s="68"/>
      <c r="AT225" s="69" t="e">
        <f t="shared" si="123"/>
        <v>#DIV/0!</v>
      </c>
      <c r="AU225" s="69" t="e">
        <f t="shared" si="124"/>
        <v>#DIV/0!</v>
      </c>
      <c r="AV225" s="68"/>
      <c r="AW225" s="68"/>
      <c r="AX225" s="68" t="s">
        <v>120</v>
      </c>
      <c r="AY225" s="68"/>
      <c r="AZ225" s="69" t="e">
        <f t="shared" si="125"/>
        <v>#DIV/0!</v>
      </c>
      <c r="BA225" s="69" t="e">
        <f t="shared" si="126"/>
        <v>#DIV/0!</v>
      </c>
      <c r="BB225" s="68"/>
      <c r="BC225" s="68"/>
      <c r="BD225" s="68" t="s">
        <v>121</v>
      </c>
      <c r="BE225" s="68"/>
      <c r="BF225" s="69" t="e">
        <f t="shared" si="127"/>
        <v>#DIV/0!</v>
      </c>
      <c r="BG225" s="69" t="e">
        <f t="shared" si="128"/>
        <v>#DIV/0!</v>
      </c>
      <c r="BH225" s="68"/>
      <c r="BI225" s="68"/>
      <c r="BJ225" s="68" t="s">
        <v>122</v>
      </c>
      <c r="BK225" s="68"/>
      <c r="BL225" s="69" t="e">
        <f t="shared" si="129"/>
        <v>#DIV/0!</v>
      </c>
      <c r="BM225" s="69" t="e">
        <f t="shared" si="130"/>
        <v>#DIV/0!</v>
      </c>
      <c r="BN225" s="68"/>
      <c r="BO225" s="68"/>
      <c r="BP225" s="68" t="s">
        <v>123</v>
      </c>
      <c r="BQ225" s="68"/>
      <c r="BR225" s="69" t="e">
        <f t="shared" si="131"/>
        <v>#DIV/0!</v>
      </c>
      <c r="BS225" s="69" t="e">
        <f t="shared" si="132"/>
        <v>#DIV/0!</v>
      </c>
      <c r="BT225" s="68"/>
      <c r="BU225" s="68"/>
      <c r="BV225" s="68" t="s">
        <v>124</v>
      </c>
      <c r="BW225" s="68"/>
      <c r="BX225" s="69" t="e">
        <f t="shared" si="133"/>
        <v>#DIV/0!</v>
      </c>
      <c r="BY225" s="69" t="e">
        <f t="shared" si="134"/>
        <v>#DIV/0!</v>
      </c>
      <c r="BZ225" s="68"/>
      <c r="CA225" s="68"/>
      <c r="CB225" s="68" t="s">
        <v>125</v>
      </c>
      <c r="CC225" s="68"/>
      <c r="CD225" s="69" t="e">
        <f t="shared" si="135"/>
        <v>#DIV/0!</v>
      </c>
      <c r="CE225" s="69" t="e">
        <f t="shared" si="136"/>
        <v>#DIV/0!</v>
      </c>
      <c r="CF225" s="68"/>
      <c r="CG225" s="68"/>
      <c r="CH225" s="68" t="s">
        <v>126</v>
      </c>
      <c r="CI225" s="68"/>
      <c r="CJ225" s="69" t="e">
        <f t="shared" si="137"/>
        <v>#DIV/0!</v>
      </c>
      <c r="CK225" s="69" t="e">
        <f t="shared" si="138"/>
        <v>#DIV/0!</v>
      </c>
      <c r="CL225" s="68"/>
      <c r="CM225" s="68"/>
      <c r="CN225" s="59">
        <f t="shared" si="139"/>
        <v>0</v>
      </c>
      <c r="CO225" s="59">
        <f t="shared" si="140"/>
        <v>0</v>
      </c>
      <c r="CP225" s="59">
        <f t="shared" si="141"/>
        <v>0</v>
      </c>
      <c r="CQ225" s="59">
        <f t="shared" si="142"/>
        <v>0</v>
      </c>
      <c r="CR225" s="59">
        <f t="shared" si="143"/>
        <v>0</v>
      </c>
      <c r="CS225" s="59">
        <f t="shared" si="144"/>
        <v>0</v>
      </c>
      <c r="CT225" s="59">
        <f t="shared" si="145"/>
        <v>0</v>
      </c>
      <c r="CU225" s="59">
        <f t="shared" si="146"/>
        <v>0</v>
      </c>
      <c r="CV225" s="59">
        <f t="shared" si="147"/>
        <v>0</v>
      </c>
      <c r="CW225" s="59">
        <f t="shared" si="148"/>
        <v>0</v>
      </c>
      <c r="CX225" s="59">
        <f t="shared" si="149"/>
        <v>0</v>
      </c>
      <c r="CY225" s="59">
        <f t="shared" si="150"/>
        <v>0</v>
      </c>
      <c r="CZ225" s="59">
        <f t="shared" si="151"/>
        <v>0</v>
      </c>
    </row>
    <row r="226" spans="1:104" ht="14.15" x14ac:dyDescent="0.4">
      <c r="A226" s="150" t="s">
        <v>891</v>
      </c>
      <c r="B226" s="236"/>
      <c r="C226" s="21" t="s">
        <v>1670</v>
      </c>
      <c r="D226" s="23"/>
      <c r="E226" s="23"/>
      <c r="F226" s="23"/>
      <c r="G226" s="21">
        <f t="shared" si="114"/>
        <v>0</v>
      </c>
      <c r="H226" s="21"/>
      <c r="I226" s="21"/>
      <c r="J226" s="21"/>
      <c r="K226" s="21"/>
      <c r="L226" s="21"/>
      <c r="M226" s="21"/>
      <c r="N226" s="21"/>
      <c r="O226" s="21"/>
      <c r="P226" s="21"/>
      <c r="Q226" s="21"/>
      <c r="R226" s="21"/>
      <c r="S226" s="21"/>
      <c r="T226" s="68" t="s">
        <v>115</v>
      </c>
      <c r="U226" s="68"/>
      <c r="V226" s="69" t="e">
        <f t="shared" si="115"/>
        <v>#DIV/0!</v>
      </c>
      <c r="W226" s="69" t="e">
        <f t="shared" si="116"/>
        <v>#DIV/0!</v>
      </c>
      <c r="X226" s="68"/>
      <c r="Y226" s="68"/>
      <c r="Z226" s="68" t="s">
        <v>116</v>
      </c>
      <c r="AA226" s="68"/>
      <c r="AB226" s="69" t="e">
        <f t="shared" si="117"/>
        <v>#DIV/0!</v>
      </c>
      <c r="AC226" s="69" t="e">
        <f t="shared" si="118"/>
        <v>#DIV/0!</v>
      </c>
      <c r="AD226" s="68"/>
      <c r="AE226" s="68"/>
      <c r="AF226" s="68" t="s">
        <v>117</v>
      </c>
      <c r="AG226" s="68"/>
      <c r="AH226" s="69" t="e">
        <f t="shared" si="119"/>
        <v>#DIV/0!</v>
      </c>
      <c r="AI226" s="69" t="e">
        <f t="shared" si="120"/>
        <v>#DIV/0!</v>
      </c>
      <c r="AJ226" s="68"/>
      <c r="AK226" s="68"/>
      <c r="AL226" s="68" t="s">
        <v>118</v>
      </c>
      <c r="AM226" s="68"/>
      <c r="AN226" s="69" t="e">
        <f t="shared" si="121"/>
        <v>#DIV/0!</v>
      </c>
      <c r="AO226" s="69" t="e">
        <f t="shared" si="122"/>
        <v>#DIV/0!</v>
      </c>
      <c r="AP226" s="68"/>
      <c r="AQ226" s="68"/>
      <c r="AR226" s="68" t="s">
        <v>119</v>
      </c>
      <c r="AS226" s="68"/>
      <c r="AT226" s="69" t="e">
        <f t="shared" si="123"/>
        <v>#DIV/0!</v>
      </c>
      <c r="AU226" s="69" t="e">
        <f t="shared" si="124"/>
        <v>#DIV/0!</v>
      </c>
      <c r="AV226" s="68"/>
      <c r="AW226" s="68"/>
      <c r="AX226" s="68" t="s">
        <v>120</v>
      </c>
      <c r="AY226" s="68"/>
      <c r="AZ226" s="69" t="e">
        <f t="shared" si="125"/>
        <v>#DIV/0!</v>
      </c>
      <c r="BA226" s="69" t="e">
        <f t="shared" si="126"/>
        <v>#DIV/0!</v>
      </c>
      <c r="BB226" s="68"/>
      <c r="BC226" s="68"/>
      <c r="BD226" s="68" t="s">
        <v>121</v>
      </c>
      <c r="BE226" s="68"/>
      <c r="BF226" s="69" t="e">
        <f t="shared" si="127"/>
        <v>#DIV/0!</v>
      </c>
      <c r="BG226" s="69" t="e">
        <f t="shared" si="128"/>
        <v>#DIV/0!</v>
      </c>
      <c r="BH226" s="68"/>
      <c r="BI226" s="68"/>
      <c r="BJ226" s="68" t="s">
        <v>122</v>
      </c>
      <c r="BK226" s="68"/>
      <c r="BL226" s="69" t="e">
        <f t="shared" si="129"/>
        <v>#DIV/0!</v>
      </c>
      <c r="BM226" s="69" t="e">
        <f t="shared" si="130"/>
        <v>#DIV/0!</v>
      </c>
      <c r="BN226" s="68"/>
      <c r="BO226" s="68"/>
      <c r="BP226" s="68" t="s">
        <v>123</v>
      </c>
      <c r="BQ226" s="68"/>
      <c r="BR226" s="69" t="e">
        <f t="shared" si="131"/>
        <v>#DIV/0!</v>
      </c>
      <c r="BS226" s="69" t="e">
        <f t="shared" si="132"/>
        <v>#DIV/0!</v>
      </c>
      <c r="BT226" s="68"/>
      <c r="BU226" s="68"/>
      <c r="BV226" s="68" t="s">
        <v>124</v>
      </c>
      <c r="BW226" s="68"/>
      <c r="BX226" s="69" t="e">
        <f t="shared" si="133"/>
        <v>#DIV/0!</v>
      </c>
      <c r="BY226" s="69" t="e">
        <f t="shared" si="134"/>
        <v>#DIV/0!</v>
      </c>
      <c r="BZ226" s="68"/>
      <c r="CA226" s="68"/>
      <c r="CB226" s="68" t="s">
        <v>125</v>
      </c>
      <c r="CC226" s="68"/>
      <c r="CD226" s="69" t="e">
        <f t="shared" si="135"/>
        <v>#DIV/0!</v>
      </c>
      <c r="CE226" s="69" t="e">
        <f t="shared" si="136"/>
        <v>#DIV/0!</v>
      </c>
      <c r="CF226" s="68"/>
      <c r="CG226" s="68"/>
      <c r="CH226" s="68" t="s">
        <v>126</v>
      </c>
      <c r="CI226" s="68"/>
      <c r="CJ226" s="69" t="e">
        <f t="shared" si="137"/>
        <v>#DIV/0!</v>
      </c>
      <c r="CK226" s="69" t="e">
        <f t="shared" si="138"/>
        <v>#DIV/0!</v>
      </c>
      <c r="CL226" s="68"/>
      <c r="CM226" s="68"/>
      <c r="CN226" s="59">
        <f t="shared" si="139"/>
        <v>0</v>
      </c>
      <c r="CO226" s="59">
        <f t="shared" si="140"/>
        <v>0</v>
      </c>
      <c r="CP226" s="59">
        <f t="shared" si="141"/>
        <v>0</v>
      </c>
      <c r="CQ226" s="59">
        <f t="shared" si="142"/>
        <v>0</v>
      </c>
      <c r="CR226" s="59">
        <f t="shared" si="143"/>
        <v>0</v>
      </c>
      <c r="CS226" s="59">
        <f t="shared" si="144"/>
        <v>0</v>
      </c>
      <c r="CT226" s="59">
        <f t="shared" si="145"/>
        <v>0</v>
      </c>
      <c r="CU226" s="59">
        <f t="shared" si="146"/>
        <v>0</v>
      </c>
      <c r="CV226" s="59">
        <f t="shared" si="147"/>
        <v>0</v>
      </c>
      <c r="CW226" s="59">
        <f t="shared" si="148"/>
        <v>0</v>
      </c>
      <c r="CX226" s="59">
        <f t="shared" si="149"/>
        <v>0</v>
      </c>
      <c r="CY226" s="59">
        <f t="shared" si="150"/>
        <v>0</v>
      </c>
      <c r="CZ226" s="59">
        <f t="shared" si="151"/>
        <v>0</v>
      </c>
    </row>
    <row r="227" spans="1:104" ht="14.15" x14ac:dyDescent="0.4">
      <c r="A227" s="150" t="s">
        <v>891</v>
      </c>
      <c r="B227" s="237"/>
      <c r="C227" s="21" t="s">
        <v>1671</v>
      </c>
      <c r="D227" s="23"/>
      <c r="E227" s="23"/>
      <c r="F227" s="23"/>
      <c r="G227" s="21">
        <f t="shared" si="114"/>
        <v>0</v>
      </c>
      <c r="H227" s="21"/>
      <c r="I227" s="21"/>
      <c r="J227" s="21"/>
      <c r="K227" s="21"/>
      <c r="L227" s="21"/>
      <c r="M227" s="21"/>
      <c r="N227" s="21"/>
      <c r="O227" s="21"/>
      <c r="P227" s="21"/>
      <c r="Q227" s="21"/>
      <c r="R227" s="21"/>
      <c r="S227" s="21"/>
      <c r="T227" s="68" t="s">
        <v>115</v>
      </c>
      <c r="U227" s="68"/>
      <c r="V227" s="69" t="e">
        <f t="shared" si="115"/>
        <v>#DIV/0!</v>
      </c>
      <c r="W227" s="69" t="e">
        <f t="shared" si="116"/>
        <v>#DIV/0!</v>
      </c>
      <c r="X227" s="68"/>
      <c r="Y227" s="68"/>
      <c r="Z227" s="68" t="s">
        <v>116</v>
      </c>
      <c r="AA227" s="68"/>
      <c r="AB227" s="69" t="e">
        <f t="shared" si="117"/>
        <v>#DIV/0!</v>
      </c>
      <c r="AC227" s="69" t="e">
        <f t="shared" si="118"/>
        <v>#DIV/0!</v>
      </c>
      <c r="AD227" s="68"/>
      <c r="AE227" s="68"/>
      <c r="AF227" s="68" t="s">
        <v>117</v>
      </c>
      <c r="AG227" s="68"/>
      <c r="AH227" s="69" t="e">
        <f t="shared" si="119"/>
        <v>#DIV/0!</v>
      </c>
      <c r="AI227" s="69" t="e">
        <f t="shared" si="120"/>
        <v>#DIV/0!</v>
      </c>
      <c r="AJ227" s="68"/>
      <c r="AK227" s="68"/>
      <c r="AL227" s="68" t="s">
        <v>118</v>
      </c>
      <c r="AM227" s="68"/>
      <c r="AN227" s="69" t="e">
        <f t="shared" si="121"/>
        <v>#DIV/0!</v>
      </c>
      <c r="AO227" s="69" t="e">
        <f t="shared" si="122"/>
        <v>#DIV/0!</v>
      </c>
      <c r="AP227" s="68"/>
      <c r="AQ227" s="68"/>
      <c r="AR227" s="68" t="s">
        <v>119</v>
      </c>
      <c r="AS227" s="68"/>
      <c r="AT227" s="69" t="e">
        <f t="shared" si="123"/>
        <v>#DIV/0!</v>
      </c>
      <c r="AU227" s="69" t="e">
        <f t="shared" si="124"/>
        <v>#DIV/0!</v>
      </c>
      <c r="AV227" s="68"/>
      <c r="AW227" s="68"/>
      <c r="AX227" s="68" t="s">
        <v>120</v>
      </c>
      <c r="AY227" s="68"/>
      <c r="AZ227" s="69" t="e">
        <f t="shared" si="125"/>
        <v>#DIV/0!</v>
      </c>
      <c r="BA227" s="69" t="e">
        <f t="shared" si="126"/>
        <v>#DIV/0!</v>
      </c>
      <c r="BB227" s="68"/>
      <c r="BC227" s="68"/>
      <c r="BD227" s="68" t="s">
        <v>121</v>
      </c>
      <c r="BE227" s="68"/>
      <c r="BF227" s="69" t="e">
        <f t="shared" si="127"/>
        <v>#DIV/0!</v>
      </c>
      <c r="BG227" s="69" t="e">
        <f t="shared" si="128"/>
        <v>#DIV/0!</v>
      </c>
      <c r="BH227" s="68"/>
      <c r="BI227" s="68"/>
      <c r="BJ227" s="68" t="s">
        <v>122</v>
      </c>
      <c r="BK227" s="68"/>
      <c r="BL227" s="69" t="e">
        <f t="shared" si="129"/>
        <v>#DIV/0!</v>
      </c>
      <c r="BM227" s="69" t="e">
        <f t="shared" si="130"/>
        <v>#DIV/0!</v>
      </c>
      <c r="BN227" s="68"/>
      <c r="BO227" s="68"/>
      <c r="BP227" s="68" t="s">
        <v>123</v>
      </c>
      <c r="BQ227" s="68"/>
      <c r="BR227" s="69" t="e">
        <f t="shared" si="131"/>
        <v>#DIV/0!</v>
      </c>
      <c r="BS227" s="69" t="e">
        <f t="shared" si="132"/>
        <v>#DIV/0!</v>
      </c>
      <c r="BT227" s="68"/>
      <c r="BU227" s="68"/>
      <c r="BV227" s="68" t="s">
        <v>124</v>
      </c>
      <c r="BW227" s="68"/>
      <c r="BX227" s="69" t="e">
        <f t="shared" si="133"/>
        <v>#DIV/0!</v>
      </c>
      <c r="BY227" s="69" t="e">
        <f t="shared" si="134"/>
        <v>#DIV/0!</v>
      </c>
      <c r="BZ227" s="68"/>
      <c r="CA227" s="68"/>
      <c r="CB227" s="68" t="s">
        <v>125</v>
      </c>
      <c r="CC227" s="68"/>
      <c r="CD227" s="69" t="e">
        <f t="shared" si="135"/>
        <v>#DIV/0!</v>
      </c>
      <c r="CE227" s="69" t="e">
        <f t="shared" si="136"/>
        <v>#DIV/0!</v>
      </c>
      <c r="CF227" s="68"/>
      <c r="CG227" s="68"/>
      <c r="CH227" s="68" t="s">
        <v>126</v>
      </c>
      <c r="CI227" s="68"/>
      <c r="CJ227" s="69" t="e">
        <f t="shared" si="137"/>
        <v>#DIV/0!</v>
      </c>
      <c r="CK227" s="69" t="e">
        <f t="shared" si="138"/>
        <v>#DIV/0!</v>
      </c>
      <c r="CL227" s="68"/>
      <c r="CM227" s="68"/>
      <c r="CN227" s="59">
        <f t="shared" si="139"/>
        <v>0</v>
      </c>
      <c r="CO227" s="59">
        <f t="shared" si="140"/>
        <v>0</v>
      </c>
      <c r="CP227" s="59">
        <f t="shared" si="141"/>
        <v>0</v>
      </c>
      <c r="CQ227" s="59">
        <f t="shared" si="142"/>
        <v>0</v>
      </c>
      <c r="CR227" s="59">
        <f t="shared" si="143"/>
        <v>0</v>
      </c>
      <c r="CS227" s="59">
        <f t="shared" si="144"/>
        <v>0</v>
      </c>
      <c r="CT227" s="59">
        <f t="shared" si="145"/>
        <v>0</v>
      </c>
      <c r="CU227" s="59">
        <f t="shared" si="146"/>
        <v>0</v>
      </c>
      <c r="CV227" s="59">
        <f t="shared" si="147"/>
        <v>0</v>
      </c>
      <c r="CW227" s="59">
        <f t="shared" si="148"/>
        <v>0</v>
      </c>
      <c r="CX227" s="59">
        <f t="shared" si="149"/>
        <v>0</v>
      </c>
      <c r="CY227" s="59">
        <f t="shared" si="150"/>
        <v>0</v>
      </c>
      <c r="CZ227" s="59">
        <f t="shared" si="151"/>
        <v>0</v>
      </c>
    </row>
    <row r="228" spans="1:104" ht="51.45" x14ac:dyDescent="0.4">
      <c r="A228" s="150" t="s">
        <v>457</v>
      </c>
      <c r="B228" s="184" t="s">
        <v>156</v>
      </c>
      <c r="C228" s="21" t="s">
        <v>1672</v>
      </c>
      <c r="D228" s="23" t="s">
        <v>523</v>
      </c>
      <c r="E228" s="23" t="s">
        <v>615</v>
      </c>
      <c r="F228" s="23" t="s">
        <v>515</v>
      </c>
      <c r="G228" s="21">
        <f t="shared" si="114"/>
        <v>1</v>
      </c>
      <c r="H228" s="21"/>
      <c r="I228" s="21"/>
      <c r="J228" s="21"/>
      <c r="K228" s="21"/>
      <c r="L228" s="21"/>
      <c r="M228" s="21"/>
      <c r="N228" s="21"/>
      <c r="O228" s="21"/>
      <c r="P228" s="21"/>
      <c r="Q228" s="21"/>
      <c r="R228" s="21">
        <v>1</v>
      </c>
      <c r="S228" s="21"/>
      <c r="T228" s="68" t="s">
        <v>115</v>
      </c>
      <c r="U228" s="68"/>
      <c r="V228" s="69" t="e">
        <f t="shared" si="115"/>
        <v>#DIV/0!</v>
      </c>
      <c r="W228" s="69">
        <f t="shared" si="116"/>
        <v>0</v>
      </c>
      <c r="X228" s="68"/>
      <c r="Y228" s="68"/>
      <c r="Z228" s="68" t="s">
        <v>116</v>
      </c>
      <c r="AA228" s="68"/>
      <c r="AB228" s="69" t="e">
        <f t="shared" si="117"/>
        <v>#DIV/0!</v>
      </c>
      <c r="AC228" s="69">
        <f t="shared" si="118"/>
        <v>0</v>
      </c>
      <c r="AD228" s="68"/>
      <c r="AE228" s="68"/>
      <c r="AF228" s="68" t="s">
        <v>117</v>
      </c>
      <c r="AG228" s="68"/>
      <c r="AH228" s="69" t="e">
        <f t="shared" si="119"/>
        <v>#DIV/0!</v>
      </c>
      <c r="AI228" s="69">
        <f t="shared" si="120"/>
        <v>0</v>
      </c>
      <c r="AJ228" s="68"/>
      <c r="AK228" s="68"/>
      <c r="AL228" s="68" t="s">
        <v>118</v>
      </c>
      <c r="AM228" s="68"/>
      <c r="AN228" s="69" t="e">
        <f t="shared" si="121"/>
        <v>#DIV/0!</v>
      </c>
      <c r="AO228" s="69">
        <f t="shared" si="122"/>
        <v>0</v>
      </c>
      <c r="AP228" s="68"/>
      <c r="AQ228" s="68"/>
      <c r="AR228" s="68" t="s">
        <v>119</v>
      </c>
      <c r="AS228" s="68"/>
      <c r="AT228" s="69" t="e">
        <f t="shared" si="123"/>
        <v>#DIV/0!</v>
      </c>
      <c r="AU228" s="69">
        <f t="shared" si="124"/>
        <v>0</v>
      </c>
      <c r="AV228" s="68"/>
      <c r="AW228" s="68"/>
      <c r="AX228" s="68" t="s">
        <v>120</v>
      </c>
      <c r="AY228" s="68"/>
      <c r="AZ228" s="69" t="e">
        <f t="shared" si="125"/>
        <v>#DIV/0!</v>
      </c>
      <c r="BA228" s="69">
        <f t="shared" si="126"/>
        <v>0</v>
      </c>
      <c r="BB228" s="68"/>
      <c r="BC228" s="68"/>
      <c r="BD228" s="68" t="s">
        <v>121</v>
      </c>
      <c r="BE228" s="68"/>
      <c r="BF228" s="69" t="e">
        <f t="shared" si="127"/>
        <v>#DIV/0!</v>
      </c>
      <c r="BG228" s="69">
        <f t="shared" si="128"/>
        <v>0</v>
      </c>
      <c r="BH228" s="68"/>
      <c r="BI228" s="68"/>
      <c r="BJ228" s="68" t="s">
        <v>122</v>
      </c>
      <c r="BK228" s="68"/>
      <c r="BL228" s="69" t="e">
        <f t="shared" si="129"/>
        <v>#DIV/0!</v>
      </c>
      <c r="BM228" s="69">
        <f t="shared" si="130"/>
        <v>0</v>
      </c>
      <c r="BN228" s="68"/>
      <c r="BO228" s="68"/>
      <c r="BP228" s="68" t="s">
        <v>123</v>
      </c>
      <c r="BQ228" s="68"/>
      <c r="BR228" s="69" t="e">
        <f t="shared" si="131"/>
        <v>#DIV/0!</v>
      </c>
      <c r="BS228" s="69">
        <f t="shared" si="132"/>
        <v>0</v>
      </c>
      <c r="BT228" s="68"/>
      <c r="BU228" s="68"/>
      <c r="BV228" s="68" t="s">
        <v>124</v>
      </c>
      <c r="BW228" s="68"/>
      <c r="BX228" s="69" t="e">
        <f t="shared" si="133"/>
        <v>#DIV/0!</v>
      </c>
      <c r="BY228" s="69">
        <f t="shared" si="134"/>
        <v>0</v>
      </c>
      <c r="BZ228" s="68"/>
      <c r="CA228" s="68"/>
      <c r="CB228" s="68" t="s">
        <v>125</v>
      </c>
      <c r="CC228" s="68"/>
      <c r="CD228" s="69">
        <f t="shared" si="135"/>
        <v>0</v>
      </c>
      <c r="CE228" s="69">
        <f t="shared" si="136"/>
        <v>0</v>
      </c>
      <c r="CF228" s="68"/>
      <c r="CG228" s="68"/>
      <c r="CH228" s="68" t="s">
        <v>126</v>
      </c>
      <c r="CI228" s="68"/>
      <c r="CJ228" s="69" t="e">
        <f t="shared" si="137"/>
        <v>#DIV/0!</v>
      </c>
      <c r="CK228" s="69">
        <f t="shared" si="138"/>
        <v>0</v>
      </c>
      <c r="CL228" s="68"/>
      <c r="CM228" s="68"/>
      <c r="CN228" s="59">
        <f t="shared" si="139"/>
        <v>0</v>
      </c>
      <c r="CO228" s="59">
        <f t="shared" si="140"/>
        <v>0</v>
      </c>
      <c r="CP228" s="59">
        <f t="shared" si="141"/>
        <v>0</v>
      </c>
      <c r="CQ228" s="59">
        <f t="shared" si="142"/>
        <v>0</v>
      </c>
      <c r="CR228" s="59">
        <f t="shared" si="143"/>
        <v>0</v>
      </c>
      <c r="CS228" s="59">
        <f t="shared" si="144"/>
        <v>0</v>
      </c>
      <c r="CT228" s="59">
        <f t="shared" si="145"/>
        <v>0</v>
      </c>
      <c r="CU228" s="59">
        <f t="shared" si="146"/>
        <v>0</v>
      </c>
      <c r="CV228" s="59">
        <f t="shared" si="147"/>
        <v>0</v>
      </c>
      <c r="CW228" s="59">
        <f t="shared" si="148"/>
        <v>0</v>
      </c>
      <c r="CX228" s="59">
        <f t="shared" si="149"/>
        <v>0</v>
      </c>
      <c r="CY228" s="59">
        <f t="shared" si="150"/>
        <v>0</v>
      </c>
      <c r="CZ228" s="59">
        <f t="shared" si="151"/>
        <v>0</v>
      </c>
    </row>
    <row r="229" spans="1:104" ht="25.75" x14ac:dyDescent="0.4">
      <c r="A229" s="150" t="s">
        <v>457</v>
      </c>
      <c r="B229" s="185"/>
      <c r="C229" s="21" t="s">
        <v>1673</v>
      </c>
      <c r="D229" s="23" t="s">
        <v>616</v>
      </c>
      <c r="E229" s="23" t="s">
        <v>617</v>
      </c>
      <c r="F229" s="23" t="s">
        <v>618</v>
      </c>
      <c r="G229" s="21">
        <f t="shared" si="114"/>
        <v>1</v>
      </c>
      <c r="H229" s="21"/>
      <c r="I229" s="21"/>
      <c r="J229" s="21"/>
      <c r="K229" s="21"/>
      <c r="L229" s="21"/>
      <c r="M229" s="21"/>
      <c r="N229" s="21"/>
      <c r="O229" s="21"/>
      <c r="P229" s="21"/>
      <c r="Q229" s="21"/>
      <c r="R229" s="21">
        <v>1</v>
      </c>
      <c r="S229" s="21"/>
      <c r="T229" s="68" t="s">
        <v>115</v>
      </c>
      <c r="U229" s="68"/>
      <c r="V229" s="69" t="e">
        <f t="shared" si="115"/>
        <v>#DIV/0!</v>
      </c>
      <c r="W229" s="69">
        <f t="shared" si="116"/>
        <v>0</v>
      </c>
      <c r="X229" s="68"/>
      <c r="Y229" s="68"/>
      <c r="Z229" s="68" t="s">
        <v>116</v>
      </c>
      <c r="AA229" s="68"/>
      <c r="AB229" s="69" t="e">
        <f t="shared" si="117"/>
        <v>#DIV/0!</v>
      </c>
      <c r="AC229" s="69">
        <f t="shared" si="118"/>
        <v>0</v>
      </c>
      <c r="AD229" s="68"/>
      <c r="AE229" s="68"/>
      <c r="AF229" s="68" t="s">
        <v>117</v>
      </c>
      <c r="AG229" s="68"/>
      <c r="AH229" s="69" t="e">
        <f t="shared" si="119"/>
        <v>#DIV/0!</v>
      </c>
      <c r="AI229" s="69">
        <f t="shared" si="120"/>
        <v>0</v>
      </c>
      <c r="AJ229" s="68"/>
      <c r="AK229" s="68"/>
      <c r="AL229" s="68" t="s">
        <v>118</v>
      </c>
      <c r="AM229" s="68"/>
      <c r="AN229" s="69" t="e">
        <f t="shared" si="121"/>
        <v>#DIV/0!</v>
      </c>
      <c r="AO229" s="69">
        <f t="shared" si="122"/>
        <v>0</v>
      </c>
      <c r="AP229" s="68"/>
      <c r="AQ229" s="68"/>
      <c r="AR229" s="68" t="s">
        <v>119</v>
      </c>
      <c r="AS229" s="68"/>
      <c r="AT229" s="69" t="e">
        <f t="shared" si="123"/>
        <v>#DIV/0!</v>
      </c>
      <c r="AU229" s="69">
        <f t="shared" si="124"/>
        <v>0</v>
      </c>
      <c r="AV229" s="68"/>
      <c r="AW229" s="68"/>
      <c r="AX229" s="68" t="s">
        <v>120</v>
      </c>
      <c r="AY229" s="68"/>
      <c r="AZ229" s="69" t="e">
        <f t="shared" si="125"/>
        <v>#DIV/0!</v>
      </c>
      <c r="BA229" s="69">
        <f t="shared" si="126"/>
        <v>0</v>
      </c>
      <c r="BB229" s="68"/>
      <c r="BC229" s="68"/>
      <c r="BD229" s="68" t="s">
        <v>121</v>
      </c>
      <c r="BE229" s="68"/>
      <c r="BF229" s="69" t="e">
        <f t="shared" si="127"/>
        <v>#DIV/0!</v>
      </c>
      <c r="BG229" s="69">
        <f t="shared" si="128"/>
        <v>0</v>
      </c>
      <c r="BH229" s="68"/>
      <c r="BI229" s="68"/>
      <c r="BJ229" s="68" t="s">
        <v>122</v>
      </c>
      <c r="BK229" s="68"/>
      <c r="BL229" s="69" t="e">
        <f t="shared" si="129"/>
        <v>#DIV/0!</v>
      </c>
      <c r="BM229" s="69">
        <f t="shared" si="130"/>
        <v>0</v>
      </c>
      <c r="BN229" s="68"/>
      <c r="BO229" s="68"/>
      <c r="BP229" s="68" t="s">
        <v>123</v>
      </c>
      <c r="BQ229" s="68"/>
      <c r="BR229" s="69" t="e">
        <f t="shared" si="131"/>
        <v>#DIV/0!</v>
      </c>
      <c r="BS229" s="69">
        <f t="shared" si="132"/>
        <v>0</v>
      </c>
      <c r="BT229" s="68"/>
      <c r="BU229" s="68"/>
      <c r="BV229" s="68" t="s">
        <v>124</v>
      </c>
      <c r="BW229" s="68"/>
      <c r="BX229" s="69" t="e">
        <f t="shared" si="133"/>
        <v>#DIV/0!</v>
      </c>
      <c r="BY229" s="69">
        <f t="shared" si="134"/>
        <v>0</v>
      </c>
      <c r="BZ229" s="68"/>
      <c r="CA229" s="68"/>
      <c r="CB229" s="68" t="s">
        <v>125</v>
      </c>
      <c r="CC229" s="68"/>
      <c r="CD229" s="69">
        <f t="shared" si="135"/>
        <v>0</v>
      </c>
      <c r="CE229" s="69">
        <f t="shared" si="136"/>
        <v>0</v>
      </c>
      <c r="CF229" s="68"/>
      <c r="CG229" s="68"/>
      <c r="CH229" s="68" t="s">
        <v>126</v>
      </c>
      <c r="CI229" s="68"/>
      <c r="CJ229" s="69" t="e">
        <f t="shared" si="137"/>
        <v>#DIV/0!</v>
      </c>
      <c r="CK229" s="69">
        <f t="shared" si="138"/>
        <v>0</v>
      </c>
      <c r="CL229" s="68"/>
      <c r="CM229" s="68"/>
      <c r="CN229" s="59">
        <f t="shared" si="139"/>
        <v>0</v>
      </c>
      <c r="CO229" s="59">
        <f t="shared" si="140"/>
        <v>0</v>
      </c>
      <c r="CP229" s="59">
        <f t="shared" si="141"/>
        <v>0</v>
      </c>
      <c r="CQ229" s="59">
        <f t="shared" si="142"/>
        <v>0</v>
      </c>
      <c r="CR229" s="59">
        <f t="shared" si="143"/>
        <v>0</v>
      </c>
      <c r="CS229" s="59">
        <f t="shared" si="144"/>
        <v>0</v>
      </c>
      <c r="CT229" s="59">
        <f t="shared" si="145"/>
        <v>0</v>
      </c>
      <c r="CU229" s="59">
        <f t="shared" si="146"/>
        <v>0</v>
      </c>
      <c r="CV229" s="59">
        <f t="shared" si="147"/>
        <v>0</v>
      </c>
      <c r="CW229" s="59">
        <f t="shared" si="148"/>
        <v>0</v>
      </c>
      <c r="CX229" s="59">
        <f t="shared" si="149"/>
        <v>0</v>
      </c>
      <c r="CY229" s="59">
        <f t="shared" si="150"/>
        <v>0</v>
      </c>
      <c r="CZ229" s="59">
        <f t="shared" si="151"/>
        <v>0</v>
      </c>
    </row>
    <row r="230" spans="1:104" ht="25.75" x14ac:dyDescent="0.4">
      <c r="A230" s="150" t="s">
        <v>457</v>
      </c>
      <c r="B230" s="185"/>
      <c r="C230" s="21" t="s">
        <v>1674</v>
      </c>
      <c r="D230" s="23"/>
      <c r="E230" s="23"/>
      <c r="F230" s="23"/>
      <c r="G230" s="21">
        <f t="shared" si="114"/>
        <v>0</v>
      </c>
      <c r="H230" s="21"/>
      <c r="I230" s="21"/>
      <c r="J230" s="21"/>
      <c r="K230" s="21"/>
      <c r="L230" s="21"/>
      <c r="M230" s="21"/>
      <c r="N230" s="21"/>
      <c r="O230" s="21"/>
      <c r="P230" s="21"/>
      <c r="Q230" s="21"/>
      <c r="R230" s="21"/>
      <c r="S230" s="21"/>
      <c r="T230" s="68" t="s">
        <v>115</v>
      </c>
      <c r="U230" s="68"/>
      <c r="V230" s="69" t="e">
        <f t="shared" si="115"/>
        <v>#DIV/0!</v>
      </c>
      <c r="W230" s="69" t="e">
        <f t="shared" si="116"/>
        <v>#DIV/0!</v>
      </c>
      <c r="X230" s="68"/>
      <c r="Y230" s="68"/>
      <c r="Z230" s="68" t="s">
        <v>116</v>
      </c>
      <c r="AA230" s="68"/>
      <c r="AB230" s="69" t="e">
        <f t="shared" si="117"/>
        <v>#DIV/0!</v>
      </c>
      <c r="AC230" s="69" t="e">
        <f t="shared" si="118"/>
        <v>#DIV/0!</v>
      </c>
      <c r="AD230" s="68"/>
      <c r="AE230" s="68"/>
      <c r="AF230" s="68" t="s">
        <v>117</v>
      </c>
      <c r="AG230" s="68"/>
      <c r="AH230" s="69" t="e">
        <f t="shared" si="119"/>
        <v>#DIV/0!</v>
      </c>
      <c r="AI230" s="69" t="e">
        <f t="shared" si="120"/>
        <v>#DIV/0!</v>
      </c>
      <c r="AJ230" s="68"/>
      <c r="AK230" s="68"/>
      <c r="AL230" s="68" t="s">
        <v>118</v>
      </c>
      <c r="AM230" s="68"/>
      <c r="AN230" s="69" t="e">
        <f t="shared" si="121"/>
        <v>#DIV/0!</v>
      </c>
      <c r="AO230" s="69" t="e">
        <f t="shared" si="122"/>
        <v>#DIV/0!</v>
      </c>
      <c r="AP230" s="68"/>
      <c r="AQ230" s="68"/>
      <c r="AR230" s="68" t="s">
        <v>119</v>
      </c>
      <c r="AS230" s="68"/>
      <c r="AT230" s="69" t="e">
        <f t="shared" si="123"/>
        <v>#DIV/0!</v>
      </c>
      <c r="AU230" s="69" t="e">
        <f t="shared" si="124"/>
        <v>#DIV/0!</v>
      </c>
      <c r="AV230" s="68"/>
      <c r="AW230" s="68"/>
      <c r="AX230" s="68" t="s">
        <v>120</v>
      </c>
      <c r="AY230" s="68"/>
      <c r="AZ230" s="69" t="e">
        <f t="shared" si="125"/>
        <v>#DIV/0!</v>
      </c>
      <c r="BA230" s="69" t="e">
        <f t="shared" si="126"/>
        <v>#DIV/0!</v>
      </c>
      <c r="BB230" s="68"/>
      <c r="BC230" s="68"/>
      <c r="BD230" s="68" t="s">
        <v>121</v>
      </c>
      <c r="BE230" s="68"/>
      <c r="BF230" s="69" t="e">
        <f t="shared" si="127"/>
        <v>#DIV/0!</v>
      </c>
      <c r="BG230" s="69" t="e">
        <f t="shared" si="128"/>
        <v>#DIV/0!</v>
      </c>
      <c r="BH230" s="68"/>
      <c r="BI230" s="68"/>
      <c r="BJ230" s="68" t="s">
        <v>122</v>
      </c>
      <c r="BK230" s="68"/>
      <c r="BL230" s="69" t="e">
        <f t="shared" si="129"/>
        <v>#DIV/0!</v>
      </c>
      <c r="BM230" s="69" t="e">
        <f t="shared" si="130"/>
        <v>#DIV/0!</v>
      </c>
      <c r="BN230" s="68"/>
      <c r="BO230" s="68"/>
      <c r="BP230" s="68" t="s">
        <v>123</v>
      </c>
      <c r="BQ230" s="68"/>
      <c r="BR230" s="69" t="e">
        <f t="shared" si="131"/>
        <v>#DIV/0!</v>
      </c>
      <c r="BS230" s="69" t="e">
        <f t="shared" si="132"/>
        <v>#DIV/0!</v>
      </c>
      <c r="BT230" s="68"/>
      <c r="BU230" s="68"/>
      <c r="BV230" s="68" t="s">
        <v>124</v>
      </c>
      <c r="BW230" s="68"/>
      <c r="BX230" s="69" t="e">
        <f t="shared" si="133"/>
        <v>#DIV/0!</v>
      </c>
      <c r="BY230" s="69" t="e">
        <f t="shared" si="134"/>
        <v>#DIV/0!</v>
      </c>
      <c r="BZ230" s="68"/>
      <c r="CA230" s="68"/>
      <c r="CB230" s="68" t="s">
        <v>125</v>
      </c>
      <c r="CC230" s="68"/>
      <c r="CD230" s="69" t="e">
        <f t="shared" si="135"/>
        <v>#DIV/0!</v>
      </c>
      <c r="CE230" s="69" t="e">
        <f t="shared" si="136"/>
        <v>#DIV/0!</v>
      </c>
      <c r="CF230" s="68"/>
      <c r="CG230" s="68"/>
      <c r="CH230" s="68" t="s">
        <v>126</v>
      </c>
      <c r="CI230" s="68"/>
      <c r="CJ230" s="69" t="e">
        <f t="shared" si="137"/>
        <v>#DIV/0!</v>
      </c>
      <c r="CK230" s="69" t="e">
        <f t="shared" si="138"/>
        <v>#DIV/0!</v>
      </c>
      <c r="CL230" s="68"/>
      <c r="CM230" s="68"/>
      <c r="CN230" s="59">
        <f t="shared" si="139"/>
        <v>0</v>
      </c>
      <c r="CO230" s="59">
        <f t="shared" si="140"/>
        <v>0</v>
      </c>
      <c r="CP230" s="59">
        <f t="shared" si="141"/>
        <v>0</v>
      </c>
      <c r="CQ230" s="59">
        <f t="shared" si="142"/>
        <v>0</v>
      </c>
      <c r="CR230" s="59">
        <f t="shared" si="143"/>
        <v>0</v>
      </c>
      <c r="CS230" s="59">
        <f t="shared" si="144"/>
        <v>0</v>
      </c>
      <c r="CT230" s="59">
        <f t="shared" si="145"/>
        <v>0</v>
      </c>
      <c r="CU230" s="59">
        <f t="shared" si="146"/>
        <v>0</v>
      </c>
      <c r="CV230" s="59">
        <f t="shared" si="147"/>
        <v>0</v>
      </c>
      <c r="CW230" s="59">
        <f t="shared" si="148"/>
        <v>0</v>
      </c>
      <c r="CX230" s="59">
        <f t="shared" si="149"/>
        <v>0</v>
      </c>
      <c r="CY230" s="59">
        <f t="shared" si="150"/>
        <v>0</v>
      </c>
      <c r="CZ230" s="59">
        <f t="shared" si="151"/>
        <v>0</v>
      </c>
    </row>
    <row r="231" spans="1:104" ht="25.75" x14ac:dyDescent="0.4">
      <c r="A231" s="150" t="s">
        <v>457</v>
      </c>
      <c r="B231" s="186"/>
      <c r="C231" s="21" t="s">
        <v>1675</v>
      </c>
      <c r="D231" s="23"/>
      <c r="E231" s="23"/>
      <c r="F231" s="23"/>
      <c r="G231" s="21">
        <f t="shared" si="114"/>
        <v>0</v>
      </c>
      <c r="H231" s="21"/>
      <c r="I231" s="21"/>
      <c r="J231" s="21"/>
      <c r="K231" s="21"/>
      <c r="L231" s="21"/>
      <c r="M231" s="21"/>
      <c r="N231" s="21"/>
      <c r="O231" s="21"/>
      <c r="P231" s="21"/>
      <c r="Q231" s="21"/>
      <c r="R231" s="21"/>
      <c r="S231" s="21"/>
      <c r="T231" s="68" t="s">
        <v>115</v>
      </c>
      <c r="U231" s="68"/>
      <c r="V231" s="69" t="e">
        <f t="shared" si="115"/>
        <v>#DIV/0!</v>
      </c>
      <c r="W231" s="69" t="e">
        <f t="shared" si="116"/>
        <v>#DIV/0!</v>
      </c>
      <c r="X231" s="68"/>
      <c r="Y231" s="68"/>
      <c r="Z231" s="68" t="s">
        <v>116</v>
      </c>
      <c r="AA231" s="68"/>
      <c r="AB231" s="69" t="e">
        <f t="shared" si="117"/>
        <v>#DIV/0!</v>
      </c>
      <c r="AC231" s="69" t="e">
        <f t="shared" si="118"/>
        <v>#DIV/0!</v>
      </c>
      <c r="AD231" s="68"/>
      <c r="AE231" s="68"/>
      <c r="AF231" s="68" t="s">
        <v>117</v>
      </c>
      <c r="AG231" s="68"/>
      <c r="AH231" s="69" t="e">
        <f t="shared" si="119"/>
        <v>#DIV/0!</v>
      </c>
      <c r="AI231" s="69" t="e">
        <f t="shared" si="120"/>
        <v>#DIV/0!</v>
      </c>
      <c r="AJ231" s="68"/>
      <c r="AK231" s="68"/>
      <c r="AL231" s="68" t="s">
        <v>118</v>
      </c>
      <c r="AM231" s="68"/>
      <c r="AN231" s="69" t="e">
        <f t="shared" si="121"/>
        <v>#DIV/0!</v>
      </c>
      <c r="AO231" s="69" t="e">
        <f t="shared" si="122"/>
        <v>#DIV/0!</v>
      </c>
      <c r="AP231" s="68"/>
      <c r="AQ231" s="68"/>
      <c r="AR231" s="68" t="s">
        <v>119</v>
      </c>
      <c r="AS231" s="68"/>
      <c r="AT231" s="69" t="e">
        <f t="shared" si="123"/>
        <v>#DIV/0!</v>
      </c>
      <c r="AU231" s="69" t="e">
        <f t="shared" si="124"/>
        <v>#DIV/0!</v>
      </c>
      <c r="AV231" s="68"/>
      <c r="AW231" s="68"/>
      <c r="AX231" s="68" t="s">
        <v>120</v>
      </c>
      <c r="AY231" s="68"/>
      <c r="AZ231" s="69" t="e">
        <f t="shared" si="125"/>
        <v>#DIV/0!</v>
      </c>
      <c r="BA231" s="69" t="e">
        <f t="shared" si="126"/>
        <v>#DIV/0!</v>
      </c>
      <c r="BB231" s="68"/>
      <c r="BC231" s="68"/>
      <c r="BD231" s="68" t="s">
        <v>121</v>
      </c>
      <c r="BE231" s="68"/>
      <c r="BF231" s="69" t="e">
        <f t="shared" si="127"/>
        <v>#DIV/0!</v>
      </c>
      <c r="BG231" s="69" t="e">
        <f t="shared" si="128"/>
        <v>#DIV/0!</v>
      </c>
      <c r="BH231" s="68"/>
      <c r="BI231" s="68"/>
      <c r="BJ231" s="68" t="s">
        <v>122</v>
      </c>
      <c r="BK231" s="68"/>
      <c r="BL231" s="69" t="e">
        <f t="shared" si="129"/>
        <v>#DIV/0!</v>
      </c>
      <c r="BM231" s="69" t="e">
        <f t="shared" si="130"/>
        <v>#DIV/0!</v>
      </c>
      <c r="BN231" s="68"/>
      <c r="BO231" s="68"/>
      <c r="BP231" s="68" t="s">
        <v>123</v>
      </c>
      <c r="BQ231" s="68"/>
      <c r="BR231" s="69" t="e">
        <f t="shared" si="131"/>
        <v>#DIV/0!</v>
      </c>
      <c r="BS231" s="69" t="e">
        <f t="shared" si="132"/>
        <v>#DIV/0!</v>
      </c>
      <c r="BT231" s="68"/>
      <c r="BU231" s="68"/>
      <c r="BV231" s="68" t="s">
        <v>124</v>
      </c>
      <c r="BW231" s="68"/>
      <c r="BX231" s="69" t="e">
        <f t="shared" si="133"/>
        <v>#DIV/0!</v>
      </c>
      <c r="BY231" s="69" t="e">
        <f t="shared" si="134"/>
        <v>#DIV/0!</v>
      </c>
      <c r="BZ231" s="68"/>
      <c r="CA231" s="68"/>
      <c r="CB231" s="68" t="s">
        <v>125</v>
      </c>
      <c r="CC231" s="68"/>
      <c r="CD231" s="69" t="e">
        <f t="shared" si="135"/>
        <v>#DIV/0!</v>
      </c>
      <c r="CE231" s="69" t="e">
        <f t="shared" si="136"/>
        <v>#DIV/0!</v>
      </c>
      <c r="CF231" s="68"/>
      <c r="CG231" s="68"/>
      <c r="CH231" s="68" t="s">
        <v>126</v>
      </c>
      <c r="CI231" s="68"/>
      <c r="CJ231" s="69" t="e">
        <f t="shared" si="137"/>
        <v>#DIV/0!</v>
      </c>
      <c r="CK231" s="69" t="e">
        <f t="shared" si="138"/>
        <v>#DIV/0!</v>
      </c>
      <c r="CL231" s="68"/>
      <c r="CM231" s="68"/>
      <c r="CN231" s="59">
        <f t="shared" si="139"/>
        <v>0</v>
      </c>
      <c r="CO231" s="59">
        <f t="shared" si="140"/>
        <v>0</v>
      </c>
      <c r="CP231" s="59">
        <f t="shared" si="141"/>
        <v>0</v>
      </c>
      <c r="CQ231" s="59">
        <f t="shared" si="142"/>
        <v>0</v>
      </c>
      <c r="CR231" s="59">
        <f t="shared" si="143"/>
        <v>0</v>
      </c>
      <c r="CS231" s="59">
        <f t="shared" si="144"/>
        <v>0</v>
      </c>
      <c r="CT231" s="59">
        <f t="shared" si="145"/>
        <v>0</v>
      </c>
      <c r="CU231" s="59">
        <f t="shared" si="146"/>
        <v>0</v>
      </c>
      <c r="CV231" s="59">
        <f t="shared" si="147"/>
        <v>0</v>
      </c>
      <c r="CW231" s="59">
        <f t="shared" si="148"/>
        <v>0</v>
      </c>
      <c r="CX231" s="59">
        <f t="shared" si="149"/>
        <v>0</v>
      </c>
      <c r="CY231" s="59">
        <f t="shared" si="150"/>
        <v>0</v>
      </c>
      <c r="CZ231" s="59">
        <f t="shared" si="151"/>
        <v>0</v>
      </c>
    </row>
    <row r="232" spans="1:104" ht="51.45" x14ac:dyDescent="0.4">
      <c r="A232" s="150" t="s">
        <v>457</v>
      </c>
      <c r="B232" s="184" t="s">
        <v>156</v>
      </c>
      <c r="C232" s="21" t="s">
        <v>1676</v>
      </c>
      <c r="D232" s="23" t="s">
        <v>1438</v>
      </c>
      <c r="E232" s="23" t="s">
        <v>519</v>
      </c>
      <c r="F232" s="23" t="s">
        <v>520</v>
      </c>
      <c r="G232" s="21">
        <f t="shared" si="114"/>
        <v>1</v>
      </c>
      <c r="H232" s="21"/>
      <c r="I232" s="21"/>
      <c r="J232" s="21"/>
      <c r="K232" s="21"/>
      <c r="L232" s="21"/>
      <c r="M232" s="21"/>
      <c r="N232" s="21"/>
      <c r="O232" s="21"/>
      <c r="P232" s="21">
        <v>1</v>
      </c>
      <c r="Q232" s="21"/>
      <c r="R232" s="21"/>
      <c r="S232" s="21"/>
      <c r="T232" s="68" t="s">
        <v>115</v>
      </c>
      <c r="U232" s="68"/>
      <c r="V232" s="69" t="e">
        <f t="shared" si="115"/>
        <v>#DIV/0!</v>
      </c>
      <c r="W232" s="69">
        <f t="shared" si="116"/>
        <v>0</v>
      </c>
      <c r="X232" s="68"/>
      <c r="Y232" s="68"/>
      <c r="Z232" s="68" t="s">
        <v>116</v>
      </c>
      <c r="AA232" s="68"/>
      <c r="AB232" s="69" t="e">
        <f t="shared" si="117"/>
        <v>#DIV/0!</v>
      </c>
      <c r="AC232" s="69">
        <f t="shared" si="118"/>
        <v>0</v>
      </c>
      <c r="AD232" s="68"/>
      <c r="AE232" s="68"/>
      <c r="AF232" s="68" t="s">
        <v>117</v>
      </c>
      <c r="AG232" s="68"/>
      <c r="AH232" s="69" t="e">
        <f t="shared" si="119"/>
        <v>#DIV/0!</v>
      </c>
      <c r="AI232" s="69">
        <f t="shared" si="120"/>
        <v>0</v>
      </c>
      <c r="AJ232" s="68"/>
      <c r="AK232" s="68"/>
      <c r="AL232" s="68" t="s">
        <v>118</v>
      </c>
      <c r="AM232" s="68"/>
      <c r="AN232" s="69" t="e">
        <f t="shared" si="121"/>
        <v>#DIV/0!</v>
      </c>
      <c r="AO232" s="69">
        <f t="shared" si="122"/>
        <v>0</v>
      </c>
      <c r="AP232" s="68"/>
      <c r="AQ232" s="68"/>
      <c r="AR232" s="68" t="s">
        <v>119</v>
      </c>
      <c r="AS232" s="68"/>
      <c r="AT232" s="69" t="e">
        <f t="shared" si="123"/>
        <v>#DIV/0!</v>
      </c>
      <c r="AU232" s="69">
        <f t="shared" si="124"/>
        <v>0</v>
      </c>
      <c r="AV232" s="68"/>
      <c r="AW232" s="68"/>
      <c r="AX232" s="68" t="s">
        <v>120</v>
      </c>
      <c r="AY232" s="68"/>
      <c r="AZ232" s="69" t="e">
        <f t="shared" si="125"/>
        <v>#DIV/0!</v>
      </c>
      <c r="BA232" s="69">
        <f t="shared" si="126"/>
        <v>0</v>
      </c>
      <c r="BB232" s="68"/>
      <c r="BC232" s="68"/>
      <c r="BD232" s="68" t="s">
        <v>121</v>
      </c>
      <c r="BE232" s="68"/>
      <c r="BF232" s="69" t="e">
        <f t="shared" si="127"/>
        <v>#DIV/0!</v>
      </c>
      <c r="BG232" s="69">
        <f t="shared" si="128"/>
        <v>0</v>
      </c>
      <c r="BH232" s="68"/>
      <c r="BI232" s="68"/>
      <c r="BJ232" s="68" t="s">
        <v>122</v>
      </c>
      <c r="BK232" s="68"/>
      <c r="BL232" s="69" t="e">
        <f t="shared" si="129"/>
        <v>#DIV/0!</v>
      </c>
      <c r="BM232" s="69">
        <f t="shared" si="130"/>
        <v>0</v>
      </c>
      <c r="BN232" s="68"/>
      <c r="BO232" s="68"/>
      <c r="BP232" s="68" t="s">
        <v>123</v>
      </c>
      <c r="BQ232" s="68"/>
      <c r="BR232" s="69">
        <f t="shared" si="131"/>
        <v>0</v>
      </c>
      <c r="BS232" s="69">
        <f t="shared" si="132"/>
        <v>0</v>
      </c>
      <c r="BT232" s="68"/>
      <c r="BU232" s="68"/>
      <c r="BV232" s="68" t="s">
        <v>124</v>
      </c>
      <c r="BW232" s="68"/>
      <c r="BX232" s="69" t="e">
        <f t="shared" si="133"/>
        <v>#DIV/0!</v>
      </c>
      <c r="BY232" s="69">
        <f t="shared" si="134"/>
        <v>0</v>
      </c>
      <c r="BZ232" s="68"/>
      <c r="CA232" s="68"/>
      <c r="CB232" s="68" t="s">
        <v>125</v>
      </c>
      <c r="CC232" s="68"/>
      <c r="CD232" s="69" t="e">
        <f t="shared" si="135"/>
        <v>#DIV/0!</v>
      </c>
      <c r="CE232" s="69">
        <f t="shared" si="136"/>
        <v>0</v>
      </c>
      <c r="CF232" s="68"/>
      <c r="CG232" s="68"/>
      <c r="CH232" s="68" t="s">
        <v>126</v>
      </c>
      <c r="CI232" s="68"/>
      <c r="CJ232" s="69" t="e">
        <f t="shared" si="137"/>
        <v>#DIV/0!</v>
      </c>
      <c r="CK232" s="69">
        <f t="shared" si="138"/>
        <v>0</v>
      </c>
      <c r="CL232" s="68"/>
      <c r="CM232" s="68"/>
      <c r="CN232" s="59">
        <f t="shared" si="139"/>
        <v>0</v>
      </c>
      <c r="CO232" s="59">
        <f t="shared" si="140"/>
        <v>0</v>
      </c>
      <c r="CP232" s="59">
        <f t="shared" si="141"/>
        <v>0</v>
      </c>
      <c r="CQ232" s="59">
        <f t="shared" si="142"/>
        <v>0</v>
      </c>
      <c r="CR232" s="59">
        <f t="shared" si="143"/>
        <v>0</v>
      </c>
      <c r="CS232" s="59">
        <f t="shared" si="144"/>
        <v>0</v>
      </c>
      <c r="CT232" s="59">
        <f t="shared" si="145"/>
        <v>0</v>
      </c>
      <c r="CU232" s="59">
        <f t="shared" si="146"/>
        <v>0</v>
      </c>
      <c r="CV232" s="59">
        <f t="shared" si="147"/>
        <v>0</v>
      </c>
      <c r="CW232" s="59">
        <f t="shared" si="148"/>
        <v>0</v>
      </c>
      <c r="CX232" s="59">
        <f t="shared" si="149"/>
        <v>0</v>
      </c>
      <c r="CY232" s="59">
        <f t="shared" si="150"/>
        <v>0</v>
      </c>
      <c r="CZ232" s="59">
        <f t="shared" si="151"/>
        <v>0</v>
      </c>
    </row>
    <row r="233" spans="1:104" ht="38.6" x14ac:dyDescent="0.4">
      <c r="A233" s="150" t="s">
        <v>457</v>
      </c>
      <c r="B233" s="185"/>
      <c r="C233" s="21" t="s">
        <v>1677</v>
      </c>
      <c r="D233" s="23" t="s">
        <v>1438</v>
      </c>
      <c r="E233" s="23" t="s">
        <v>521</v>
      </c>
      <c r="F233" s="23" t="s">
        <v>522</v>
      </c>
      <c r="G233" s="21">
        <f t="shared" si="114"/>
        <v>1</v>
      </c>
      <c r="H233" s="21"/>
      <c r="I233" s="21"/>
      <c r="J233" s="21"/>
      <c r="K233" s="21"/>
      <c r="L233" s="21"/>
      <c r="M233" s="21"/>
      <c r="N233" s="21"/>
      <c r="O233" s="21"/>
      <c r="P233" s="21"/>
      <c r="Q233" s="21">
        <v>1</v>
      </c>
      <c r="R233" s="21"/>
      <c r="S233" s="21"/>
      <c r="T233" s="68" t="s">
        <v>115</v>
      </c>
      <c r="U233" s="68"/>
      <c r="V233" s="69" t="e">
        <f t="shared" si="115"/>
        <v>#DIV/0!</v>
      </c>
      <c r="W233" s="69">
        <f t="shared" si="116"/>
        <v>0</v>
      </c>
      <c r="X233" s="68"/>
      <c r="Y233" s="68"/>
      <c r="Z233" s="68" t="s">
        <v>116</v>
      </c>
      <c r="AA233" s="68"/>
      <c r="AB233" s="69" t="e">
        <f t="shared" si="117"/>
        <v>#DIV/0!</v>
      </c>
      <c r="AC233" s="69">
        <f t="shared" si="118"/>
        <v>0</v>
      </c>
      <c r="AD233" s="68"/>
      <c r="AE233" s="68"/>
      <c r="AF233" s="68" t="s">
        <v>117</v>
      </c>
      <c r="AG233" s="68"/>
      <c r="AH233" s="69" t="e">
        <f t="shared" si="119"/>
        <v>#DIV/0!</v>
      </c>
      <c r="AI233" s="69">
        <f t="shared" si="120"/>
        <v>0</v>
      </c>
      <c r="AJ233" s="68"/>
      <c r="AK233" s="68"/>
      <c r="AL233" s="68" t="s">
        <v>118</v>
      </c>
      <c r="AM233" s="68"/>
      <c r="AN233" s="69" t="e">
        <f t="shared" si="121"/>
        <v>#DIV/0!</v>
      </c>
      <c r="AO233" s="69">
        <f t="shared" si="122"/>
        <v>0</v>
      </c>
      <c r="AP233" s="68"/>
      <c r="AQ233" s="68"/>
      <c r="AR233" s="68" t="s">
        <v>119</v>
      </c>
      <c r="AS233" s="68"/>
      <c r="AT233" s="69" t="e">
        <f t="shared" si="123"/>
        <v>#DIV/0!</v>
      </c>
      <c r="AU233" s="69">
        <f t="shared" si="124"/>
        <v>0</v>
      </c>
      <c r="AV233" s="68"/>
      <c r="AW233" s="68"/>
      <c r="AX233" s="68" t="s">
        <v>120</v>
      </c>
      <c r="AY233" s="68"/>
      <c r="AZ233" s="69" t="e">
        <f t="shared" si="125"/>
        <v>#DIV/0!</v>
      </c>
      <c r="BA233" s="69">
        <f t="shared" si="126"/>
        <v>0</v>
      </c>
      <c r="BB233" s="68"/>
      <c r="BC233" s="68"/>
      <c r="BD233" s="68" t="s">
        <v>121</v>
      </c>
      <c r="BE233" s="68"/>
      <c r="BF233" s="69" t="e">
        <f t="shared" si="127"/>
        <v>#DIV/0!</v>
      </c>
      <c r="BG233" s="69">
        <f t="shared" si="128"/>
        <v>0</v>
      </c>
      <c r="BH233" s="68"/>
      <c r="BI233" s="68"/>
      <c r="BJ233" s="68" t="s">
        <v>122</v>
      </c>
      <c r="BK233" s="68"/>
      <c r="BL233" s="69" t="e">
        <f t="shared" si="129"/>
        <v>#DIV/0!</v>
      </c>
      <c r="BM233" s="69">
        <f t="shared" si="130"/>
        <v>0</v>
      </c>
      <c r="BN233" s="68"/>
      <c r="BO233" s="68"/>
      <c r="BP233" s="68" t="s">
        <v>123</v>
      </c>
      <c r="BQ233" s="68"/>
      <c r="BR233" s="69" t="e">
        <f t="shared" si="131"/>
        <v>#DIV/0!</v>
      </c>
      <c r="BS233" s="69">
        <f t="shared" si="132"/>
        <v>0</v>
      </c>
      <c r="BT233" s="68"/>
      <c r="BU233" s="68"/>
      <c r="BV233" s="68" t="s">
        <v>124</v>
      </c>
      <c r="BW233" s="68"/>
      <c r="BX233" s="69">
        <f t="shared" si="133"/>
        <v>0</v>
      </c>
      <c r="BY233" s="69">
        <f t="shared" si="134"/>
        <v>0</v>
      </c>
      <c r="BZ233" s="68"/>
      <c r="CA233" s="68"/>
      <c r="CB233" s="68" t="s">
        <v>125</v>
      </c>
      <c r="CC233" s="68"/>
      <c r="CD233" s="69" t="e">
        <f t="shared" si="135"/>
        <v>#DIV/0!</v>
      </c>
      <c r="CE233" s="69">
        <f t="shared" si="136"/>
        <v>0</v>
      </c>
      <c r="CF233" s="68"/>
      <c r="CG233" s="68"/>
      <c r="CH233" s="68" t="s">
        <v>126</v>
      </c>
      <c r="CI233" s="68"/>
      <c r="CJ233" s="69" t="e">
        <f t="shared" si="137"/>
        <v>#DIV/0!</v>
      </c>
      <c r="CK233" s="69">
        <f t="shared" si="138"/>
        <v>0</v>
      </c>
      <c r="CL233" s="68"/>
      <c r="CM233" s="68"/>
      <c r="CN233" s="59">
        <f t="shared" si="139"/>
        <v>0</v>
      </c>
      <c r="CO233" s="59">
        <f t="shared" si="140"/>
        <v>0</v>
      </c>
      <c r="CP233" s="59">
        <f t="shared" si="141"/>
        <v>0</v>
      </c>
      <c r="CQ233" s="59">
        <f t="shared" si="142"/>
        <v>0</v>
      </c>
      <c r="CR233" s="59">
        <f t="shared" si="143"/>
        <v>0</v>
      </c>
      <c r="CS233" s="59">
        <f t="shared" si="144"/>
        <v>0</v>
      </c>
      <c r="CT233" s="59">
        <f t="shared" si="145"/>
        <v>0</v>
      </c>
      <c r="CU233" s="59">
        <f t="shared" si="146"/>
        <v>0</v>
      </c>
      <c r="CV233" s="59">
        <f t="shared" si="147"/>
        <v>0</v>
      </c>
      <c r="CW233" s="59">
        <f t="shared" si="148"/>
        <v>0</v>
      </c>
      <c r="CX233" s="59">
        <f t="shared" si="149"/>
        <v>0</v>
      </c>
      <c r="CY233" s="59">
        <f t="shared" si="150"/>
        <v>0</v>
      </c>
      <c r="CZ233" s="59">
        <f t="shared" si="151"/>
        <v>0</v>
      </c>
    </row>
    <row r="234" spans="1:104" ht="25.75" x14ac:dyDescent="0.4">
      <c r="A234" s="150" t="s">
        <v>457</v>
      </c>
      <c r="B234" s="185"/>
      <c r="C234" s="21" t="s">
        <v>1678</v>
      </c>
      <c r="D234" s="23"/>
      <c r="E234" s="23"/>
      <c r="F234" s="23"/>
      <c r="G234" s="21">
        <f t="shared" si="114"/>
        <v>0</v>
      </c>
      <c r="H234" s="21"/>
      <c r="I234" s="21"/>
      <c r="J234" s="21"/>
      <c r="K234" s="21"/>
      <c r="L234" s="21"/>
      <c r="M234" s="21"/>
      <c r="N234" s="21"/>
      <c r="O234" s="21"/>
      <c r="P234" s="21"/>
      <c r="Q234" s="21"/>
      <c r="R234" s="21"/>
      <c r="S234" s="21"/>
      <c r="T234" s="68" t="s">
        <v>115</v>
      </c>
      <c r="U234" s="68"/>
      <c r="V234" s="69" t="e">
        <f t="shared" si="115"/>
        <v>#DIV/0!</v>
      </c>
      <c r="W234" s="69" t="e">
        <f t="shared" si="116"/>
        <v>#DIV/0!</v>
      </c>
      <c r="X234" s="68"/>
      <c r="Y234" s="68"/>
      <c r="Z234" s="68" t="s">
        <v>116</v>
      </c>
      <c r="AA234" s="68"/>
      <c r="AB234" s="69" t="e">
        <f t="shared" si="117"/>
        <v>#DIV/0!</v>
      </c>
      <c r="AC234" s="69" t="e">
        <f t="shared" si="118"/>
        <v>#DIV/0!</v>
      </c>
      <c r="AD234" s="68"/>
      <c r="AE234" s="68"/>
      <c r="AF234" s="68" t="s">
        <v>117</v>
      </c>
      <c r="AG234" s="68"/>
      <c r="AH234" s="69" t="e">
        <f t="shared" si="119"/>
        <v>#DIV/0!</v>
      </c>
      <c r="AI234" s="69" t="e">
        <f t="shared" si="120"/>
        <v>#DIV/0!</v>
      </c>
      <c r="AJ234" s="68"/>
      <c r="AK234" s="68"/>
      <c r="AL234" s="68" t="s">
        <v>118</v>
      </c>
      <c r="AM234" s="68"/>
      <c r="AN234" s="69" t="e">
        <f t="shared" si="121"/>
        <v>#DIV/0!</v>
      </c>
      <c r="AO234" s="69" t="e">
        <f t="shared" si="122"/>
        <v>#DIV/0!</v>
      </c>
      <c r="AP234" s="68"/>
      <c r="AQ234" s="68"/>
      <c r="AR234" s="68" t="s">
        <v>119</v>
      </c>
      <c r="AS234" s="68"/>
      <c r="AT234" s="69" t="e">
        <f t="shared" si="123"/>
        <v>#DIV/0!</v>
      </c>
      <c r="AU234" s="69" t="e">
        <f t="shared" si="124"/>
        <v>#DIV/0!</v>
      </c>
      <c r="AV234" s="68"/>
      <c r="AW234" s="68"/>
      <c r="AX234" s="68" t="s">
        <v>120</v>
      </c>
      <c r="AY234" s="68"/>
      <c r="AZ234" s="69" t="e">
        <f t="shared" si="125"/>
        <v>#DIV/0!</v>
      </c>
      <c r="BA234" s="69" t="e">
        <f t="shared" si="126"/>
        <v>#DIV/0!</v>
      </c>
      <c r="BB234" s="68"/>
      <c r="BC234" s="68"/>
      <c r="BD234" s="68" t="s">
        <v>121</v>
      </c>
      <c r="BE234" s="68"/>
      <c r="BF234" s="69" t="e">
        <f t="shared" si="127"/>
        <v>#DIV/0!</v>
      </c>
      <c r="BG234" s="69" t="e">
        <f t="shared" si="128"/>
        <v>#DIV/0!</v>
      </c>
      <c r="BH234" s="68"/>
      <c r="BI234" s="68"/>
      <c r="BJ234" s="68" t="s">
        <v>122</v>
      </c>
      <c r="BK234" s="68"/>
      <c r="BL234" s="69" t="e">
        <f t="shared" si="129"/>
        <v>#DIV/0!</v>
      </c>
      <c r="BM234" s="69" t="e">
        <f t="shared" si="130"/>
        <v>#DIV/0!</v>
      </c>
      <c r="BN234" s="68"/>
      <c r="BO234" s="68"/>
      <c r="BP234" s="68" t="s">
        <v>123</v>
      </c>
      <c r="BQ234" s="68"/>
      <c r="BR234" s="69" t="e">
        <f t="shared" si="131"/>
        <v>#DIV/0!</v>
      </c>
      <c r="BS234" s="69" t="e">
        <f t="shared" si="132"/>
        <v>#DIV/0!</v>
      </c>
      <c r="BT234" s="68"/>
      <c r="BU234" s="68"/>
      <c r="BV234" s="68" t="s">
        <v>124</v>
      </c>
      <c r="BW234" s="68"/>
      <c r="BX234" s="69" t="e">
        <f t="shared" si="133"/>
        <v>#DIV/0!</v>
      </c>
      <c r="BY234" s="69" t="e">
        <f t="shared" si="134"/>
        <v>#DIV/0!</v>
      </c>
      <c r="BZ234" s="68"/>
      <c r="CA234" s="68"/>
      <c r="CB234" s="68" t="s">
        <v>125</v>
      </c>
      <c r="CC234" s="68"/>
      <c r="CD234" s="69" t="e">
        <f t="shared" si="135"/>
        <v>#DIV/0!</v>
      </c>
      <c r="CE234" s="69" t="e">
        <f t="shared" si="136"/>
        <v>#DIV/0!</v>
      </c>
      <c r="CF234" s="68"/>
      <c r="CG234" s="68"/>
      <c r="CH234" s="68" t="s">
        <v>126</v>
      </c>
      <c r="CI234" s="68"/>
      <c r="CJ234" s="69" t="e">
        <f t="shared" si="137"/>
        <v>#DIV/0!</v>
      </c>
      <c r="CK234" s="69" t="e">
        <f t="shared" si="138"/>
        <v>#DIV/0!</v>
      </c>
      <c r="CL234" s="68"/>
      <c r="CM234" s="68"/>
      <c r="CN234" s="59">
        <f t="shared" si="139"/>
        <v>0</v>
      </c>
      <c r="CO234" s="59">
        <f t="shared" si="140"/>
        <v>0</v>
      </c>
      <c r="CP234" s="59">
        <f t="shared" si="141"/>
        <v>0</v>
      </c>
      <c r="CQ234" s="59">
        <f t="shared" si="142"/>
        <v>0</v>
      </c>
      <c r="CR234" s="59">
        <f t="shared" si="143"/>
        <v>0</v>
      </c>
      <c r="CS234" s="59">
        <f t="shared" si="144"/>
        <v>0</v>
      </c>
      <c r="CT234" s="59">
        <f t="shared" si="145"/>
        <v>0</v>
      </c>
      <c r="CU234" s="59">
        <f t="shared" si="146"/>
        <v>0</v>
      </c>
      <c r="CV234" s="59">
        <f t="shared" si="147"/>
        <v>0</v>
      </c>
      <c r="CW234" s="59">
        <f t="shared" si="148"/>
        <v>0</v>
      </c>
      <c r="CX234" s="59">
        <f t="shared" si="149"/>
        <v>0</v>
      </c>
      <c r="CY234" s="59">
        <f t="shared" si="150"/>
        <v>0</v>
      </c>
      <c r="CZ234" s="59">
        <f t="shared" si="151"/>
        <v>0</v>
      </c>
    </row>
    <row r="235" spans="1:104" ht="25.75" x14ac:dyDescent="0.4">
      <c r="A235" s="150" t="s">
        <v>457</v>
      </c>
      <c r="B235" s="186"/>
      <c r="C235" s="21" t="s">
        <v>1679</v>
      </c>
      <c r="D235" s="23"/>
      <c r="E235" s="23"/>
      <c r="F235" s="23"/>
      <c r="G235" s="21">
        <f t="shared" si="114"/>
        <v>0</v>
      </c>
      <c r="H235" s="21"/>
      <c r="I235" s="21"/>
      <c r="J235" s="21"/>
      <c r="K235" s="21"/>
      <c r="L235" s="21"/>
      <c r="M235" s="21"/>
      <c r="N235" s="21"/>
      <c r="O235" s="21"/>
      <c r="P235" s="21"/>
      <c r="Q235" s="21"/>
      <c r="R235" s="21"/>
      <c r="S235" s="21"/>
      <c r="T235" s="68" t="s">
        <v>115</v>
      </c>
      <c r="U235" s="68"/>
      <c r="V235" s="69" t="e">
        <f t="shared" si="115"/>
        <v>#DIV/0!</v>
      </c>
      <c r="W235" s="69" t="e">
        <f t="shared" si="116"/>
        <v>#DIV/0!</v>
      </c>
      <c r="X235" s="68"/>
      <c r="Y235" s="68"/>
      <c r="Z235" s="68" t="s">
        <v>116</v>
      </c>
      <c r="AA235" s="68"/>
      <c r="AB235" s="69" t="e">
        <f t="shared" si="117"/>
        <v>#DIV/0!</v>
      </c>
      <c r="AC235" s="69" t="e">
        <f t="shared" si="118"/>
        <v>#DIV/0!</v>
      </c>
      <c r="AD235" s="68"/>
      <c r="AE235" s="68"/>
      <c r="AF235" s="68" t="s">
        <v>117</v>
      </c>
      <c r="AG235" s="68"/>
      <c r="AH235" s="69" t="e">
        <f t="shared" si="119"/>
        <v>#DIV/0!</v>
      </c>
      <c r="AI235" s="69" t="e">
        <f t="shared" si="120"/>
        <v>#DIV/0!</v>
      </c>
      <c r="AJ235" s="68"/>
      <c r="AK235" s="68"/>
      <c r="AL235" s="68" t="s">
        <v>118</v>
      </c>
      <c r="AM235" s="68"/>
      <c r="AN235" s="69" t="e">
        <f t="shared" si="121"/>
        <v>#DIV/0!</v>
      </c>
      <c r="AO235" s="69" t="e">
        <f t="shared" si="122"/>
        <v>#DIV/0!</v>
      </c>
      <c r="AP235" s="68"/>
      <c r="AQ235" s="68"/>
      <c r="AR235" s="68" t="s">
        <v>119</v>
      </c>
      <c r="AS235" s="68"/>
      <c r="AT235" s="69" t="e">
        <f t="shared" si="123"/>
        <v>#DIV/0!</v>
      </c>
      <c r="AU235" s="69" t="e">
        <f t="shared" si="124"/>
        <v>#DIV/0!</v>
      </c>
      <c r="AV235" s="68"/>
      <c r="AW235" s="68"/>
      <c r="AX235" s="68" t="s">
        <v>120</v>
      </c>
      <c r="AY235" s="68"/>
      <c r="AZ235" s="69" t="e">
        <f t="shared" si="125"/>
        <v>#DIV/0!</v>
      </c>
      <c r="BA235" s="69" t="e">
        <f t="shared" si="126"/>
        <v>#DIV/0!</v>
      </c>
      <c r="BB235" s="68"/>
      <c r="BC235" s="68"/>
      <c r="BD235" s="68" t="s">
        <v>121</v>
      </c>
      <c r="BE235" s="68"/>
      <c r="BF235" s="69" t="e">
        <f t="shared" si="127"/>
        <v>#DIV/0!</v>
      </c>
      <c r="BG235" s="69" t="e">
        <f t="shared" si="128"/>
        <v>#DIV/0!</v>
      </c>
      <c r="BH235" s="68"/>
      <c r="BI235" s="68"/>
      <c r="BJ235" s="68" t="s">
        <v>122</v>
      </c>
      <c r="BK235" s="68"/>
      <c r="BL235" s="69" t="e">
        <f t="shared" si="129"/>
        <v>#DIV/0!</v>
      </c>
      <c r="BM235" s="69" t="e">
        <f t="shared" si="130"/>
        <v>#DIV/0!</v>
      </c>
      <c r="BN235" s="68"/>
      <c r="BO235" s="68"/>
      <c r="BP235" s="68" t="s">
        <v>123</v>
      </c>
      <c r="BQ235" s="68"/>
      <c r="BR235" s="69" t="e">
        <f t="shared" si="131"/>
        <v>#DIV/0!</v>
      </c>
      <c r="BS235" s="69" t="e">
        <f t="shared" si="132"/>
        <v>#DIV/0!</v>
      </c>
      <c r="BT235" s="68"/>
      <c r="BU235" s="68"/>
      <c r="BV235" s="68" t="s">
        <v>124</v>
      </c>
      <c r="BW235" s="68"/>
      <c r="BX235" s="69" t="e">
        <f t="shared" si="133"/>
        <v>#DIV/0!</v>
      </c>
      <c r="BY235" s="69" t="e">
        <f t="shared" si="134"/>
        <v>#DIV/0!</v>
      </c>
      <c r="BZ235" s="68"/>
      <c r="CA235" s="68"/>
      <c r="CB235" s="68" t="s">
        <v>125</v>
      </c>
      <c r="CC235" s="68"/>
      <c r="CD235" s="69" t="e">
        <f t="shared" si="135"/>
        <v>#DIV/0!</v>
      </c>
      <c r="CE235" s="69" t="e">
        <f t="shared" si="136"/>
        <v>#DIV/0!</v>
      </c>
      <c r="CF235" s="68"/>
      <c r="CG235" s="68"/>
      <c r="CH235" s="68" t="s">
        <v>126</v>
      </c>
      <c r="CI235" s="68"/>
      <c r="CJ235" s="69" t="e">
        <f t="shared" si="137"/>
        <v>#DIV/0!</v>
      </c>
      <c r="CK235" s="69" t="e">
        <f t="shared" si="138"/>
        <v>#DIV/0!</v>
      </c>
      <c r="CL235" s="68"/>
      <c r="CM235" s="68"/>
      <c r="CN235" s="59">
        <f t="shared" si="139"/>
        <v>0</v>
      </c>
      <c r="CO235" s="59">
        <f t="shared" si="140"/>
        <v>0</v>
      </c>
      <c r="CP235" s="59">
        <f t="shared" si="141"/>
        <v>0</v>
      </c>
      <c r="CQ235" s="59">
        <f t="shared" si="142"/>
        <v>0</v>
      </c>
      <c r="CR235" s="59">
        <f t="shared" si="143"/>
        <v>0</v>
      </c>
      <c r="CS235" s="59">
        <f t="shared" si="144"/>
        <v>0</v>
      </c>
      <c r="CT235" s="59">
        <f t="shared" si="145"/>
        <v>0</v>
      </c>
      <c r="CU235" s="59">
        <f t="shared" si="146"/>
        <v>0</v>
      </c>
      <c r="CV235" s="59">
        <f t="shared" si="147"/>
        <v>0</v>
      </c>
      <c r="CW235" s="59">
        <f t="shared" si="148"/>
        <v>0</v>
      </c>
      <c r="CX235" s="59">
        <f t="shared" si="149"/>
        <v>0</v>
      </c>
      <c r="CY235" s="59">
        <f t="shared" si="150"/>
        <v>0</v>
      </c>
      <c r="CZ235" s="59">
        <f t="shared" si="151"/>
        <v>0</v>
      </c>
    </row>
    <row r="236" spans="1:104" ht="25.75" x14ac:dyDescent="0.4">
      <c r="A236" s="150" t="s">
        <v>457</v>
      </c>
      <c r="B236" s="184" t="s">
        <v>156</v>
      </c>
      <c r="C236" s="21" t="s">
        <v>1680</v>
      </c>
      <c r="D236" s="23" t="s">
        <v>1438</v>
      </c>
      <c r="E236" s="23" t="s">
        <v>1452</v>
      </c>
      <c r="F236" s="23" t="s">
        <v>1439</v>
      </c>
      <c r="G236" s="21">
        <f t="shared" si="114"/>
        <v>7</v>
      </c>
      <c r="H236" s="21"/>
      <c r="I236" s="21"/>
      <c r="J236" s="21"/>
      <c r="K236" s="21"/>
      <c r="L236" s="21"/>
      <c r="M236" s="21">
        <v>1</v>
      </c>
      <c r="N236" s="21">
        <v>1</v>
      </c>
      <c r="O236" s="21">
        <v>1</v>
      </c>
      <c r="P236" s="21">
        <v>1</v>
      </c>
      <c r="Q236" s="21">
        <v>1</v>
      </c>
      <c r="R236" s="21">
        <v>1</v>
      </c>
      <c r="S236" s="21">
        <v>1</v>
      </c>
      <c r="T236" s="68" t="s">
        <v>115</v>
      </c>
      <c r="U236" s="68"/>
      <c r="V236" s="69" t="e">
        <f t="shared" si="115"/>
        <v>#DIV/0!</v>
      </c>
      <c r="W236" s="69">
        <f t="shared" si="116"/>
        <v>0</v>
      </c>
      <c r="X236" s="68"/>
      <c r="Y236" s="68"/>
      <c r="Z236" s="68" t="s">
        <v>116</v>
      </c>
      <c r="AA236" s="68"/>
      <c r="AB236" s="69" t="e">
        <f t="shared" si="117"/>
        <v>#DIV/0!</v>
      </c>
      <c r="AC236" s="69">
        <f t="shared" si="118"/>
        <v>0</v>
      </c>
      <c r="AD236" s="68"/>
      <c r="AE236" s="68"/>
      <c r="AF236" s="68" t="s">
        <v>117</v>
      </c>
      <c r="AG236" s="68"/>
      <c r="AH236" s="69" t="e">
        <f t="shared" si="119"/>
        <v>#DIV/0!</v>
      </c>
      <c r="AI236" s="69">
        <f t="shared" si="120"/>
        <v>0</v>
      </c>
      <c r="AJ236" s="68"/>
      <c r="AK236" s="68"/>
      <c r="AL236" s="68" t="s">
        <v>118</v>
      </c>
      <c r="AM236" s="68"/>
      <c r="AN236" s="69" t="e">
        <f t="shared" si="121"/>
        <v>#DIV/0!</v>
      </c>
      <c r="AO236" s="69">
        <f t="shared" si="122"/>
        <v>0</v>
      </c>
      <c r="AP236" s="68"/>
      <c r="AQ236" s="68"/>
      <c r="AR236" s="68" t="s">
        <v>119</v>
      </c>
      <c r="AS236" s="68"/>
      <c r="AT236" s="69" t="e">
        <f t="shared" si="123"/>
        <v>#DIV/0!</v>
      </c>
      <c r="AU236" s="69">
        <f t="shared" si="124"/>
        <v>0</v>
      </c>
      <c r="AV236" s="68"/>
      <c r="AW236" s="68"/>
      <c r="AX236" s="68" t="s">
        <v>120</v>
      </c>
      <c r="AY236" s="68"/>
      <c r="AZ236" s="69">
        <f t="shared" si="125"/>
        <v>0</v>
      </c>
      <c r="BA236" s="69">
        <f t="shared" si="126"/>
        <v>0</v>
      </c>
      <c r="BB236" s="68"/>
      <c r="BC236" s="68"/>
      <c r="BD236" s="68" t="s">
        <v>121</v>
      </c>
      <c r="BE236" s="68"/>
      <c r="BF236" s="69">
        <f t="shared" si="127"/>
        <v>0</v>
      </c>
      <c r="BG236" s="69">
        <f t="shared" si="128"/>
        <v>0</v>
      </c>
      <c r="BH236" s="68"/>
      <c r="BI236" s="68"/>
      <c r="BJ236" s="68" t="s">
        <v>122</v>
      </c>
      <c r="BK236" s="68"/>
      <c r="BL236" s="69">
        <f t="shared" si="129"/>
        <v>0</v>
      </c>
      <c r="BM236" s="69">
        <f t="shared" si="130"/>
        <v>0</v>
      </c>
      <c r="BN236" s="68"/>
      <c r="BO236" s="68"/>
      <c r="BP236" s="68" t="s">
        <v>123</v>
      </c>
      <c r="BQ236" s="68"/>
      <c r="BR236" s="69">
        <f t="shared" si="131"/>
        <v>0</v>
      </c>
      <c r="BS236" s="69">
        <f t="shared" si="132"/>
        <v>0</v>
      </c>
      <c r="BT236" s="68"/>
      <c r="BU236" s="68"/>
      <c r="BV236" s="68" t="s">
        <v>124</v>
      </c>
      <c r="BW236" s="68"/>
      <c r="BX236" s="69">
        <f t="shared" si="133"/>
        <v>0</v>
      </c>
      <c r="BY236" s="69">
        <f t="shared" si="134"/>
        <v>0</v>
      </c>
      <c r="BZ236" s="68"/>
      <c r="CA236" s="68"/>
      <c r="CB236" s="68" t="s">
        <v>125</v>
      </c>
      <c r="CC236" s="68"/>
      <c r="CD236" s="69">
        <f t="shared" si="135"/>
        <v>0</v>
      </c>
      <c r="CE236" s="69">
        <f t="shared" si="136"/>
        <v>0</v>
      </c>
      <c r="CF236" s="68"/>
      <c r="CG236" s="68"/>
      <c r="CH236" s="68" t="s">
        <v>126</v>
      </c>
      <c r="CI236" s="68"/>
      <c r="CJ236" s="69">
        <f t="shared" si="137"/>
        <v>0</v>
      </c>
      <c r="CK236" s="69">
        <f t="shared" si="138"/>
        <v>0</v>
      </c>
      <c r="CL236" s="68"/>
      <c r="CM236" s="68"/>
      <c r="CN236" s="59">
        <f t="shared" si="139"/>
        <v>0</v>
      </c>
      <c r="CO236" s="59">
        <f t="shared" si="140"/>
        <v>0</v>
      </c>
      <c r="CP236" s="59">
        <f t="shared" si="141"/>
        <v>0</v>
      </c>
      <c r="CQ236" s="59">
        <f t="shared" si="142"/>
        <v>0</v>
      </c>
      <c r="CR236" s="59">
        <f t="shared" si="143"/>
        <v>0</v>
      </c>
      <c r="CS236" s="59">
        <f t="shared" si="144"/>
        <v>0</v>
      </c>
      <c r="CT236" s="59">
        <f t="shared" si="145"/>
        <v>0</v>
      </c>
      <c r="CU236" s="59">
        <f t="shared" si="146"/>
        <v>0</v>
      </c>
      <c r="CV236" s="59">
        <f t="shared" si="147"/>
        <v>0</v>
      </c>
      <c r="CW236" s="59">
        <f t="shared" si="148"/>
        <v>0</v>
      </c>
      <c r="CX236" s="59">
        <f t="shared" si="149"/>
        <v>0</v>
      </c>
      <c r="CY236" s="59">
        <f t="shared" si="150"/>
        <v>0</v>
      </c>
      <c r="CZ236" s="59">
        <f t="shared" si="151"/>
        <v>0</v>
      </c>
    </row>
    <row r="237" spans="1:104" ht="77.150000000000006" x14ac:dyDescent="0.4">
      <c r="A237" s="150" t="s">
        <v>457</v>
      </c>
      <c r="B237" s="185"/>
      <c r="C237" s="21" t="s">
        <v>1681</v>
      </c>
      <c r="D237" s="23" t="s">
        <v>1438</v>
      </c>
      <c r="E237" s="23" t="s">
        <v>1454</v>
      </c>
      <c r="F237" s="23" t="s">
        <v>1440</v>
      </c>
      <c r="G237" s="21">
        <f t="shared" si="114"/>
        <v>7</v>
      </c>
      <c r="H237" s="21"/>
      <c r="I237" s="21"/>
      <c r="J237" s="21"/>
      <c r="K237" s="21"/>
      <c r="L237" s="21"/>
      <c r="M237" s="21">
        <v>1</v>
      </c>
      <c r="N237" s="21">
        <v>1</v>
      </c>
      <c r="O237" s="21">
        <v>1</v>
      </c>
      <c r="P237" s="21">
        <v>1</v>
      </c>
      <c r="Q237" s="21">
        <v>1</v>
      </c>
      <c r="R237" s="21">
        <v>1</v>
      </c>
      <c r="S237" s="21">
        <v>1</v>
      </c>
      <c r="T237" s="68" t="s">
        <v>115</v>
      </c>
      <c r="U237" s="68"/>
      <c r="V237" s="69" t="e">
        <f t="shared" si="115"/>
        <v>#DIV/0!</v>
      </c>
      <c r="W237" s="69">
        <f t="shared" si="116"/>
        <v>0</v>
      </c>
      <c r="X237" s="68"/>
      <c r="Y237" s="68"/>
      <c r="Z237" s="68" t="s">
        <v>116</v>
      </c>
      <c r="AA237" s="68"/>
      <c r="AB237" s="69" t="e">
        <f t="shared" si="117"/>
        <v>#DIV/0!</v>
      </c>
      <c r="AC237" s="69">
        <f t="shared" si="118"/>
        <v>0</v>
      </c>
      <c r="AD237" s="68"/>
      <c r="AE237" s="68"/>
      <c r="AF237" s="68" t="s">
        <v>117</v>
      </c>
      <c r="AG237" s="68"/>
      <c r="AH237" s="69" t="e">
        <f t="shared" si="119"/>
        <v>#DIV/0!</v>
      </c>
      <c r="AI237" s="69">
        <f t="shared" si="120"/>
        <v>0</v>
      </c>
      <c r="AJ237" s="68"/>
      <c r="AK237" s="68"/>
      <c r="AL237" s="68" t="s">
        <v>118</v>
      </c>
      <c r="AM237" s="68"/>
      <c r="AN237" s="69" t="e">
        <f t="shared" si="121"/>
        <v>#DIV/0!</v>
      </c>
      <c r="AO237" s="69">
        <f t="shared" si="122"/>
        <v>0</v>
      </c>
      <c r="AP237" s="68"/>
      <c r="AQ237" s="68"/>
      <c r="AR237" s="68" t="s">
        <v>119</v>
      </c>
      <c r="AS237" s="68"/>
      <c r="AT237" s="69" t="e">
        <f t="shared" si="123"/>
        <v>#DIV/0!</v>
      </c>
      <c r="AU237" s="69">
        <f t="shared" si="124"/>
        <v>0</v>
      </c>
      <c r="AV237" s="68"/>
      <c r="AW237" s="68"/>
      <c r="AX237" s="68" t="s">
        <v>120</v>
      </c>
      <c r="AY237" s="68"/>
      <c r="AZ237" s="69">
        <f t="shared" si="125"/>
        <v>0</v>
      </c>
      <c r="BA237" s="69">
        <f t="shared" si="126"/>
        <v>0</v>
      </c>
      <c r="BB237" s="68"/>
      <c r="BC237" s="68"/>
      <c r="BD237" s="68" t="s">
        <v>121</v>
      </c>
      <c r="BE237" s="68"/>
      <c r="BF237" s="69">
        <f t="shared" si="127"/>
        <v>0</v>
      </c>
      <c r="BG237" s="69">
        <f t="shared" si="128"/>
        <v>0</v>
      </c>
      <c r="BH237" s="68"/>
      <c r="BI237" s="68"/>
      <c r="BJ237" s="68" t="s">
        <v>122</v>
      </c>
      <c r="BK237" s="68"/>
      <c r="BL237" s="69">
        <f t="shared" si="129"/>
        <v>0</v>
      </c>
      <c r="BM237" s="69">
        <f t="shared" si="130"/>
        <v>0</v>
      </c>
      <c r="BN237" s="68"/>
      <c r="BO237" s="68"/>
      <c r="BP237" s="68" t="s">
        <v>123</v>
      </c>
      <c r="BQ237" s="68"/>
      <c r="BR237" s="69">
        <f t="shared" si="131"/>
        <v>0</v>
      </c>
      <c r="BS237" s="69">
        <f t="shared" si="132"/>
        <v>0</v>
      </c>
      <c r="BT237" s="68"/>
      <c r="BU237" s="68"/>
      <c r="BV237" s="68" t="s">
        <v>124</v>
      </c>
      <c r="BW237" s="68"/>
      <c r="BX237" s="69">
        <f t="shared" si="133"/>
        <v>0</v>
      </c>
      <c r="BY237" s="69">
        <f t="shared" si="134"/>
        <v>0</v>
      </c>
      <c r="BZ237" s="68"/>
      <c r="CA237" s="68"/>
      <c r="CB237" s="68" t="s">
        <v>125</v>
      </c>
      <c r="CC237" s="68"/>
      <c r="CD237" s="69">
        <f t="shared" si="135"/>
        <v>0</v>
      </c>
      <c r="CE237" s="69">
        <f t="shared" si="136"/>
        <v>0</v>
      </c>
      <c r="CF237" s="68"/>
      <c r="CG237" s="68"/>
      <c r="CH237" s="68" t="s">
        <v>126</v>
      </c>
      <c r="CI237" s="68"/>
      <c r="CJ237" s="69">
        <f t="shared" si="137"/>
        <v>0</v>
      </c>
      <c r="CK237" s="69">
        <f t="shared" si="138"/>
        <v>0</v>
      </c>
      <c r="CL237" s="68"/>
      <c r="CM237" s="68"/>
      <c r="CN237" s="59">
        <f t="shared" si="139"/>
        <v>0</v>
      </c>
      <c r="CO237" s="59">
        <f t="shared" si="140"/>
        <v>0</v>
      </c>
      <c r="CP237" s="59">
        <f t="shared" si="141"/>
        <v>0</v>
      </c>
      <c r="CQ237" s="59">
        <f t="shared" si="142"/>
        <v>0</v>
      </c>
      <c r="CR237" s="59">
        <f t="shared" si="143"/>
        <v>0</v>
      </c>
      <c r="CS237" s="59">
        <f t="shared" si="144"/>
        <v>0</v>
      </c>
      <c r="CT237" s="59">
        <f t="shared" si="145"/>
        <v>0</v>
      </c>
      <c r="CU237" s="59">
        <f t="shared" si="146"/>
        <v>0</v>
      </c>
      <c r="CV237" s="59">
        <f t="shared" si="147"/>
        <v>0</v>
      </c>
      <c r="CW237" s="59">
        <f t="shared" si="148"/>
        <v>0</v>
      </c>
      <c r="CX237" s="59">
        <f t="shared" si="149"/>
        <v>0</v>
      </c>
      <c r="CY237" s="59">
        <f t="shared" si="150"/>
        <v>0</v>
      </c>
      <c r="CZ237" s="59">
        <f t="shared" si="151"/>
        <v>0</v>
      </c>
    </row>
    <row r="238" spans="1:104" ht="25.75" x14ac:dyDescent="0.4">
      <c r="A238" s="150" t="s">
        <v>457</v>
      </c>
      <c r="B238" s="185"/>
      <c r="C238" s="21" t="s">
        <v>1682</v>
      </c>
      <c r="D238" s="23"/>
      <c r="E238" s="23"/>
      <c r="F238" s="23"/>
      <c r="G238" s="21">
        <f t="shared" si="114"/>
        <v>0</v>
      </c>
      <c r="H238" s="21"/>
      <c r="I238" s="21"/>
      <c r="J238" s="21"/>
      <c r="K238" s="21"/>
      <c r="L238" s="21"/>
      <c r="M238" s="21"/>
      <c r="N238" s="21"/>
      <c r="O238" s="21"/>
      <c r="P238" s="21"/>
      <c r="Q238" s="21"/>
      <c r="R238" s="21"/>
      <c r="S238" s="21"/>
      <c r="T238" s="68" t="s">
        <v>115</v>
      </c>
      <c r="U238" s="68"/>
      <c r="V238" s="69" t="e">
        <f t="shared" si="115"/>
        <v>#DIV/0!</v>
      </c>
      <c r="W238" s="69" t="e">
        <f t="shared" si="116"/>
        <v>#DIV/0!</v>
      </c>
      <c r="X238" s="68"/>
      <c r="Y238" s="68"/>
      <c r="Z238" s="68" t="s">
        <v>116</v>
      </c>
      <c r="AA238" s="68"/>
      <c r="AB238" s="69" t="e">
        <f t="shared" si="117"/>
        <v>#DIV/0!</v>
      </c>
      <c r="AC238" s="69" t="e">
        <f t="shared" si="118"/>
        <v>#DIV/0!</v>
      </c>
      <c r="AD238" s="68"/>
      <c r="AE238" s="68"/>
      <c r="AF238" s="68" t="s">
        <v>117</v>
      </c>
      <c r="AG238" s="68"/>
      <c r="AH238" s="69" t="e">
        <f t="shared" si="119"/>
        <v>#DIV/0!</v>
      </c>
      <c r="AI238" s="69" t="e">
        <f t="shared" si="120"/>
        <v>#DIV/0!</v>
      </c>
      <c r="AJ238" s="68"/>
      <c r="AK238" s="68"/>
      <c r="AL238" s="68" t="s">
        <v>118</v>
      </c>
      <c r="AM238" s="68"/>
      <c r="AN238" s="69" t="e">
        <f t="shared" si="121"/>
        <v>#DIV/0!</v>
      </c>
      <c r="AO238" s="69" t="e">
        <f t="shared" si="122"/>
        <v>#DIV/0!</v>
      </c>
      <c r="AP238" s="68"/>
      <c r="AQ238" s="68"/>
      <c r="AR238" s="68" t="s">
        <v>119</v>
      </c>
      <c r="AS238" s="68"/>
      <c r="AT238" s="69" t="e">
        <f t="shared" si="123"/>
        <v>#DIV/0!</v>
      </c>
      <c r="AU238" s="69" t="e">
        <f t="shared" si="124"/>
        <v>#DIV/0!</v>
      </c>
      <c r="AV238" s="68"/>
      <c r="AW238" s="68"/>
      <c r="AX238" s="68" t="s">
        <v>120</v>
      </c>
      <c r="AY238" s="68"/>
      <c r="AZ238" s="69" t="e">
        <f t="shared" si="125"/>
        <v>#DIV/0!</v>
      </c>
      <c r="BA238" s="69" t="e">
        <f t="shared" si="126"/>
        <v>#DIV/0!</v>
      </c>
      <c r="BB238" s="68"/>
      <c r="BC238" s="68"/>
      <c r="BD238" s="68" t="s">
        <v>121</v>
      </c>
      <c r="BE238" s="68"/>
      <c r="BF238" s="69" t="e">
        <f t="shared" si="127"/>
        <v>#DIV/0!</v>
      </c>
      <c r="BG238" s="69" t="e">
        <f t="shared" si="128"/>
        <v>#DIV/0!</v>
      </c>
      <c r="BH238" s="68"/>
      <c r="BI238" s="68"/>
      <c r="BJ238" s="68" t="s">
        <v>122</v>
      </c>
      <c r="BK238" s="68"/>
      <c r="BL238" s="69" t="e">
        <f t="shared" si="129"/>
        <v>#DIV/0!</v>
      </c>
      <c r="BM238" s="69" t="e">
        <f t="shared" si="130"/>
        <v>#DIV/0!</v>
      </c>
      <c r="BN238" s="68"/>
      <c r="BO238" s="68"/>
      <c r="BP238" s="68" t="s">
        <v>123</v>
      </c>
      <c r="BQ238" s="68"/>
      <c r="BR238" s="69" t="e">
        <f t="shared" si="131"/>
        <v>#DIV/0!</v>
      </c>
      <c r="BS238" s="69" t="e">
        <f t="shared" si="132"/>
        <v>#DIV/0!</v>
      </c>
      <c r="BT238" s="68"/>
      <c r="BU238" s="68"/>
      <c r="BV238" s="68" t="s">
        <v>124</v>
      </c>
      <c r="BW238" s="68"/>
      <c r="BX238" s="69" t="e">
        <f t="shared" si="133"/>
        <v>#DIV/0!</v>
      </c>
      <c r="BY238" s="69" t="e">
        <f t="shared" si="134"/>
        <v>#DIV/0!</v>
      </c>
      <c r="BZ238" s="68"/>
      <c r="CA238" s="68"/>
      <c r="CB238" s="68" t="s">
        <v>125</v>
      </c>
      <c r="CC238" s="68"/>
      <c r="CD238" s="69" t="e">
        <f t="shared" si="135"/>
        <v>#DIV/0!</v>
      </c>
      <c r="CE238" s="69" t="e">
        <f t="shared" si="136"/>
        <v>#DIV/0!</v>
      </c>
      <c r="CF238" s="68"/>
      <c r="CG238" s="68"/>
      <c r="CH238" s="68" t="s">
        <v>126</v>
      </c>
      <c r="CI238" s="68"/>
      <c r="CJ238" s="69" t="e">
        <f t="shared" si="137"/>
        <v>#DIV/0!</v>
      </c>
      <c r="CK238" s="69" t="e">
        <f t="shared" si="138"/>
        <v>#DIV/0!</v>
      </c>
      <c r="CL238" s="68"/>
      <c r="CM238" s="68"/>
      <c r="CN238" s="59">
        <f t="shared" si="139"/>
        <v>0</v>
      </c>
      <c r="CO238" s="59">
        <f t="shared" si="140"/>
        <v>0</v>
      </c>
      <c r="CP238" s="59">
        <f t="shared" si="141"/>
        <v>0</v>
      </c>
      <c r="CQ238" s="59">
        <f t="shared" si="142"/>
        <v>0</v>
      </c>
      <c r="CR238" s="59">
        <f t="shared" si="143"/>
        <v>0</v>
      </c>
      <c r="CS238" s="59">
        <f t="shared" si="144"/>
        <v>0</v>
      </c>
      <c r="CT238" s="59">
        <f t="shared" si="145"/>
        <v>0</v>
      </c>
      <c r="CU238" s="59">
        <f t="shared" si="146"/>
        <v>0</v>
      </c>
      <c r="CV238" s="59">
        <f t="shared" si="147"/>
        <v>0</v>
      </c>
      <c r="CW238" s="59">
        <f t="shared" si="148"/>
        <v>0</v>
      </c>
      <c r="CX238" s="59">
        <f t="shared" si="149"/>
        <v>0</v>
      </c>
      <c r="CY238" s="59">
        <f t="shared" si="150"/>
        <v>0</v>
      </c>
      <c r="CZ238" s="59">
        <f t="shared" si="151"/>
        <v>0</v>
      </c>
    </row>
    <row r="239" spans="1:104" ht="25.75" x14ac:dyDescent="0.4">
      <c r="A239" s="150" t="s">
        <v>457</v>
      </c>
      <c r="B239" s="186"/>
      <c r="C239" s="21" t="s">
        <v>1683</v>
      </c>
      <c r="D239" s="23"/>
      <c r="E239" s="23"/>
      <c r="F239" s="23"/>
      <c r="G239" s="21">
        <f t="shared" si="114"/>
        <v>0</v>
      </c>
      <c r="H239" s="21"/>
      <c r="I239" s="21"/>
      <c r="J239" s="21"/>
      <c r="K239" s="21"/>
      <c r="L239" s="21"/>
      <c r="M239" s="21"/>
      <c r="N239" s="21"/>
      <c r="O239" s="21"/>
      <c r="P239" s="21"/>
      <c r="Q239" s="21"/>
      <c r="R239" s="21"/>
      <c r="S239" s="21"/>
      <c r="T239" s="68" t="s">
        <v>115</v>
      </c>
      <c r="U239" s="68"/>
      <c r="V239" s="69" t="e">
        <f t="shared" si="115"/>
        <v>#DIV/0!</v>
      </c>
      <c r="W239" s="69" t="e">
        <f t="shared" si="116"/>
        <v>#DIV/0!</v>
      </c>
      <c r="X239" s="68"/>
      <c r="Y239" s="68"/>
      <c r="Z239" s="68" t="s">
        <v>116</v>
      </c>
      <c r="AA239" s="68"/>
      <c r="AB239" s="69" t="e">
        <f t="shared" si="117"/>
        <v>#DIV/0!</v>
      </c>
      <c r="AC239" s="69" t="e">
        <f t="shared" si="118"/>
        <v>#DIV/0!</v>
      </c>
      <c r="AD239" s="68"/>
      <c r="AE239" s="68"/>
      <c r="AF239" s="68" t="s">
        <v>117</v>
      </c>
      <c r="AG239" s="68"/>
      <c r="AH239" s="69" t="e">
        <f t="shared" si="119"/>
        <v>#DIV/0!</v>
      </c>
      <c r="AI239" s="69" t="e">
        <f t="shared" si="120"/>
        <v>#DIV/0!</v>
      </c>
      <c r="AJ239" s="68"/>
      <c r="AK239" s="68"/>
      <c r="AL239" s="68" t="s">
        <v>118</v>
      </c>
      <c r="AM239" s="68"/>
      <c r="AN239" s="69" t="e">
        <f t="shared" si="121"/>
        <v>#DIV/0!</v>
      </c>
      <c r="AO239" s="69" t="e">
        <f t="shared" si="122"/>
        <v>#DIV/0!</v>
      </c>
      <c r="AP239" s="68"/>
      <c r="AQ239" s="68"/>
      <c r="AR239" s="68" t="s">
        <v>119</v>
      </c>
      <c r="AS239" s="68"/>
      <c r="AT239" s="69" t="e">
        <f t="shared" si="123"/>
        <v>#DIV/0!</v>
      </c>
      <c r="AU239" s="69" t="e">
        <f t="shared" si="124"/>
        <v>#DIV/0!</v>
      </c>
      <c r="AV239" s="68"/>
      <c r="AW239" s="68"/>
      <c r="AX239" s="68" t="s">
        <v>120</v>
      </c>
      <c r="AY239" s="68"/>
      <c r="AZ239" s="69" t="e">
        <f t="shared" si="125"/>
        <v>#DIV/0!</v>
      </c>
      <c r="BA239" s="69" t="e">
        <f t="shared" si="126"/>
        <v>#DIV/0!</v>
      </c>
      <c r="BB239" s="68"/>
      <c r="BC239" s="68"/>
      <c r="BD239" s="68" t="s">
        <v>121</v>
      </c>
      <c r="BE239" s="68"/>
      <c r="BF239" s="69" t="e">
        <f t="shared" si="127"/>
        <v>#DIV/0!</v>
      </c>
      <c r="BG239" s="69" t="e">
        <f t="shared" si="128"/>
        <v>#DIV/0!</v>
      </c>
      <c r="BH239" s="68"/>
      <c r="BI239" s="68"/>
      <c r="BJ239" s="68" t="s">
        <v>122</v>
      </c>
      <c r="BK239" s="68"/>
      <c r="BL239" s="69" t="e">
        <f t="shared" si="129"/>
        <v>#DIV/0!</v>
      </c>
      <c r="BM239" s="69" t="e">
        <f t="shared" si="130"/>
        <v>#DIV/0!</v>
      </c>
      <c r="BN239" s="68"/>
      <c r="BO239" s="68"/>
      <c r="BP239" s="68" t="s">
        <v>123</v>
      </c>
      <c r="BQ239" s="68"/>
      <c r="BR239" s="69" t="e">
        <f t="shared" si="131"/>
        <v>#DIV/0!</v>
      </c>
      <c r="BS239" s="69" t="e">
        <f t="shared" si="132"/>
        <v>#DIV/0!</v>
      </c>
      <c r="BT239" s="68"/>
      <c r="BU239" s="68"/>
      <c r="BV239" s="68" t="s">
        <v>124</v>
      </c>
      <c r="BW239" s="68"/>
      <c r="BX239" s="69" t="e">
        <f t="shared" si="133"/>
        <v>#DIV/0!</v>
      </c>
      <c r="BY239" s="69" t="e">
        <f t="shared" si="134"/>
        <v>#DIV/0!</v>
      </c>
      <c r="BZ239" s="68"/>
      <c r="CA239" s="68"/>
      <c r="CB239" s="68" t="s">
        <v>125</v>
      </c>
      <c r="CC239" s="68"/>
      <c r="CD239" s="69" t="e">
        <f t="shared" si="135"/>
        <v>#DIV/0!</v>
      </c>
      <c r="CE239" s="69" t="e">
        <f t="shared" si="136"/>
        <v>#DIV/0!</v>
      </c>
      <c r="CF239" s="68"/>
      <c r="CG239" s="68"/>
      <c r="CH239" s="68" t="s">
        <v>126</v>
      </c>
      <c r="CI239" s="68"/>
      <c r="CJ239" s="69" t="e">
        <f t="shared" si="137"/>
        <v>#DIV/0!</v>
      </c>
      <c r="CK239" s="69" t="e">
        <f t="shared" si="138"/>
        <v>#DIV/0!</v>
      </c>
      <c r="CL239" s="68"/>
      <c r="CM239" s="68"/>
      <c r="CN239" s="59">
        <f t="shared" si="139"/>
        <v>0</v>
      </c>
      <c r="CO239" s="59">
        <f t="shared" si="140"/>
        <v>0</v>
      </c>
      <c r="CP239" s="59">
        <f t="shared" si="141"/>
        <v>0</v>
      </c>
      <c r="CQ239" s="59">
        <f t="shared" si="142"/>
        <v>0</v>
      </c>
      <c r="CR239" s="59">
        <f t="shared" si="143"/>
        <v>0</v>
      </c>
      <c r="CS239" s="59">
        <f t="shared" si="144"/>
        <v>0</v>
      </c>
      <c r="CT239" s="59">
        <f t="shared" si="145"/>
        <v>0</v>
      </c>
      <c r="CU239" s="59">
        <f t="shared" si="146"/>
        <v>0</v>
      </c>
      <c r="CV239" s="59">
        <f t="shared" si="147"/>
        <v>0</v>
      </c>
      <c r="CW239" s="59">
        <f t="shared" si="148"/>
        <v>0</v>
      </c>
      <c r="CX239" s="59">
        <f t="shared" si="149"/>
        <v>0</v>
      </c>
      <c r="CY239" s="59">
        <f t="shared" si="150"/>
        <v>0</v>
      </c>
      <c r="CZ239" s="59">
        <f t="shared" si="151"/>
        <v>0</v>
      </c>
    </row>
    <row r="240" spans="1:104" ht="38.6" x14ac:dyDescent="0.4">
      <c r="A240" s="150" t="s">
        <v>457</v>
      </c>
      <c r="B240" s="184" t="s">
        <v>158</v>
      </c>
      <c r="C240" s="21" t="s">
        <v>1684</v>
      </c>
      <c r="D240" s="129" t="s">
        <v>288</v>
      </c>
      <c r="E240" s="129" t="s">
        <v>293</v>
      </c>
      <c r="F240" s="129" t="s">
        <v>294</v>
      </c>
      <c r="G240" s="21">
        <f t="shared" si="114"/>
        <v>6</v>
      </c>
      <c r="H240" s="21"/>
      <c r="I240" s="21"/>
      <c r="J240" s="21"/>
      <c r="K240" s="21"/>
      <c r="L240" s="21"/>
      <c r="M240" s="130">
        <v>1</v>
      </c>
      <c r="N240" s="130">
        <v>1</v>
      </c>
      <c r="O240" s="130">
        <v>1</v>
      </c>
      <c r="P240" s="130">
        <v>1</v>
      </c>
      <c r="Q240" s="130">
        <v>1</v>
      </c>
      <c r="R240" s="130">
        <v>1</v>
      </c>
      <c r="S240" s="21"/>
      <c r="T240" s="68" t="s">
        <v>115</v>
      </c>
      <c r="U240" s="68"/>
      <c r="V240" s="69" t="e">
        <f t="shared" si="115"/>
        <v>#DIV/0!</v>
      </c>
      <c r="W240" s="69">
        <f t="shared" si="116"/>
        <v>0</v>
      </c>
      <c r="X240" s="68"/>
      <c r="Y240" s="68"/>
      <c r="Z240" s="68" t="s">
        <v>116</v>
      </c>
      <c r="AA240" s="68"/>
      <c r="AB240" s="69" t="e">
        <f t="shared" si="117"/>
        <v>#DIV/0!</v>
      </c>
      <c r="AC240" s="69">
        <f t="shared" si="118"/>
        <v>0</v>
      </c>
      <c r="AD240" s="68"/>
      <c r="AE240" s="68"/>
      <c r="AF240" s="68" t="s">
        <v>117</v>
      </c>
      <c r="AG240" s="68"/>
      <c r="AH240" s="69" t="e">
        <f t="shared" si="119"/>
        <v>#DIV/0!</v>
      </c>
      <c r="AI240" s="69">
        <f t="shared" si="120"/>
        <v>0</v>
      </c>
      <c r="AJ240" s="68"/>
      <c r="AK240" s="68"/>
      <c r="AL240" s="68" t="s">
        <v>118</v>
      </c>
      <c r="AM240" s="68"/>
      <c r="AN240" s="69" t="e">
        <f t="shared" si="121"/>
        <v>#DIV/0!</v>
      </c>
      <c r="AO240" s="69">
        <f t="shared" si="122"/>
        <v>0</v>
      </c>
      <c r="AP240" s="68"/>
      <c r="AQ240" s="68"/>
      <c r="AR240" s="68" t="s">
        <v>119</v>
      </c>
      <c r="AS240" s="68"/>
      <c r="AT240" s="69" t="e">
        <f t="shared" si="123"/>
        <v>#DIV/0!</v>
      </c>
      <c r="AU240" s="69">
        <f t="shared" si="124"/>
        <v>0</v>
      </c>
      <c r="AV240" s="68"/>
      <c r="AW240" s="68"/>
      <c r="AX240" s="68" t="s">
        <v>120</v>
      </c>
      <c r="AY240" s="68"/>
      <c r="AZ240" s="69">
        <f t="shared" si="125"/>
        <v>0</v>
      </c>
      <c r="BA240" s="69">
        <f t="shared" si="126"/>
        <v>0</v>
      </c>
      <c r="BB240" s="68"/>
      <c r="BC240" s="68"/>
      <c r="BD240" s="68" t="s">
        <v>121</v>
      </c>
      <c r="BE240" s="68"/>
      <c r="BF240" s="69">
        <f t="shared" si="127"/>
        <v>0</v>
      </c>
      <c r="BG240" s="69">
        <f t="shared" si="128"/>
        <v>0</v>
      </c>
      <c r="BH240" s="68"/>
      <c r="BI240" s="68"/>
      <c r="BJ240" s="68" t="s">
        <v>122</v>
      </c>
      <c r="BK240" s="68"/>
      <c r="BL240" s="69">
        <f t="shared" si="129"/>
        <v>0</v>
      </c>
      <c r="BM240" s="69">
        <f t="shared" si="130"/>
        <v>0</v>
      </c>
      <c r="BN240" s="68"/>
      <c r="BO240" s="68"/>
      <c r="BP240" s="68" t="s">
        <v>123</v>
      </c>
      <c r="BQ240" s="68"/>
      <c r="BR240" s="69">
        <f t="shared" si="131"/>
        <v>0</v>
      </c>
      <c r="BS240" s="69">
        <f t="shared" si="132"/>
        <v>0</v>
      </c>
      <c r="BT240" s="68"/>
      <c r="BU240" s="68"/>
      <c r="BV240" s="68" t="s">
        <v>124</v>
      </c>
      <c r="BW240" s="68"/>
      <c r="BX240" s="69">
        <f t="shared" si="133"/>
        <v>0</v>
      </c>
      <c r="BY240" s="69">
        <f t="shared" si="134"/>
        <v>0</v>
      </c>
      <c r="BZ240" s="68"/>
      <c r="CA240" s="68"/>
      <c r="CB240" s="68" t="s">
        <v>125</v>
      </c>
      <c r="CC240" s="68"/>
      <c r="CD240" s="69">
        <f t="shared" si="135"/>
        <v>0</v>
      </c>
      <c r="CE240" s="69">
        <f t="shared" si="136"/>
        <v>0</v>
      </c>
      <c r="CF240" s="68"/>
      <c r="CG240" s="68"/>
      <c r="CH240" s="68" t="s">
        <v>126</v>
      </c>
      <c r="CI240" s="68"/>
      <c r="CJ240" s="69" t="e">
        <f t="shared" si="137"/>
        <v>#DIV/0!</v>
      </c>
      <c r="CK240" s="69">
        <f t="shared" si="138"/>
        <v>0</v>
      </c>
      <c r="CL240" s="68"/>
      <c r="CM240" s="68"/>
      <c r="CN240" s="59">
        <f t="shared" si="139"/>
        <v>0</v>
      </c>
      <c r="CO240" s="59">
        <f t="shared" si="140"/>
        <v>0</v>
      </c>
      <c r="CP240" s="59">
        <f t="shared" si="141"/>
        <v>0</v>
      </c>
      <c r="CQ240" s="59">
        <f t="shared" si="142"/>
        <v>0</v>
      </c>
      <c r="CR240" s="59">
        <f t="shared" si="143"/>
        <v>0</v>
      </c>
      <c r="CS240" s="59">
        <f t="shared" si="144"/>
        <v>0</v>
      </c>
      <c r="CT240" s="59">
        <f t="shared" si="145"/>
        <v>0</v>
      </c>
      <c r="CU240" s="59">
        <f t="shared" si="146"/>
        <v>0</v>
      </c>
      <c r="CV240" s="59">
        <f t="shared" si="147"/>
        <v>0</v>
      </c>
      <c r="CW240" s="59">
        <f t="shared" si="148"/>
        <v>0</v>
      </c>
      <c r="CX240" s="59">
        <f t="shared" si="149"/>
        <v>0</v>
      </c>
      <c r="CY240" s="59">
        <f t="shared" si="150"/>
        <v>0</v>
      </c>
      <c r="CZ240" s="59">
        <f t="shared" si="151"/>
        <v>0</v>
      </c>
    </row>
    <row r="241" spans="1:104" ht="38.6" x14ac:dyDescent="0.4">
      <c r="A241" s="150" t="s">
        <v>457</v>
      </c>
      <c r="B241" s="185"/>
      <c r="C241" s="21" t="s">
        <v>1685</v>
      </c>
      <c r="D241" s="129" t="s">
        <v>288</v>
      </c>
      <c r="E241" s="129" t="s">
        <v>295</v>
      </c>
      <c r="F241" s="129" t="s">
        <v>296</v>
      </c>
      <c r="G241" s="21">
        <f t="shared" si="114"/>
        <v>1</v>
      </c>
      <c r="H241" s="21"/>
      <c r="I241" s="21"/>
      <c r="J241" s="21"/>
      <c r="K241" s="21"/>
      <c r="L241" s="21"/>
      <c r="M241" s="130">
        <v>1</v>
      </c>
      <c r="N241" s="130"/>
      <c r="O241" s="130"/>
      <c r="P241" s="130"/>
      <c r="Q241" s="130"/>
      <c r="R241" s="130"/>
      <c r="S241" s="21"/>
      <c r="T241" s="68" t="s">
        <v>115</v>
      </c>
      <c r="U241" s="68"/>
      <c r="V241" s="69" t="e">
        <f t="shared" si="115"/>
        <v>#DIV/0!</v>
      </c>
      <c r="W241" s="69">
        <f t="shared" si="116"/>
        <v>0</v>
      </c>
      <c r="X241" s="68"/>
      <c r="Y241" s="68"/>
      <c r="Z241" s="68" t="s">
        <v>116</v>
      </c>
      <c r="AA241" s="68"/>
      <c r="AB241" s="69" t="e">
        <f t="shared" si="117"/>
        <v>#DIV/0!</v>
      </c>
      <c r="AC241" s="69">
        <f t="shared" si="118"/>
        <v>0</v>
      </c>
      <c r="AD241" s="68"/>
      <c r="AE241" s="68"/>
      <c r="AF241" s="68" t="s">
        <v>117</v>
      </c>
      <c r="AG241" s="68"/>
      <c r="AH241" s="69" t="e">
        <f t="shared" si="119"/>
        <v>#DIV/0!</v>
      </c>
      <c r="AI241" s="69">
        <f t="shared" si="120"/>
        <v>0</v>
      </c>
      <c r="AJ241" s="68"/>
      <c r="AK241" s="68"/>
      <c r="AL241" s="68" t="s">
        <v>118</v>
      </c>
      <c r="AM241" s="68"/>
      <c r="AN241" s="69" t="e">
        <f t="shared" si="121"/>
        <v>#DIV/0!</v>
      </c>
      <c r="AO241" s="69">
        <f t="shared" si="122"/>
        <v>0</v>
      </c>
      <c r="AP241" s="68"/>
      <c r="AQ241" s="68"/>
      <c r="AR241" s="68" t="s">
        <v>119</v>
      </c>
      <c r="AS241" s="68"/>
      <c r="AT241" s="69" t="e">
        <f t="shared" si="123"/>
        <v>#DIV/0!</v>
      </c>
      <c r="AU241" s="69">
        <f t="shared" si="124"/>
        <v>0</v>
      </c>
      <c r="AV241" s="68"/>
      <c r="AW241" s="68"/>
      <c r="AX241" s="68" t="s">
        <v>120</v>
      </c>
      <c r="AY241" s="68"/>
      <c r="AZ241" s="69">
        <f t="shared" si="125"/>
        <v>0</v>
      </c>
      <c r="BA241" s="69">
        <f t="shared" si="126"/>
        <v>0</v>
      </c>
      <c r="BB241" s="68"/>
      <c r="BC241" s="68"/>
      <c r="BD241" s="68" t="s">
        <v>121</v>
      </c>
      <c r="BE241" s="68"/>
      <c r="BF241" s="69" t="e">
        <f t="shared" si="127"/>
        <v>#DIV/0!</v>
      </c>
      <c r="BG241" s="69">
        <f t="shared" si="128"/>
        <v>0</v>
      </c>
      <c r="BH241" s="68"/>
      <c r="BI241" s="68"/>
      <c r="BJ241" s="68" t="s">
        <v>122</v>
      </c>
      <c r="BK241" s="68"/>
      <c r="BL241" s="69" t="e">
        <f t="shared" si="129"/>
        <v>#DIV/0!</v>
      </c>
      <c r="BM241" s="69">
        <f t="shared" si="130"/>
        <v>0</v>
      </c>
      <c r="BN241" s="68"/>
      <c r="BO241" s="68"/>
      <c r="BP241" s="68" t="s">
        <v>123</v>
      </c>
      <c r="BQ241" s="68"/>
      <c r="BR241" s="69" t="e">
        <f t="shared" si="131"/>
        <v>#DIV/0!</v>
      </c>
      <c r="BS241" s="69">
        <f t="shared" si="132"/>
        <v>0</v>
      </c>
      <c r="BT241" s="68"/>
      <c r="BU241" s="68"/>
      <c r="BV241" s="68" t="s">
        <v>124</v>
      </c>
      <c r="BW241" s="68"/>
      <c r="BX241" s="69" t="e">
        <f t="shared" si="133"/>
        <v>#DIV/0!</v>
      </c>
      <c r="BY241" s="69">
        <f t="shared" si="134"/>
        <v>0</v>
      </c>
      <c r="BZ241" s="68"/>
      <c r="CA241" s="68"/>
      <c r="CB241" s="68" t="s">
        <v>125</v>
      </c>
      <c r="CC241" s="68"/>
      <c r="CD241" s="69" t="e">
        <f t="shared" si="135"/>
        <v>#DIV/0!</v>
      </c>
      <c r="CE241" s="69">
        <f t="shared" si="136"/>
        <v>0</v>
      </c>
      <c r="CF241" s="68"/>
      <c r="CG241" s="68"/>
      <c r="CH241" s="68" t="s">
        <v>126</v>
      </c>
      <c r="CI241" s="68"/>
      <c r="CJ241" s="69" t="e">
        <f t="shared" si="137"/>
        <v>#DIV/0!</v>
      </c>
      <c r="CK241" s="69">
        <f t="shared" si="138"/>
        <v>0</v>
      </c>
      <c r="CL241" s="68"/>
      <c r="CM241" s="68"/>
      <c r="CN241" s="59">
        <f t="shared" si="139"/>
        <v>0</v>
      </c>
      <c r="CO241" s="59">
        <f t="shared" si="140"/>
        <v>0</v>
      </c>
      <c r="CP241" s="59">
        <f t="shared" si="141"/>
        <v>0</v>
      </c>
      <c r="CQ241" s="59">
        <f t="shared" si="142"/>
        <v>0</v>
      </c>
      <c r="CR241" s="59">
        <f t="shared" si="143"/>
        <v>0</v>
      </c>
      <c r="CS241" s="59">
        <f t="shared" si="144"/>
        <v>0</v>
      </c>
      <c r="CT241" s="59">
        <f t="shared" si="145"/>
        <v>0</v>
      </c>
      <c r="CU241" s="59">
        <f t="shared" si="146"/>
        <v>0</v>
      </c>
      <c r="CV241" s="59">
        <f t="shared" si="147"/>
        <v>0</v>
      </c>
      <c r="CW241" s="59">
        <f t="shared" si="148"/>
        <v>0</v>
      </c>
      <c r="CX241" s="59">
        <f t="shared" si="149"/>
        <v>0</v>
      </c>
      <c r="CY241" s="59">
        <f t="shared" si="150"/>
        <v>0</v>
      </c>
      <c r="CZ241" s="59">
        <f t="shared" si="151"/>
        <v>0</v>
      </c>
    </row>
    <row r="242" spans="1:104" ht="25.75" x14ac:dyDescent="0.4">
      <c r="A242" s="150" t="s">
        <v>457</v>
      </c>
      <c r="B242" s="185"/>
      <c r="C242" s="21" t="s">
        <v>1686</v>
      </c>
      <c r="D242" s="23"/>
      <c r="E242" s="23"/>
      <c r="F242" s="23"/>
      <c r="G242" s="21">
        <f t="shared" si="114"/>
        <v>0</v>
      </c>
      <c r="H242" s="21"/>
      <c r="I242" s="21"/>
      <c r="J242" s="21"/>
      <c r="K242" s="21"/>
      <c r="L242" s="21"/>
      <c r="M242" s="21"/>
      <c r="N242" s="21"/>
      <c r="O242" s="21"/>
      <c r="P242" s="21"/>
      <c r="Q242" s="21"/>
      <c r="R242" s="21"/>
      <c r="S242" s="21"/>
      <c r="T242" s="68" t="s">
        <v>115</v>
      </c>
      <c r="U242" s="68"/>
      <c r="V242" s="69" t="e">
        <f t="shared" si="115"/>
        <v>#DIV/0!</v>
      </c>
      <c r="W242" s="69" t="e">
        <f t="shared" si="116"/>
        <v>#DIV/0!</v>
      </c>
      <c r="X242" s="68"/>
      <c r="Y242" s="68"/>
      <c r="Z242" s="68" t="s">
        <v>116</v>
      </c>
      <c r="AA242" s="68"/>
      <c r="AB242" s="69" t="e">
        <f t="shared" si="117"/>
        <v>#DIV/0!</v>
      </c>
      <c r="AC242" s="69" t="e">
        <f t="shared" si="118"/>
        <v>#DIV/0!</v>
      </c>
      <c r="AD242" s="68"/>
      <c r="AE242" s="68"/>
      <c r="AF242" s="68" t="s">
        <v>117</v>
      </c>
      <c r="AG242" s="68"/>
      <c r="AH242" s="69" t="e">
        <f t="shared" si="119"/>
        <v>#DIV/0!</v>
      </c>
      <c r="AI242" s="69" t="e">
        <f t="shared" si="120"/>
        <v>#DIV/0!</v>
      </c>
      <c r="AJ242" s="68"/>
      <c r="AK242" s="68"/>
      <c r="AL242" s="68" t="s">
        <v>118</v>
      </c>
      <c r="AM242" s="68"/>
      <c r="AN242" s="69" t="e">
        <f t="shared" si="121"/>
        <v>#DIV/0!</v>
      </c>
      <c r="AO242" s="69" t="e">
        <f t="shared" si="122"/>
        <v>#DIV/0!</v>
      </c>
      <c r="AP242" s="68"/>
      <c r="AQ242" s="68"/>
      <c r="AR242" s="68" t="s">
        <v>119</v>
      </c>
      <c r="AS242" s="68"/>
      <c r="AT242" s="69" t="e">
        <f t="shared" si="123"/>
        <v>#DIV/0!</v>
      </c>
      <c r="AU242" s="69" t="e">
        <f t="shared" si="124"/>
        <v>#DIV/0!</v>
      </c>
      <c r="AV242" s="68"/>
      <c r="AW242" s="68"/>
      <c r="AX242" s="68" t="s">
        <v>120</v>
      </c>
      <c r="AY242" s="68"/>
      <c r="AZ242" s="69" t="e">
        <f t="shared" si="125"/>
        <v>#DIV/0!</v>
      </c>
      <c r="BA242" s="69" t="e">
        <f t="shared" si="126"/>
        <v>#DIV/0!</v>
      </c>
      <c r="BB242" s="68"/>
      <c r="BC242" s="68"/>
      <c r="BD242" s="68" t="s">
        <v>121</v>
      </c>
      <c r="BE242" s="68"/>
      <c r="BF242" s="69" t="e">
        <f t="shared" si="127"/>
        <v>#DIV/0!</v>
      </c>
      <c r="BG242" s="69" t="e">
        <f t="shared" si="128"/>
        <v>#DIV/0!</v>
      </c>
      <c r="BH242" s="68"/>
      <c r="BI242" s="68"/>
      <c r="BJ242" s="68" t="s">
        <v>122</v>
      </c>
      <c r="BK242" s="68"/>
      <c r="BL242" s="69" t="e">
        <f t="shared" si="129"/>
        <v>#DIV/0!</v>
      </c>
      <c r="BM242" s="69" t="e">
        <f t="shared" si="130"/>
        <v>#DIV/0!</v>
      </c>
      <c r="BN242" s="68"/>
      <c r="BO242" s="68"/>
      <c r="BP242" s="68" t="s">
        <v>123</v>
      </c>
      <c r="BQ242" s="68"/>
      <c r="BR242" s="69" t="e">
        <f t="shared" si="131"/>
        <v>#DIV/0!</v>
      </c>
      <c r="BS242" s="69" t="e">
        <f t="shared" si="132"/>
        <v>#DIV/0!</v>
      </c>
      <c r="BT242" s="68"/>
      <c r="BU242" s="68"/>
      <c r="BV242" s="68" t="s">
        <v>124</v>
      </c>
      <c r="BW242" s="68"/>
      <c r="BX242" s="69" t="e">
        <f t="shared" si="133"/>
        <v>#DIV/0!</v>
      </c>
      <c r="BY242" s="69" t="e">
        <f t="shared" si="134"/>
        <v>#DIV/0!</v>
      </c>
      <c r="BZ242" s="68"/>
      <c r="CA242" s="68"/>
      <c r="CB242" s="68" t="s">
        <v>125</v>
      </c>
      <c r="CC242" s="68"/>
      <c r="CD242" s="69" t="e">
        <f t="shared" si="135"/>
        <v>#DIV/0!</v>
      </c>
      <c r="CE242" s="69" t="e">
        <f t="shared" si="136"/>
        <v>#DIV/0!</v>
      </c>
      <c r="CF242" s="68"/>
      <c r="CG242" s="68"/>
      <c r="CH242" s="68" t="s">
        <v>126</v>
      </c>
      <c r="CI242" s="68"/>
      <c r="CJ242" s="69" t="e">
        <f t="shared" si="137"/>
        <v>#DIV/0!</v>
      </c>
      <c r="CK242" s="69" t="e">
        <f t="shared" si="138"/>
        <v>#DIV/0!</v>
      </c>
      <c r="CL242" s="68"/>
      <c r="CM242" s="68"/>
      <c r="CN242" s="59">
        <f t="shared" si="139"/>
        <v>0</v>
      </c>
      <c r="CO242" s="59">
        <f t="shared" si="140"/>
        <v>0</v>
      </c>
      <c r="CP242" s="59">
        <f t="shared" si="141"/>
        <v>0</v>
      </c>
      <c r="CQ242" s="59">
        <f t="shared" si="142"/>
        <v>0</v>
      </c>
      <c r="CR242" s="59">
        <f t="shared" si="143"/>
        <v>0</v>
      </c>
      <c r="CS242" s="59">
        <f t="shared" si="144"/>
        <v>0</v>
      </c>
      <c r="CT242" s="59">
        <f t="shared" si="145"/>
        <v>0</v>
      </c>
      <c r="CU242" s="59">
        <f t="shared" si="146"/>
        <v>0</v>
      </c>
      <c r="CV242" s="59">
        <f t="shared" si="147"/>
        <v>0</v>
      </c>
      <c r="CW242" s="59">
        <f t="shared" si="148"/>
        <v>0</v>
      </c>
      <c r="CX242" s="59">
        <f t="shared" si="149"/>
        <v>0</v>
      </c>
      <c r="CY242" s="59">
        <f t="shared" si="150"/>
        <v>0</v>
      </c>
      <c r="CZ242" s="59">
        <f t="shared" si="151"/>
        <v>0</v>
      </c>
    </row>
    <row r="243" spans="1:104" ht="25.75" x14ac:dyDescent="0.4">
      <c r="A243" s="150" t="s">
        <v>457</v>
      </c>
      <c r="B243" s="186"/>
      <c r="C243" s="21" t="s">
        <v>1687</v>
      </c>
      <c r="D243" s="23"/>
      <c r="E243" s="23"/>
      <c r="F243" s="23"/>
      <c r="G243" s="21">
        <f t="shared" si="114"/>
        <v>0</v>
      </c>
      <c r="H243" s="21"/>
      <c r="I243" s="21"/>
      <c r="J243" s="21"/>
      <c r="K243" s="21"/>
      <c r="L243" s="21"/>
      <c r="M243" s="21"/>
      <c r="N243" s="21"/>
      <c r="O243" s="21"/>
      <c r="P243" s="21"/>
      <c r="Q243" s="21"/>
      <c r="R243" s="21"/>
      <c r="S243" s="21"/>
      <c r="T243" s="68" t="s">
        <v>115</v>
      </c>
      <c r="U243" s="68"/>
      <c r="V243" s="69" t="e">
        <f t="shared" si="115"/>
        <v>#DIV/0!</v>
      </c>
      <c r="W243" s="69" t="e">
        <f t="shared" si="116"/>
        <v>#DIV/0!</v>
      </c>
      <c r="X243" s="68"/>
      <c r="Y243" s="68"/>
      <c r="Z243" s="68" t="s">
        <v>116</v>
      </c>
      <c r="AA243" s="68"/>
      <c r="AB243" s="69" t="e">
        <f t="shared" si="117"/>
        <v>#DIV/0!</v>
      </c>
      <c r="AC243" s="69" t="e">
        <f t="shared" si="118"/>
        <v>#DIV/0!</v>
      </c>
      <c r="AD243" s="68"/>
      <c r="AE243" s="68"/>
      <c r="AF243" s="68" t="s">
        <v>117</v>
      </c>
      <c r="AG243" s="68"/>
      <c r="AH243" s="69" t="e">
        <f t="shared" si="119"/>
        <v>#DIV/0!</v>
      </c>
      <c r="AI243" s="69" t="e">
        <f t="shared" si="120"/>
        <v>#DIV/0!</v>
      </c>
      <c r="AJ243" s="68"/>
      <c r="AK243" s="68"/>
      <c r="AL243" s="68" t="s">
        <v>118</v>
      </c>
      <c r="AM243" s="68"/>
      <c r="AN243" s="69" t="e">
        <f t="shared" si="121"/>
        <v>#DIV/0!</v>
      </c>
      <c r="AO243" s="69" t="e">
        <f t="shared" si="122"/>
        <v>#DIV/0!</v>
      </c>
      <c r="AP243" s="68"/>
      <c r="AQ243" s="68"/>
      <c r="AR243" s="68" t="s">
        <v>119</v>
      </c>
      <c r="AS243" s="68"/>
      <c r="AT243" s="69" t="e">
        <f t="shared" si="123"/>
        <v>#DIV/0!</v>
      </c>
      <c r="AU243" s="69" t="e">
        <f t="shared" si="124"/>
        <v>#DIV/0!</v>
      </c>
      <c r="AV243" s="68"/>
      <c r="AW243" s="68"/>
      <c r="AX243" s="68" t="s">
        <v>120</v>
      </c>
      <c r="AY243" s="68"/>
      <c r="AZ243" s="69" t="e">
        <f t="shared" si="125"/>
        <v>#DIV/0!</v>
      </c>
      <c r="BA243" s="69" t="e">
        <f t="shared" si="126"/>
        <v>#DIV/0!</v>
      </c>
      <c r="BB243" s="68"/>
      <c r="BC243" s="68"/>
      <c r="BD243" s="68" t="s">
        <v>121</v>
      </c>
      <c r="BE243" s="68"/>
      <c r="BF243" s="69" t="e">
        <f t="shared" si="127"/>
        <v>#DIV/0!</v>
      </c>
      <c r="BG243" s="69" t="e">
        <f t="shared" si="128"/>
        <v>#DIV/0!</v>
      </c>
      <c r="BH243" s="68"/>
      <c r="BI243" s="68"/>
      <c r="BJ243" s="68" t="s">
        <v>122</v>
      </c>
      <c r="BK243" s="68"/>
      <c r="BL243" s="69" t="e">
        <f t="shared" si="129"/>
        <v>#DIV/0!</v>
      </c>
      <c r="BM243" s="69" t="e">
        <f t="shared" si="130"/>
        <v>#DIV/0!</v>
      </c>
      <c r="BN243" s="68"/>
      <c r="BO243" s="68"/>
      <c r="BP243" s="68" t="s">
        <v>123</v>
      </c>
      <c r="BQ243" s="68"/>
      <c r="BR243" s="69" t="e">
        <f t="shared" si="131"/>
        <v>#DIV/0!</v>
      </c>
      <c r="BS243" s="69" t="e">
        <f t="shared" si="132"/>
        <v>#DIV/0!</v>
      </c>
      <c r="BT243" s="68"/>
      <c r="BU243" s="68"/>
      <c r="BV243" s="68" t="s">
        <v>124</v>
      </c>
      <c r="BW243" s="68"/>
      <c r="BX243" s="69" t="e">
        <f t="shared" si="133"/>
        <v>#DIV/0!</v>
      </c>
      <c r="BY243" s="69" t="e">
        <f t="shared" si="134"/>
        <v>#DIV/0!</v>
      </c>
      <c r="BZ243" s="68"/>
      <c r="CA243" s="68"/>
      <c r="CB243" s="68" t="s">
        <v>125</v>
      </c>
      <c r="CC243" s="68"/>
      <c r="CD243" s="69" t="e">
        <f t="shared" si="135"/>
        <v>#DIV/0!</v>
      </c>
      <c r="CE243" s="69" t="e">
        <f t="shared" si="136"/>
        <v>#DIV/0!</v>
      </c>
      <c r="CF243" s="68"/>
      <c r="CG243" s="68"/>
      <c r="CH243" s="68" t="s">
        <v>126</v>
      </c>
      <c r="CI243" s="68"/>
      <c r="CJ243" s="69" t="e">
        <f t="shared" si="137"/>
        <v>#DIV/0!</v>
      </c>
      <c r="CK243" s="69" t="e">
        <f t="shared" si="138"/>
        <v>#DIV/0!</v>
      </c>
      <c r="CL243" s="68"/>
      <c r="CM243" s="68"/>
      <c r="CN243" s="59">
        <f t="shared" si="139"/>
        <v>0</v>
      </c>
      <c r="CO243" s="59">
        <f t="shared" si="140"/>
        <v>0</v>
      </c>
      <c r="CP243" s="59">
        <f t="shared" si="141"/>
        <v>0</v>
      </c>
      <c r="CQ243" s="59">
        <f t="shared" si="142"/>
        <v>0</v>
      </c>
      <c r="CR243" s="59">
        <f t="shared" si="143"/>
        <v>0</v>
      </c>
      <c r="CS243" s="59">
        <f t="shared" si="144"/>
        <v>0</v>
      </c>
      <c r="CT243" s="59">
        <f t="shared" si="145"/>
        <v>0</v>
      </c>
      <c r="CU243" s="59">
        <f t="shared" si="146"/>
        <v>0</v>
      </c>
      <c r="CV243" s="59">
        <f t="shared" si="147"/>
        <v>0</v>
      </c>
      <c r="CW243" s="59">
        <f t="shared" si="148"/>
        <v>0</v>
      </c>
      <c r="CX243" s="59">
        <f t="shared" si="149"/>
        <v>0</v>
      </c>
      <c r="CY243" s="59">
        <f t="shared" si="150"/>
        <v>0</v>
      </c>
      <c r="CZ243" s="59">
        <f t="shared" si="151"/>
        <v>0</v>
      </c>
    </row>
    <row r="244" spans="1:104" ht="25.75" x14ac:dyDescent="0.4">
      <c r="A244" s="150" t="s">
        <v>457</v>
      </c>
      <c r="B244" s="184" t="s">
        <v>158</v>
      </c>
      <c r="C244" s="21" t="s">
        <v>1688</v>
      </c>
      <c r="D244" s="129" t="s">
        <v>288</v>
      </c>
      <c r="E244" s="129" t="s">
        <v>306</v>
      </c>
      <c r="F244" s="129" t="s">
        <v>307</v>
      </c>
      <c r="G244" s="21">
        <f t="shared" si="114"/>
        <v>1</v>
      </c>
      <c r="H244" s="21"/>
      <c r="I244" s="21"/>
      <c r="J244" s="21"/>
      <c r="K244" s="21"/>
      <c r="L244" s="21"/>
      <c r="M244" s="130">
        <v>1</v>
      </c>
      <c r="N244" s="21"/>
      <c r="O244" s="21"/>
      <c r="P244" s="21"/>
      <c r="Q244" s="21"/>
      <c r="R244" s="21"/>
      <c r="S244" s="21"/>
      <c r="T244" s="68" t="s">
        <v>115</v>
      </c>
      <c r="U244" s="68"/>
      <c r="V244" s="69" t="e">
        <f t="shared" si="115"/>
        <v>#DIV/0!</v>
      </c>
      <c r="W244" s="69">
        <f t="shared" si="116"/>
        <v>0</v>
      </c>
      <c r="X244" s="68"/>
      <c r="Y244" s="68"/>
      <c r="Z244" s="68" t="s">
        <v>116</v>
      </c>
      <c r="AA244" s="68"/>
      <c r="AB244" s="69" t="e">
        <f t="shared" si="117"/>
        <v>#DIV/0!</v>
      </c>
      <c r="AC244" s="69">
        <f t="shared" si="118"/>
        <v>0</v>
      </c>
      <c r="AD244" s="68"/>
      <c r="AE244" s="68"/>
      <c r="AF244" s="68" t="s">
        <v>117</v>
      </c>
      <c r="AG244" s="68"/>
      <c r="AH244" s="69" t="e">
        <f t="shared" si="119"/>
        <v>#DIV/0!</v>
      </c>
      <c r="AI244" s="69">
        <f t="shared" si="120"/>
        <v>0</v>
      </c>
      <c r="AJ244" s="68"/>
      <c r="AK244" s="68"/>
      <c r="AL244" s="68" t="s">
        <v>118</v>
      </c>
      <c r="AM244" s="68"/>
      <c r="AN244" s="69" t="e">
        <f t="shared" si="121"/>
        <v>#DIV/0!</v>
      </c>
      <c r="AO244" s="69">
        <f t="shared" si="122"/>
        <v>0</v>
      </c>
      <c r="AP244" s="68"/>
      <c r="AQ244" s="68"/>
      <c r="AR244" s="68" t="s">
        <v>119</v>
      </c>
      <c r="AS244" s="68"/>
      <c r="AT244" s="69" t="e">
        <f t="shared" si="123"/>
        <v>#DIV/0!</v>
      </c>
      <c r="AU244" s="69">
        <f t="shared" si="124"/>
        <v>0</v>
      </c>
      <c r="AV244" s="68"/>
      <c r="AW244" s="68"/>
      <c r="AX244" s="68" t="s">
        <v>120</v>
      </c>
      <c r="AY244" s="68"/>
      <c r="AZ244" s="69">
        <f t="shared" si="125"/>
        <v>0</v>
      </c>
      <c r="BA244" s="69">
        <f t="shared" si="126"/>
        <v>0</v>
      </c>
      <c r="BB244" s="68"/>
      <c r="BC244" s="68"/>
      <c r="BD244" s="68" t="s">
        <v>121</v>
      </c>
      <c r="BE244" s="68"/>
      <c r="BF244" s="69" t="e">
        <f t="shared" si="127"/>
        <v>#DIV/0!</v>
      </c>
      <c r="BG244" s="69">
        <f t="shared" si="128"/>
        <v>0</v>
      </c>
      <c r="BH244" s="68"/>
      <c r="BI244" s="68"/>
      <c r="BJ244" s="68" t="s">
        <v>122</v>
      </c>
      <c r="BK244" s="68"/>
      <c r="BL244" s="69" t="e">
        <f t="shared" si="129"/>
        <v>#DIV/0!</v>
      </c>
      <c r="BM244" s="69">
        <f t="shared" si="130"/>
        <v>0</v>
      </c>
      <c r="BN244" s="68"/>
      <c r="BO244" s="68"/>
      <c r="BP244" s="68" t="s">
        <v>123</v>
      </c>
      <c r="BQ244" s="68"/>
      <c r="BR244" s="69" t="e">
        <f t="shared" si="131"/>
        <v>#DIV/0!</v>
      </c>
      <c r="BS244" s="69">
        <f t="shared" si="132"/>
        <v>0</v>
      </c>
      <c r="BT244" s="68"/>
      <c r="BU244" s="68"/>
      <c r="BV244" s="68" t="s">
        <v>124</v>
      </c>
      <c r="BW244" s="68"/>
      <c r="BX244" s="69" t="e">
        <f t="shared" si="133"/>
        <v>#DIV/0!</v>
      </c>
      <c r="BY244" s="69">
        <f t="shared" si="134"/>
        <v>0</v>
      </c>
      <c r="BZ244" s="68"/>
      <c r="CA244" s="68"/>
      <c r="CB244" s="68" t="s">
        <v>125</v>
      </c>
      <c r="CC244" s="68"/>
      <c r="CD244" s="69" t="e">
        <f t="shared" si="135"/>
        <v>#DIV/0!</v>
      </c>
      <c r="CE244" s="69">
        <f t="shared" si="136"/>
        <v>0</v>
      </c>
      <c r="CF244" s="68"/>
      <c r="CG244" s="68"/>
      <c r="CH244" s="68" t="s">
        <v>126</v>
      </c>
      <c r="CI244" s="68"/>
      <c r="CJ244" s="69" t="e">
        <f t="shared" si="137"/>
        <v>#DIV/0!</v>
      </c>
      <c r="CK244" s="69">
        <f t="shared" si="138"/>
        <v>0</v>
      </c>
      <c r="CL244" s="68"/>
      <c r="CM244" s="68"/>
      <c r="CN244" s="59">
        <f t="shared" si="139"/>
        <v>0</v>
      </c>
      <c r="CO244" s="59">
        <f t="shared" si="140"/>
        <v>0</v>
      </c>
      <c r="CP244" s="59">
        <f t="shared" si="141"/>
        <v>0</v>
      </c>
      <c r="CQ244" s="59">
        <f t="shared" si="142"/>
        <v>0</v>
      </c>
      <c r="CR244" s="59">
        <f t="shared" si="143"/>
        <v>0</v>
      </c>
      <c r="CS244" s="59">
        <f t="shared" si="144"/>
        <v>0</v>
      </c>
      <c r="CT244" s="59">
        <f t="shared" si="145"/>
        <v>0</v>
      </c>
      <c r="CU244" s="59">
        <f t="shared" si="146"/>
        <v>0</v>
      </c>
      <c r="CV244" s="59">
        <f t="shared" si="147"/>
        <v>0</v>
      </c>
      <c r="CW244" s="59">
        <f t="shared" si="148"/>
        <v>0</v>
      </c>
      <c r="CX244" s="59">
        <f t="shared" si="149"/>
        <v>0</v>
      </c>
      <c r="CY244" s="59">
        <f t="shared" si="150"/>
        <v>0</v>
      </c>
      <c r="CZ244" s="59">
        <f t="shared" si="151"/>
        <v>0</v>
      </c>
    </row>
    <row r="245" spans="1:104" ht="38.6" x14ac:dyDescent="0.4">
      <c r="A245" s="150" t="s">
        <v>457</v>
      </c>
      <c r="B245" s="185"/>
      <c r="C245" s="21" t="s">
        <v>1689</v>
      </c>
      <c r="D245" s="129" t="s">
        <v>288</v>
      </c>
      <c r="E245" s="129" t="s">
        <v>308</v>
      </c>
      <c r="F245" s="129" t="s">
        <v>296</v>
      </c>
      <c r="G245" s="21">
        <f t="shared" si="114"/>
        <v>1</v>
      </c>
      <c r="H245" s="21"/>
      <c r="I245" s="21"/>
      <c r="J245" s="21"/>
      <c r="K245" s="21"/>
      <c r="L245" s="21"/>
      <c r="M245" s="130">
        <v>1</v>
      </c>
      <c r="N245" s="21"/>
      <c r="O245" s="21"/>
      <c r="P245" s="21"/>
      <c r="Q245" s="21"/>
      <c r="R245" s="21"/>
      <c r="S245" s="21"/>
      <c r="T245" s="68" t="s">
        <v>115</v>
      </c>
      <c r="U245" s="68"/>
      <c r="V245" s="69" t="e">
        <f t="shared" si="115"/>
        <v>#DIV/0!</v>
      </c>
      <c r="W245" s="69">
        <f t="shared" si="116"/>
        <v>0</v>
      </c>
      <c r="X245" s="68"/>
      <c r="Y245" s="68"/>
      <c r="Z245" s="68" t="s">
        <v>116</v>
      </c>
      <c r="AA245" s="68"/>
      <c r="AB245" s="69" t="e">
        <f t="shared" si="117"/>
        <v>#DIV/0!</v>
      </c>
      <c r="AC245" s="69">
        <f t="shared" si="118"/>
        <v>0</v>
      </c>
      <c r="AD245" s="68"/>
      <c r="AE245" s="68"/>
      <c r="AF245" s="68" t="s">
        <v>117</v>
      </c>
      <c r="AG245" s="68"/>
      <c r="AH245" s="69" t="e">
        <f t="shared" si="119"/>
        <v>#DIV/0!</v>
      </c>
      <c r="AI245" s="69">
        <f t="shared" si="120"/>
        <v>0</v>
      </c>
      <c r="AJ245" s="68"/>
      <c r="AK245" s="68"/>
      <c r="AL245" s="68" t="s">
        <v>118</v>
      </c>
      <c r="AM245" s="68"/>
      <c r="AN245" s="69" t="e">
        <f t="shared" si="121"/>
        <v>#DIV/0!</v>
      </c>
      <c r="AO245" s="69">
        <f t="shared" si="122"/>
        <v>0</v>
      </c>
      <c r="AP245" s="68"/>
      <c r="AQ245" s="68"/>
      <c r="AR245" s="68" t="s">
        <v>119</v>
      </c>
      <c r="AS245" s="68"/>
      <c r="AT245" s="69" t="e">
        <f t="shared" si="123"/>
        <v>#DIV/0!</v>
      </c>
      <c r="AU245" s="69">
        <f t="shared" si="124"/>
        <v>0</v>
      </c>
      <c r="AV245" s="68"/>
      <c r="AW245" s="68"/>
      <c r="AX245" s="68" t="s">
        <v>120</v>
      </c>
      <c r="AY245" s="68"/>
      <c r="AZ245" s="69">
        <f t="shared" si="125"/>
        <v>0</v>
      </c>
      <c r="BA245" s="69">
        <f t="shared" si="126"/>
        <v>0</v>
      </c>
      <c r="BB245" s="68"/>
      <c r="BC245" s="68"/>
      <c r="BD245" s="68" t="s">
        <v>121</v>
      </c>
      <c r="BE245" s="68"/>
      <c r="BF245" s="69" t="e">
        <f t="shared" si="127"/>
        <v>#DIV/0!</v>
      </c>
      <c r="BG245" s="69">
        <f t="shared" si="128"/>
        <v>0</v>
      </c>
      <c r="BH245" s="68"/>
      <c r="BI245" s="68"/>
      <c r="BJ245" s="68" t="s">
        <v>122</v>
      </c>
      <c r="BK245" s="68"/>
      <c r="BL245" s="69" t="e">
        <f t="shared" si="129"/>
        <v>#DIV/0!</v>
      </c>
      <c r="BM245" s="69">
        <f t="shared" si="130"/>
        <v>0</v>
      </c>
      <c r="BN245" s="68"/>
      <c r="BO245" s="68"/>
      <c r="BP245" s="68" t="s">
        <v>123</v>
      </c>
      <c r="BQ245" s="68"/>
      <c r="BR245" s="69" t="e">
        <f t="shared" si="131"/>
        <v>#DIV/0!</v>
      </c>
      <c r="BS245" s="69">
        <f t="shared" si="132"/>
        <v>0</v>
      </c>
      <c r="BT245" s="68"/>
      <c r="BU245" s="68"/>
      <c r="BV245" s="68" t="s">
        <v>124</v>
      </c>
      <c r="BW245" s="68"/>
      <c r="BX245" s="69" t="e">
        <f t="shared" si="133"/>
        <v>#DIV/0!</v>
      </c>
      <c r="BY245" s="69">
        <f t="shared" si="134"/>
        <v>0</v>
      </c>
      <c r="BZ245" s="68"/>
      <c r="CA245" s="68"/>
      <c r="CB245" s="68" t="s">
        <v>125</v>
      </c>
      <c r="CC245" s="68"/>
      <c r="CD245" s="69" t="e">
        <f t="shared" si="135"/>
        <v>#DIV/0!</v>
      </c>
      <c r="CE245" s="69">
        <f t="shared" si="136"/>
        <v>0</v>
      </c>
      <c r="CF245" s="68"/>
      <c r="CG245" s="68"/>
      <c r="CH245" s="68" t="s">
        <v>126</v>
      </c>
      <c r="CI245" s="68"/>
      <c r="CJ245" s="69" t="e">
        <f t="shared" si="137"/>
        <v>#DIV/0!</v>
      </c>
      <c r="CK245" s="69">
        <f t="shared" si="138"/>
        <v>0</v>
      </c>
      <c r="CL245" s="68"/>
      <c r="CM245" s="68"/>
      <c r="CN245" s="59">
        <f t="shared" si="139"/>
        <v>0</v>
      </c>
      <c r="CO245" s="59">
        <f t="shared" si="140"/>
        <v>0</v>
      </c>
      <c r="CP245" s="59">
        <f t="shared" si="141"/>
        <v>0</v>
      </c>
      <c r="CQ245" s="59">
        <f t="shared" si="142"/>
        <v>0</v>
      </c>
      <c r="CR245" s="59">
        <f t="shared" si="143"/>
        <v>0</v>
      </c>
      <c r="CS245" s="59">
        <f t="shared" si="144"/>
        <v>0</v>
      </c>
      <c r="CT245" s="59">
        <f t="shared" si="145"/>
        <v>0</v>
      </c>
      <c r="CU245" s="59">
        <f t="shared" si="146"/>
        <v>0</v>
      </c>
      <c r="CV245" s="59">
        <f t="shared" si="147"/>
        <v>0</v>
      </c>
      <c r="CW245" s="59">
        <f t="shared" si="148"/>
        <v>0</v>
      </c>
      <c r="CX245" s="59">
        <f t="shared" si="149"/>
        <v>0</v>
      </c>
      <c r="CY245" s="59">
        <f t="shared" si="150"/>
        <v>0</v>
      </c>
      <c r="CZ245" s="59">
        <f t="shared" si="151"/>
        <v>0</v>
      </c>
    </row>
    <row r="246" spans="1:104" ht="38.6" x14ac:dyDescent="0.4">
      <c r="A246" s="150" t="s">
        <v>457</v>
      </c>
      <c r="B246" s="185"/>
      <c r="C246" s="21" t="s">
        <v>1690</v>
      </c>
      <c r="D246" s="129" t="s">
        <v>288</v>
      </c>
      <c r="E246" s="129" t="s">
        <v>309</v>
      </c>
      <c r="F246" s="129" t="s">
        <v>296</v>
      </c>
      <c r="G246" s="21">
        <f t="shared" si="114"/>
        <v>1</v>
      </c>
      <c r="H246" s="21"/>
      <c r="I246" s="21"/>
      <c r="J246" s="21"/>
      <c r="K246" s="21"/>
      <c r="L246" s="21"/>
      <c r="M246" s="130">
        <v>1</v>
      </c>
      <c r="N246" s="21"/>
      <c r="O246" s="21"/>
      <c r="P246" s="21"/>
      <c r="Q246" s="21"/>
      <c r="R246" s="21"/>
      <c r="S246" s="21"/>
      <c r="T246" s="68" t="s">
        <v>115</v>
      </c>
      <c r="U246" s="68"/>
      <c r="V246" s="69" t="e">
        <f t="shared" si="115"/>
        <v>#DIV/0!</v>
      </c>
      <c r="W246" s="69">
        <f t="shared" si="116"/>
        <v>0</v>
      </c>
      <c r="X246" s="68"/>
      <c r="Y246" s="68"/>
      <c r="Z246" s="68" t="s">
        <v>116</v>
      </c>
      <c r="AA246" s="68"/>
      <c r="AB246" s="69" t="e">
        <f t="shared" si="117"/>
        <v>#DIV/0!</v>
      </c>
      <c r="AC246" s="69">
        <f t="shared" si="118"/>
        <v>0</v>
      </c>
      <c r="AD246" s="68"/>
      <c r="AE246" s="68"/>
      <c r="AF246" s="68" t="s">
        <v>117</v>
      </c>
      <c r="AG246" s="68"/>
      <c r="AH246" s="69" t="e">
        <f t="shared" si="119"/>
        <v>#DIV/0!</v>
      </c>
      <c r="AI246" s="69">
        <f t="shared" si="120"/>
        <v>0</v>
      </c>
      <c r="AJ246" s="68"/>
      <c r="AK246" s="68"/>
      <c r="AL246" s="68" t="s">
        <v>118</v>
      </c>
      <c r="AM246" s="68"/>
      <c r="AN246" s="69" t="e">
        <f t="shared" si="121"/>
        <v>#DIV/0!</v>
      </c>
      <c r="AO246" s="69">
        <f t="shared" si="122"/>
        <v>0</v>
      </c>
      <c r="AP246" s="68"/>
      <c r="AQ246" s="68"/>
      <c r="AR246" s="68" t="s">
        <v>119</v>
      </c>
      <c r="AS246" s="68"/>
      <c r="AT246" s="69" t="e">
        <f t="shared" si="123"/>
        <v>#DIV/0!</v>
      </c>
      <c r="AU246" s="69">
        <f t="shared" si="124"/>
        <v>0</v>
      </c>
      <c r="AV246" s="68"/>
      <c r="AW246" s="68"/>
      <c r="AX246" s="68" t="s">
        <v>120</v>
      </c>
      <c r="AY246" s="68"/>
      <c r="AZ246" s="69">
        <f t="shared" si="125"/>
        <v>0</v>
      </c>
      <c r="BA246" s="69">
        <f t="shared" si="126"/>
        <v>0</v>
      </c>
      <c r="BB246" s="68"/>
      <c r="BC246" s="68"/>
      <c r="BD246" s="68" t="s">
        <v>121</v>
      </c>
      <c r="BE246" s="68"/>
      <c r="BF246" s="69" t="e">
        <f t="shared" si="127"/>
        <v>#DIV/0!</v>
      </c>
      <c r="BG246" s="69">
        <f t="shared" si="128"/>
        <v>0</v>
      </c>
      <c r="BH246" s="68"/>
      <c r="BI246" s="68"/>
      <c r="BJ246" s="68" t="s">
        <v>122</v>
      </c>
      <c r="BK246" s="68"/>
      <c r="BL246" s="69" t="e">
        <f t="shared" si="129"/>
        <v>#DIV/0!</v>
      </c>
      <c r="BM246" s="69">
        <f t="shared" si="130"/>
        <v>0</v>
      </c>
      <c r="BN246" s="68"/>
      <c r="BO246" s="68"/>
      <c r="BP246" s="68" t="s">
        <v>123</v>
      </c>
      <c r="BQ246" s="68"/>
      <c r="BR246" s="69" t="e">
        <f t="shared" si="131"/>
        <v>#DIV/0!</v>
      </c>
      <c r="BS246" s="69">
        <f t="shared" si="132"/>
        <v>0</v>
      </c>
      <c r="BT246" s="68"/>
      <c r="BU246" s="68"/>
      <c r="BV246" s="68" t="s">
        <v>124</v>
      </c>
      <c r="BW246" s="68"/>
      <c r="BX246" s="69" t="e">
        <f t="shared" si="133"/>
        <v>#DIV/0!</v>
      </c>
      <c r="BY246" s="69">
        <f t="shared" si="134"/>
        <v>0</v>
      </c>
      <c r="BZ246" s="68"/>
      <c r="CA246" s="68"/>
      <c r="CB246" s="68" t="s">
        <v>125</v>
      </c>
      <c r="CC246" s="68"/>
      <c r="CD246" s="69" t="e">
        <f t="shared" si="135"/>
        <v>#DIV/0!</v>
      </c>
      <c r="CE246" s="69">
        <f t="shared" si="136"/>
        <v>0</v>
      </c>
      <c r="CF246" s="68"/>
      <c r="CG246" s="68"/>
      <c r="CH246" s="68" t="s">
        <v>126</v>
      </c>
      <c r="CI246" s="68"/>
      <c r="CJ246" s="69" t="e">
        <f t="shared" si="137"/>
        <v>#DIV/0!</v>
      </c>
      <c r="CK246" s="69">
        <f t="shared" si="138"/>
        <v>0</v>
      </c>
      <c r="CL246" s="68"/>
      <c r="CM246" s="68"/>
      <c r="CN246" s="59">
        <f t="shared" si="139"/>
        <v>0</v>
      </c>
      <c r="CO246" s="59">
        <f t="shared" si="140"/>
        <v>0</v>
      </c>
      <c r="CP246" s="59">
        <f t="shared" si="141"/>
        <v>0</v>
      </c>
      <c r="CQ246" s="59">
        <f t="shared" si="142"/>
        <v>0</v>
      </c>
      <c r="CR246" s="59">
        <f t="shared" si="143"/>
        <v>0</v>
      </c>
      <c r="CS246" s="59">
        <f t="shared" si="144"/>
        <v>0</v>
      </c>
      <c r="CT246" s="59">
        <f t="shared" si="145"/>
        <v>0</v>
      </c>
      <c r="CU246" s="59">
        <f t="shared" si="146"/>
        <v>0</v>
      </c>
      <c r="CV246" s="59">
        <f t="shared" si="147"/>
        <v>0</v>
      </c>
      <c r="CW246" s="59">
        <f t="shared" si="148"/>
        <v>0</v>
      </c>
      <c r="CX246" s="59">
        <f t="shared" si="149"/>
        <v>0</v>
      </c>
      <c r="CY246" s="59">
        <f t="shared" si="150"/>
        <v>0</v>
      </c>
      <c r="CZ246" s="59">
        <f t="shared" si="151"/>
        <v>0</v>
      </c>
    </row>
    <row r="247" spans="1:104" ht="25.75" x14ac:dyDescent="0.4">
      <c r="A247" s="150" t="s">
        <v>457</v>
      </c>
      <c r="B247" s="186"/>
      <c r="C247" s="21" t="s">
        <v>1691</v>
      </c>
      <c r="D247" s="23"/>
      <c r="E247" s="23"/>
      <c r="F247" s="23"/>
      <c r="G247" s="21">
        <f t="shared" si="114"/>
        <v>0</v>
      </c>
      <c r="H247" s="21"/>
      <c r="I247" s="21"/>
      <c r="J247" s="21"/>
      <c r="K247" s="21"/>
      <c r="L247" s="21"/>
      <c r="M247" s="21"/>
      <c r="N247" s="21"/>
      <c r="O247" s="21"/>
      <c r="P247" s="21"/>
      <c r="Q247" s="21"/>
      <c r="R247" s="21"/>
      <c r="S247" s="21"/>
      <c r="T247" s="68" t="s">
        <v>115</v>
      </c>
      <c r="U247" s="68"/>
      <c r="V247" s="69" t="e">
        <f t="shared" si="115"/>
        <v>#DIV/0!</v>
      </c>
      <c r="W247" s="69" t="e">
        <f t="shared" si="116"/>
        <v>#DIV/0!</v>
      </c>
      <c r="X247" s="68"/>
      <c r="Y247" s="68"/>
      <c r="Z247" s="68" t="s">
        <v>116</v>
      </c>
      <c r="AA247" s="68"/>
      <c r="AB247" s="69" t="e">
        <f t="shared" si="117"/>
        <v>#DIV/0!</v>
      </c>
      <c r="AC247" s="69" t="e">
        <f t="shared" si="118"/>
        <v>#DIV/0!</v>
      </c>
      <c r="AD247" s="68"/>
      <c r="AE247" s="68"/>
      <c r="AF247" s="68" t="s">
        <v>117</v>
      </c>
      <c r="AG247" s="68"/>
      <c r="AH247" s="69" t="e">
        <f t="shared" si="119"/>
        <v>#DIV/0!</v>
      </c>
      <c r="AI247" s="69" t="e">
        <f t="shared" si="120"/>
        <v>#DIV/0!</v>
      </c>
      <c r="AJ247" s="68"/>
      <c r="AK247" s="68"/>
      <c r="AL247" s="68" t="s">
        <v>118</v>
      </c>
      <c r="AM247" s="68"/>
      <c r="AN247" s="69" t="e">
        <f t="shared" si="121"/>
        <v>#DIV/0!</v>
      </c>
      <c r="AO247" s="69" t="e">
        <f t="shared" si="122"/>
        <v>#DIV/0!</v>
      </c>
      <c r="AP247" s="68"/>
      <c r="AQ247" s="68"/>
      <c r="AR247" s="68" t="s">
        <v>119</v>
      </c>
      <c r="AS247" s="68"/>
      <c r="AT247" s="69" t="e">
        <f t="shared" si="123"/>
        <v>#DIV/0!</v>
      </c>
      <c r="AU247" s="69" t="e">
        <f t="shared" si="124"/>
        <v>#DIV/0!</v>
      </c>
      <c r="AV247" s="68"/>
      <c r="AW247" s="68"/>
      <c r="AX247" s="68" t="s">
        <v>120</v>
      </c>
      <c r="AY247" s="68"/>
      <c r="AZ247" s="69" t="e">
        <f t="shared" si="125"/>
        <v>#DIV/0!</v>
      </c>
      <c r="BA247" s="69" t="e">
        <f t="shared" si="126"/>
        <v>#DIV/0!</v>
      </c>
      <c r="BB247" s="68"/>
      <c r="BC247" s="68"/>
      <c r="BD247" s="68" t="s">
        <v>121</v>
      </c>
      <c r="BE247" s="68"/>
      <c r="BF247" s="69" t="e">
        <f t="shared" si="127"/>
        <v>#DIV/0!</v>
      </c>
      <c r="BG247" s="69" t="e">
        <f t="shared" si="128"/>
        <v>#DIV/0!</v>
      </c>
      <c r="BH247" s="68"/>
      <c r="BI247" s="68"/>
      <c r="BJ247" s="68" t="s">
        <v>122</v>
      </c>
      <c r="BK247" s="68"/>
      <c r="BL247" s="69" t="e">
        <f t="shared" si="129"/>
        <v>#DIV/0!</v>
      </c>
      <c r="BM247" s="69" t="e">
        <f t="shared" si="130"/>
        <v>#DIV/0!</v>
      </c>
      <c r="BN247" s="68"/>
      <c r="BO247" s="68"/>
      <c r="BP247" s="68" t="s">
        <v>123</v>
      </c>
      <c r="BQ247" s="68"/>
      <c r="BR247" s="69" t="e">
        <f t="shared" si="131"/>
        <v>#DIV/0!</v>
      </c>
      <c r="BS247" s="69" t="e">
        <f t="shared" si="132"/>
        <v>#DIV/0!</v>
      </c>
      <c r="BT247" s="68"/>
      <c r="BU247" s="68"/>
      <c r="BV247" s="68" t="s">
        <v>124</v>
      </c>
      <c r="BW247" s="68"/>
      <c r="BX247" s="69" t="e">
        <f t="shared" si="133"/>
        <v>#DIV/0!</v>
      </c>
      <c r="BY247" s="69" t="e">
        <f t="shared" si="134"/>
        <v>#DIV/0!</v>
      </c>
      <c r="BZ247" s="68"/>
      <c r="CA247" s="68"/>
      <c r="CB247" s="68" t="s">
        <v>125</v>
      </c>
      <c r="CC247" s="68"/>
      <c r="CD247" s="69" t="e">
        <f t="shared" si="135"/>
        <v>#DIV/0!</v>
      </c>
      <c r="CE247" s="69" t="e">
        <f t="shared" si="136"/>
        <v>#DIV/0!</v>
      </c>
      <c r="CF247" s="68"/>
      <c r="CG247" s="68"/>
      <c r="CH247" s="68" t="s">
        <v>126</v>
      </c>
      <c r="CI247" s="68"/>
      <c r="CJ247" s="69" t="e">
        <f t="shared" si="137"/>
        <v>#DIV/0!</v>
      </c>
      <c r="CK247" s="69" t="e">
        <f t="shared" si="138"/>
        <v>#DIV/0!</v>
      </c>
      <c r="CL247" s="68"/>
      <c r="CM247" s="68"/>
      <c r="CN247" s="59">
        <f t="shared" si="139"/>
        <v>0</v>
      </c>
      <c r="CO247" s="59">
        <f t="shared" si="140"/>
        <v>0</v>
      </c>
      <c r="CP247" s="59">
        <f t="shared" si="141"/>
        <v>0</v>
      </c>
      <c r="CQ247" s="59">
        <f t="shared" si="142"/>
        <v>0</v>
      </c>
      <c r="CR247" s="59">
        <f t="shared" si="143"/>
        <v>0</v>
      </c>
      <c r="CS247" s="59">
        <f t="shared" si="144"/>
        <v>0</v>
      </c>
      <c r="CT247" s="59">
        <f t="shared" si="145"/>
        <v>0</v>
      </c>
      <c r="CU247" s="59">
        <f t="shared" si="146"/>
        <v>0</v>
      </c>
      <c r="CV247" s="59">
        <f t="shared" si="147"/>
        <v>0</v>
      </c>
      <c r="CW247" s="59">
        <f t="shared" si="148"/>
        <v>0</v>
      </c>
      <c r="CX247" s="59">
        <f t="shared" si="149"/>
        <v>0</v>
      </c>
      <c r="CY247" s="59">
        <f t="shared" si="150"/>
        <v>0</v>
      </c>
      <c r="CZ247" s="59">
        <f t="shared" si="151"/>
        <v>0</v>
      </c>
    </row>
    <row r="248" spans="1:104" ht="38.6" x14ac:dyDescent="0.4">
      <c r="A248" s="150" t="s">
        <v>457</v>
      </c>
      <c r="B248" s="184" t="s">
        <v>158</v>
      </c>
      <c r="C248" s="21" t="s">
        <v>1692</v>
      </c>
      <c r="D248" s="23" t="s">
        <v>288</v>
      </c>
      <c r="E248" s="23" t="s">
        <v>318</v>
      </c>
      <c r="F248" s="23" t="s">
        <v>319</v>
      </c>
      <c r="G248" s="21">
        <f t="shared" si="114"/>
        <v>1</v>
      </c>
      <c r="H248" s="21"/>
      <c r="I248" s="21"/>
      <c r="J248" s="21"/>
      <c r="K248" s="21"/>
      <c r="L248" s="21"/>
      <c r="M248" s="130">
        <v>1</v>
      </c>
      <c r="N248" s="130"/>
      <c r="O248" s="130"/>
      <c r="P248" s="130"/>
      <c r="Q248" s="130"/>
      <c r="R248" s="130"/>
      <c r="S248" s="21"/>
      <c r="T248" s="68" t="s">
        <v>115</v>
      </c>
      <c r="U248" s="68"/>
      <c r="V248" s="69" t="e">
        <f t="shared" si="115"/>
        <v>#DIV/0!</v>
      </c>
      <c r="W248" s="69">
        <f t="shared" si="116"/>
        <v>0</v>
      </c>
      <c r="X248" s="68"/>
      <c r="Y248" s="68"/>
      <c r="Z248" s="68" t="s">
        <v>116</v>
      </c>
      <c r="AA248" s="68"/>
      <c r="AB248" s="69" t="e">
        <f t="shared" si="117"/>
        <v>#DIV/0!</v>
      </c>
      <c r="AC248" s="69">
        <f t="shared" si="118"/>
        <v>0</v>
      </c>
      <c r="AD248" s="68"/>
      <c r="AE248" s="68"/>
      <c r="AF248" s="68" t="s">
        <v>117</v>
      </c>
      <c r="AG248" s="68"/>
      <c r="AH248" s="69" t="e">
        <f t="shared" si="119"/>
        <v>#DIV/0!</v>
      </c>
      <c r="AI248" s="69">
        <f t="shared" si="120"/>
        <v>0</v>
      </c>
      <c r="AJ248" s="68"/>
      <c r="AK248" s="68"/>
      <c r="AL248" s="68" t="s">
        <v>118</v>
      </c>
      <c r="AM248" s="68"/>
      <c r="AN248" s="69" t="e">
        <f t="shared" si="121"/>
        <v>#DIV/0!</v>
      </c>
      <c r="AO248" s="69">
        <f t="shared" si="122"/>
        <v>0</v>
      </c>
      <c r="AP248" s="68"/>
      <c r="AQ248" s="68"/>
      <c r="AR248" s="68" t="s">
        <v>119</v>
      </c>
      <c r="AS248" s="68"/>
      <c r="AT248" s="69" t="e">
        <f t="shared" si="123"/>
        <v>#DIV/0!</v>
      </c>
      <c r="AU248" s="69">
        <f t="shared" si="124"/>
        <v>0</v>
      </c>
      <c r="AV248" s="68"/>
      <c r="AW248" s="68"/>
      <c r="AX248" s="68" t="s">
        <v>120</v>
      </c>
      <c r="AY248" s="68"/>
      <c r="AZ248" s="69">
        <f t="shared" si="125"/>
        <v>0</v>
      </c>
      <c r="BA248" s="69">
        <f t="shared" si="126"/>
        <v>0</v>
      </c>
      <c r="BB248" s="68"/>
      <c r="BC248" s="68"/>
      <c r="BD248" s="68" t="s">
        <v>121</v>
      </c>
      <c r="BE248" s="68"/>
      <c r="BF248" s="69" t="e">
        <f t="shared" si="127"/>
        <v>#DIV/0!</v>
      </c>
      <c r="BG248" s="69">
        <f t="shared" si="128"/>
        <v>0</v>
      </c>
      <c r="BH248" s="68"/>
      <c r="BI248" s="68"/>
      <c r="BJ248" s="68" t="s">
        <v>122</v>
      </c>
      <c r="BK248" s="68"/>
      <c r="BL248" s="69" t="e">
        <f t="shared" si="129"/>
        <v>#DIV/0!</v>
      </c>
      <c r="BM248" s="69">
        <f t="shared" si="130"/>
        <v>0</v>
      </c>
      <c r="BN248" s="68"/>
      <c r="BO248" s="68"/>
      <c r="BP248" s="68" t="s">
        <v>123</v>
      </c>
      <c r="BQ248" s="68"/>
      <c r="BR248" s="69" t="e">
        <f t="shared" si="131"/>
        <v>#DIV/0!</v>
      </c>
      <c r="BS248" s="69">
        <f t="shared" si="132"/>
        <v>0</v>
      </c>
      <c r="BT248" s="68"/>
      <c r="BU248" s="68"/>
      <c r="BV248" s="68" t="s">
        <v>124</v>
      </c>
      <c r="BW248" s="68"/>
      <c r="BX248" s="69" t="e">
        <f t="shared" si="133"/>
        <v>#DIV/0!</v>
      </c>
      <c r="BY248" s="69">
        <f t="shared" si="134"/>
        <v>0</v>
      </c>
      <c r="BZ248" s="68"/>
      <c r="CA248" s="68"/>
      <c r="CB248" s="68" t="s">
        <v>125</v>
      </c>
      <c r="CC248" s="68"/>
      <c r="CD248" s="69" t="e">
        <f t="shared" si="135"/>
        <v>#DIV/0!</v>
      </c>
      <c r="CE248" s="69">
        <f t="shared" si="136"/>
        <v>0</v>
      </c>
      <c r="CF248" s="68"/>
      <c r="CG248" s="68"/>
      <c r="CH248" s="68" t="s">
        <v>126</v>
      </c>
      <c r="CI248" s="68"/>
      <c r="CJ248" s="69" t="e">
        <f t="shared" si="137"/>
        <v>#DIV/0!</v>
      </c>
      <c r="CK248" s="69">
        <f t="shared" si="138"/>
        <v>0</v>
      </c>
      <c r="CL248" s="68"/>
      <c r="CM248" s="68"/>
      <c r="CN248" s="59">
        <f t="shared" si="139"/>
        <v>0</v>
      </c>
      <c r="CO248" s="59">
        <f t="shared" si="140"/>
        <v>0</v>
      </c>
      <c r="CP248" s="59">
        <f t="shared" si="141"/>
        <v>0</v>
      </c>
      <c r="CQ248" s="59">
        <f t="shared" si="142"/>
        <v>0</v>
      </c>
      <c r="CR248" s="59">
        <f t="shared" si="143"/>
        <v>0</v>
      </c>
      <c r="CS248" s="59">
        <f t="shared" si="144"/>
        <v>0</v>
      </c>
      <c r="CT248" s="59">
        <f t="shared" si="145"/>
        <v>0</v>
      </c>
      <c r="CU248" s="59">
        <f t="shared" si="146"/>
        <v>0</v>
      </c>
      <c r="CV248" s="59">
        <f t="shared" si="147"/>
        <v>0</v>
      </c>
      <c r="CW248" s="59">
        <f t="shared" si="148"/>
        <v>0</v>
      </c>
      <c r="CX248" s="59">
        <f t="shared" si="149"/>
        <v>0</v>
      </c>
      <c r="CY248" s="59">
        <f t="shared" si="150"/>
        <v>0</v>
      </c>
      <c r="CZ248" s="59">
        <f t="shared" si="151"/>
        <v>0</v>
      </c>
    </row>
    <row r="249" spans="1:104" ht="38.6" x14ac:dyDescent="0.4">
      <c r="A249" s="150" t="s">
        <v>457</v>
      </c>
      <c r="B249" s="185"/>
      <c r="C249" s="21" t="s">
        <v>1693</v>
      </c>
      <c r="D249" s="23" t="s">
        <v>288</v>
      </c>
      <c r="E249" s="23" t="s">
        <v>320</v>
      </c>
      <c r="F249" s="23" t="s">
        <v>321</v>
      </c>
      <c r="G249" s="21">
        <f t="shared" si="114"/>
        <v>1</v>
      </c>
      <c r="H249" s="21"/>
      <c r="I249" s="21"/>
      <c r="J249" s="21"/>
      <c r="K249" s="21"/>
      <c r="L249" s="21"/>
      <c r="M249" s="130"/>
      <c r="N249" s="130"/>
      <c r="O249" s="130"/>
      <c r="P249" s="130"/>
      <c r="Q249" s="130"/>
      <c r="R249" s="130">
        <v>1</v>
      </c>
      <c r="S249" s="21"/>
      <c r="T249" s="68" t="s">
        <v>115</v>
      </c>
      <c r="U249" s="68"/>
      <c r="V249" s="69" t="e">
        <f t="shared" si="115"/>
        <v>#DIV/0!</v>
      </c>
      <c r="W249" s="69">
        <f t="shared" si="116"/>
        <v>0</v>
      </c>
      <c r="X249" s="68"/>
      <c r="Y249" s="68"/>
      <c r="Z249" s="68" t="s">
        <v>116</v>
      </c>
      <c r="AA249" s="68"/>
      <c r="AB249" s="69" t="e">
        <f t="shared" si="117"/>
        <v>#DIV/0!</v>
      </c>
      <c r="AC249" s="69">
        <f t="shared" si="118"/>
        <v>0</v>
      </c>
      <c r="AD249" s="68"/>
      <c r="AE249" s="68"/>
      <c r="AF249" s="68" t="s">
        <v>117</v>
      </c>
      <c r="AG249" s="68"/>
      <c r="AH249" s="69" t="e">
        <f t="shared" si="119"/>
        <v>#DIV/0!</v>
      </c>
      <c r="AI249" s="69">
        <f t="shared" si="120"/>
        <v>0</v>
      </c>
      <c r="AJ249" s="68"/>
      <c r="AK249" s="68"/>
      <c r="AL249" s="68" t="s">
        <v>118</v>
      </c>
      <c r="AM249" s="68"/>
      <c r="AN249" s="69" t="e">
        <f t="shared" si="121"/>
        <v>#DIV/0!</v>
      </c>
      <c r="AO249" s="69">
        <f t="shared" si="122"/>
        <v>0</v>
      </c>
      <c r="AP249" s="68"/>
      <c r="AQ249" s="68"/>
      <c r="AR249" s="68" t="s">
        <v>119</v>
      </c>
      <c r="AS249" s="68"/>
      <c r="AT249" s="69" t="e">
        <f t="shared" si="123"/>
        <v>#DIV/0!</v>
      </c>
      <c r="AU249" s="69">
        <f t="shared" si="124"/>
        <v>0</v>
      </c>
      <c r="AV249" s="68"/>
      <c r="AW249" s="68"/>
      <c r="AX249" s="68" t="s">
        <v>120</v>
      </c>
      <c r="AY249" s="68"/>
      <c r="AZ249" s="69" t="e">
        <f t="shared" si="125"/>
        <v>#DIV/0!</v>
      </c>
      <c r="BA249" s="69">
        <f t="shared" si="126"/>
        <v>0</v>
      </c>
      <c r="BB249" s="68"/>
      <c r="BC249" s="68"/>
      <c r="BD249" s="68" t="s">
        <v>121</v>
      </c>
      <c r="BE249" s="68"/>
      <c r="BF249" s="69" t="e">
        <f t="shared" si="127"/>
        <v>#DIV/0!</v>
      </c>
      <c r="BG249" s="69">
        <f t="shared" si="128"/>
        <v>0</v>
      </c>
      <c r="BH249" s="68"/>
      <c r="BI249" s="68"/>
      <c r="BJ249" s="68" t="s">
        <v>122</v>
      </c>
      <c r="BK249" s="68"/>
      <c r="BL249" s="69" t="e">
        <f t="shared" si="129"/>
        <v>#DIV/0!</v>
      </c>
      <c r="BM249" s="69">
        <f t="shared" si="130"/>
        <v>0</v>
      </c>
      <c r="BN249" s="68"/>
      <c r="BO249" s="68"/>
      <c r="BP249" s="68" t="s">
        <v>123</v>
      </c>
      <c r="BQ249" s="68"/>
      <c r="BR249" s="69" t="e">
        <f t="shared" si="131"/>
        <v>#DIV/0!</v>
      </c>
      <c r="BS249" s="69">
        <f t="shared" si="132"/>
        <v>0</v>
      </c>
      <c r="BT249" s="68"/>
      <c r="BU249" s="68"/>
      <c r="BV249" s="68" t="s">
        <v>124</v>
      </c>
      <c r="BW249" s="68"/>
      <c r="BX249" s="69" t="e">
        <f t="shared" si="133"/>
        <v>#DIV/0!</v>
      </c>
      <c r="BY249" s="69">
        <f t="shared" si="134"/>
        <v>0</v>
      </c>
      <c r="BZ249" s="68"/>
      <c r="CA249" s="68"/>
      <c r="CB249" s="68" t="s">
        <v>125</v>
      </c>
      <c r="CC249" s="68"/>
      <c r="CD249" s="69">
        <f t="shared" si="135"/>
        <v>0</v>
      </c>
      <c r="CE249" s="69">
        <f t="shared" si="136"/>
        <v>0</v>
      </c>
      <c r="CF249" s="68"/>
      <c r="CG249" s="68"/>
      <c r="CH249" s="68" t="s">
        <v>126</v>
      </c>
      <c r="CI249" s="68"/>
      <c r="CJ249" s="69" t="e">
        <f t="shared" si="137"/>
        <v>#DIV/0!</v>
      </c>
      <c r="CK249" s="69">
        <f t="shared" si="138"/>
        <v>0</v>
      </c>
      <c r="CL249" s="68"/>
      <c r="CM249" s="68"/>
      <c r="CN249" s="59">
        <f t="shared" si="139"/>
        <v>0</v>
      </c>
      <c r="CO249" s="59">
        <f t="shared" si="140"/>
        <v>0</v>
      </c>
      <c r="CP249" s="59">
        <f t="shared" si="141"/>
        <v>0</v>
      </c>
      <c r="CQ249" s="59">
        <f t="shared" si="142"/>
        <v>0</v>
      </c>
      <c r="CR249" s="59">
        <f t="shared" si="143"/>
        <v>0</v>
      </c>
      <c r="CS249" s="59">
        <f t="shared" si="144"/>
        <v>0</v>
      </c>
      <c r="CT249" s="59">
        <f t="shared" si="145"/>
        <v>0</v>
      </c>
      <c r="CU249" s="59">
        <f t="shared" si="146"/>
        <v>0</v>
      </c>
      <c r="CV249" s="59">
        <f t="shared" si="147"/>
        <v>0</v>
      </c>
      <c r="CW249" s="59">
        <f t="shared" si="148"/>
        <v>0</v>
      </c>
      <c r="CX249" s="59">
        <f t="shared" si="149"/>
        <v>0</v>
      </c>
      <c r="CY249" s="59">
        <f t="shared" si="150"/>
        <v>0</v>
      </c>
      <c r="CZ249" s="59">
        <f t="shared" si="151"/>
        <v>0</v>
      </c>
    </row>
    <row r="250" spans="1:104" ht="25.75" x14ac:dyDescent="0.4">
      <c r="A250" s="150" t="s">
        <v>457</v>
      </c>
      <c r="B250" s="185"/>
      <c r="C250" s="21" t="s">
        <v>1694</v>
      </c>
      <c r="D250" s="23"/>
      <c r="E250" s="23"/>
      <c r="F250" s="23"/>
      <c r="G250" s="21">
        <f t="shared" si="114"/>
        <v>0</v>
      </c>
      <c r="H250" s="21"/>
      <c r="I250" s="21"/>
      <c r="J250" s="21"/>
      <c r="K250" s="21"/>
      <c r="L250" s="21"/>
      <c r="M250" s="21"/>
      <c r="N250" s="21"/>
      <c r="O250" s="21"/>
      <c r="P250" s="21"/>
      <c r="Q250" s="21"/>
      <c r="R250" s="21"/>
      <c r="S250" s="21"/>
      <c r="T250" s="68" t="s">
        <v>115</v>
      </c>
      <c r="U250" s="68"/>
      <c r="V250" s="69" t="e">
        <f t="shared" si="115"/>
        <v>#DIV/0!</v>
      </c>
      <c r="W250" s="69" t="e">
        <f t="shared" si="116"/>
        <v>#DIV/0!</v>
      </c>
      <c r="X250" s="68"/>
      <c r="Y250" s="68"/>
      <c r="Z250" s="68" t="s">
        <v>116</v>
      </c>
      <c r="AA250" s="68"/>
      <c r="AB250" s="69" t="e">
        <f t="shared" si="117"/>
        <v>#DIV/0!</v>
      </c>
      <c r="AC250" s="69" t="e">
        <f t="shared" si="118"/>
        <v>#DIV/0!</v>
      </c>
      <c r="AD250" s="68"/>
      <c r="AE250" s="68"/>
      <c r="AF250" s="68" t="s">
        <v>117</v>
      </c>
      <c r="AG250" s="68"/>
      <c r="AH250" s="69" t="e">
        <f t="shared" si="119"/>
        <v>#DIV/0!</v>
      </c>
      <c r="AI250" s="69" t="e">
        <f t="shared" si="120"/>
        <v>#DIV/0!</v>
      </c>
      <c r="AJ250" s="68"/>
      <c r="AK250" s="68"/>
      <c r="AL250" s="68" t="s">
        <v>118</v>
      </c>
      <c r="AM250" s="68"/>
      <c r="AN250" s="69" t="e">
        <f t="shared" si="121"/>
        <v>#DIV/0!</v>
      </c>
      <c r="AO250" s="69" t="e">
        <f t="shared" si="122"/>
        <v>#DIV/0!</v>
      </c>
      <c r="AP250" s="68"/>
      <c r="AQ250" s="68"/>
      <c r="AR250" s="68" t="s">
        <v>119</v>
      </c>
      <c r="AS250" s="68"/>
      <c r="AT250" s="69" t="e">
        <f t="shared" si="123"/>
        <v>#DIV/0!</v>
      </c>
      <c r="AU250" s="69" t="e">
        <f t="shared" si="124"/>
        <v>#DIV/0!</v>
      </c>
      <c r="AV250" s="68"/>
      <c r="AW250" s="68"/>
      <c r="AX250" s="68" t="s">
        <v>120</v>
      </c>
      <c r="AY250" s="68"/>
      <c r="AZ250" s="69" t="e">
        <f t="shared" si="125"/>
        <v>#DIV/0!</v>
      </c>
      <c r="BA250" s="69" t="e">
        <f t="shared" si="126"/>
        <v>#DIV/0!</v>
      </c>
      <c r="BB250" s="68"/>
      <c r="BC250" s="68"/>
      <c r="BD250" s="68" t="s">
        <v>121</v>
      </c>
      <c r="BE250" s="68"/>
      <c r="BF250" s="69" t="e">
        <f t="shared" si="127"/>
        <v>#DIV/0!</v>
      </c>
      <c r="BG250" s="69" t="e">
        <f t="shared" si="128"/>
        <v>#DIV/0!</v>
      </c>
      <c r="BH250" s="68"/>
      <c r="BI250" s="68"/>
      <c r="BJ250" s="68" t="s">
        <v>122</v>
      </c>
      <c r="BK250" s="68"/>
      <c r="BL250" s="69" t="e">
        <f t="shared" si="129"/>
        <v>#DIV/0!</v>
      </c>
      <c r="BM250" s="69" t="e">
        <f t="shared" si="130"/>
        <v>#DIV/0!</v>
      </c>
      <c r="BN250" s="68"/>
      <c r="BO250" s="68"/>
      <c r="BP250" s="68" t="s">
        <v>123</v>
      </c>
      <c r="BQ250" s="68"/>
      <c r="BR250" s="69" t="e">
        <f t="shared" si="131"/>
        <v>#DIV/0!</v>
      </c>
      <c r="BS250" s="69" t="e">
        <f t="shared" si="132"/>
        <v>#DIV/0!</v>
      </c>
      <c r="BT250" s="68"/>
      <c r="BU250" s="68"/>
      <c r="BV250" s="68" t="s">
        <v>124</v>
      </c>
      <c r="BW250" s="68"/>
      <c r="BX250" s="69" t="e">
        <f t="shared" si="133"/>
        <v>#DIV/0!</v>
      </c>
      <c r="BY250" s="69" t="e">
        <f t="shared" si="134"/>
        <v>#DIV/0!</v>
      </c>
      <c r="BZ250" s="68"/>
      <c r="CA250" s="68"/>
      <c r="CB250" s="68" t="s">
        <v>125</v>
      </c>
      <c r="CC250" s="68"/>
      <c r="CD250" s="69" t="e">
        <f t="shared" si="135"/>
        <v>#DIV/0!</v>
      </c>
      <c r="CE250" s="69" t="e">
        <f t="shared" si="136"/>
        <v>#DIV/0!</v>
      </c>
      <c r="CF250" s="68"/>
      <c r="CG250" s="68"/>
      <c r="CH250" s="68" t="s">
        <v>126</v>
      </c>
      <c r="CI250" s="68"/>
      <c r="CJ250" s="69" t="e">
        <f t="shared" si="137"/>
        <v>#DIV/0!</v>
      </c>
      <c r="CK250" s="69" t="e">
        <f t="shared" si="138"/>
        <v>#DIV/0!</v>
      </c>
      <c r="CL250" s="68"/>
      <c r="CM250" s="68"/>
      <c r="CN250" s="59">
        <f t="shared" si="139"/>
        <v>0</v>
      </c>
      <c r="CO250" s="59">
        <f t="shared" si="140"/>
        <v>0</v>
      </c>
      <c r="CP250" s="59">
        <f t="shared" si="141"/>
        <v>0</v>
      </c>
      <c r="CQ250" s="59">
        <f t="shared" si="142"/>
        <v>0</v>
      </c>
      <c r="CR250" s="59">
        <f t="shared" si="143"/>
        <v>0</v>
      </c>
      <c r="CS250" s="59">
        <f t="shared" si="144"/>
        <v>0</v>
      </c>
      <c r="CT250" s="59">
        <f t="shared" si="145"/>
        <v>0</v>
      </c>
      <c r="CU250" s="59">
        <f t="shared" si="146"/>
        <v>0</v>
      </c>
      <c r="CV250" s="59">
        <f t="shared" si="147"/>
        <v>0</v>
      </c>
      <c r="CW250" s="59">
        <f t="shared" si="148"/>
        <v>0</v>
      </c>
      <c r="CX250" s="59">
        <f t="shared" si="149"/>
        <v>0</v>
      </c>
      <c r="CY250" s="59">
        <f t="shared" si="150"/>
        <v>0</v>
      </c>
      <c r="CZ250" s="59">
        <f t="shared" si="151"/>
        <v>0</v>
      </c>
    </row>
    <row r="251" spans="1:104" ht="25.75" x14ac:dyDescent="0.4">
      <c r="A251" s="150" t="s">
        <v>457</v>
      </c>
      <c r="B251" s="186"/>
      <c r="C251" s="21" t="s">
        <v>1695</v>
      </c>
      <c r="D251" s="23"/>
      <c r="E251" s="23"/>
      <c r="F251" s="23"/>
      <c r="G251" s="21">
        <f t="shared" si="114"/>
        <v>0</v>
      </c>
      <c r="H251" s="21"/>
      <c r="I251" s="21"/>
      <c r="J251" s="21"/>
      <c r="K251" s="21"/>
      <c r="L251" s="21"/>
      <c r="M251" s="21"/>
      <c r="N251" s="21"/>
      <c r="O251" s="21"/>
      <c r="P251" s="21"/>
      <c r="Q251" s="21"/>
      <c r="R251" s="21"/>
      <c r="S251" s="21"/>
      <c r="T251" s="68" t="s">
        <v>115</v>
      </c>
      <c r="U251" s="68"/>
      <c r="V251" s="69" t="e">
        <f t="shared" si="115"/>
        <v>#DIV/0!</v>
      </c>
      <c r="W251" s="69" t="e">
        <f t="shared" si="116"/>
        <v>#DIV/0!</v>
      </c>
      <c r="X251" s="68"/>
      <c r="Y251" s="68"/>
      <c r="Z251" s="68" t="s">
        <v>116</v>
      </c>
      <c r="AA251" s="68"/>
      <c r="AB251" s="69" t="e">
        <f t="shared" si="117"/>
        <v>#DIV/0!</v>
      </c>
      <c r="AC251" s="69" t="e">
        <f t="shared" si="118"/>
        <v>#DIV/0!</v>
      </c>
      <c r="AD251" s="68"/>
      <c r="AE251" s="68"/>
      <c r="AF251" s="68" t="s">
        <v>117</v>
      </c>
      <c r="AG251" s="68"/>
      <c r="AH251" s="69" t="e">
        <f t="shared" si="119"/>
        <v>#DIV/0!</v>
      </c>
      <c r="AI251" s="69" t="e">
        <f t="shared" si="120"/>
        <v>#DIV/0!</v>
      </c>
      <c r="AJ251" s="68"/>
      <c r="AK251" s="68"/>
      <c r="AL251" s="68" t="s">
        <v>118</v>
      </c>
      <c r="AM251" s="68"/>
      <c r="AN251" s="69" t="e">
        <f t="shared" si="121"/>
        <v>#DIV/0!</v>
      </c>
      <c r="AO251" s="69" t="e">
        <f t="shared" si="122"/>
        <v>#DIV/0!</v>
      </c>
      <c r="AP251" s="68"/>
      <c r="AQ251" s="68"/>
      <c r="AR251" s="68" t="s">
        <v>119</v>
      </c>
      <c r="AS251" s="68"/>
      <c r="AT251" s="69" t="e">
        <f t="shared" si="123"/>
        <v>#DIV/0!</v>
      </c>
      <c r="AU251" s="69" t="e">
        <f t="shared" si="124"/>
        <v>#DIV/0!</v>
      </c>
      <c r="AV251" s="68"/>
      <c r="AW251" s="68"/>
      <c r="AX251" s="68" t="s">
        <v>120</v>
      </c>
      <c r="AY251" s="68"/>
      <c r="AZ251" s="69" t="e">
        <f t="shared" si="125"/>
        <v>#DIV/0!</v>
      </c>
      <c r="BA251" s="69" t="e">
        <f t="shared" si="126"/>
        <v>#DIV/0!</v>
      </c>
      <c r="BB251" s="68"/>
      <c r="BC251" s="68"/>
      <c r="BD251" s="68" t="s">
        <v>121</v>
      </c>
      <c r="BE251" s="68"/>
      <c r="BF251" s="69" t="e">
        <f t="shared" si="127"/>
        <v>#DIV/0!</v>
      </c>
      <c r="BG251" s="69" t="e">
        <f t="shared" si="128"/>
        <v>#DIV/0!</v>
      </c>
      <c r="BH251" s="68"/>
      <c r="BI251" s="68"/>
      <c r="BJ251" s="68" t="s">
        <v>122</v>
      </c>
      <c r="BK251" s="68"/>
      <c r="BL251" s="69" t="e">
        <f t="shared" si="129"/>
        <v>#DIV/0!</v>
      </c>
      <c r="BM251" s="69" t="e">
        <f t="shared" si="130"/>
        <v>#DIV/0!</v>
      </c>
      <c r="BN251" s="68"/>
      <c r="BO251" s="68"/>
      <c r="BP251" s="68" t="s">
        <v>123</v>
      </c>
      <c r="BQ251" s="68"/>
      <c r="BR251" s="69" t="e">
        <f t="shared" si="131"/>
        <v>#DIV/0!</v>
      </c>
      <c r="BS251" s="69" t="e">
        <f t="shared" si="132"/>
        <v>#DIV/0!</v>
      </c>
      <c r="BT251" s="68"/>
      <c r="BU251" s="68"/>
      <c r="BV251" s="68" t="s">
        <v>124</v>
      </c>
      <c r="BW251" s="68"/>
      <c r="BX251" s="69" t="e">
        <f t="shared" si="133"/>
        <v>#DIV/0!</v>
      </c>
      <c r="BY251" s="69" t="e">
        <f t="shared" si="134"/>
        <v>#DIV/0!</v>
      </c>
      <c r="BZ251" s="68"/>
      <c r="CA251" s="68"/>
      <c r="CB251" s="68" t="s">
        <v>125</v>
      </c>
      <c r="CC251" s="68"/>
      <c r="CD251" s="69" t="e">
        <f t="shared" si="135"/>
        <v>#DIV/0!</v>
      </c>
      <c r="CE251" s="69" t="e">
        <f t="shared" si="136"/>
        <v>#DIV/0!</v>
      </c>
      <c r="CF251" s="68"/>
      <c r="CG251" s="68"/>
      <c r="CH251" s="68" t="s">
        <v>126</v>
      </c>
      <c r="CI251" s="68"/>
      <c r="CJ251" s="69" t="e">
        <f t="shared" si="137"/>
        <v>#DIV/0!</v>
      </c>
      <c r="CK251" s="69" t="e">
        <f t="shared" si="138"/>
        <v>#DIV/0!</v>
      </c>
      <c r="CL251" s="68"/>
      <c r="CM251" s="68"/>
      <c r="CN251" s="59">
        <f t="shared" si="139"/>
        <v>0</v>
      </c>
      <c r="CO251" s="59">
        <f t="shared" si="140"/>
        <v>0</v>
      </c>
      <c r="CP251" s="59">
        <f t="shared" si="141"/>
        <v>0</v>
      </c>
      <c r="CQ251" s="59">
        <f t="shared" si="142"/>
        <v>0</v>
      </c>
      <c r="CR251" s="59">
        <f t="shared" si="143"/>
        <v>0</v>
      </c>
      <c r="CS251" s="59">
        <f t="shared" si="144"/>
        <v>0</v>
      </c>
      <c r="CT251" s="59">
        <f t="shared" si="145"/>
        <v>0</v>
      </c>
      <c r="CU251" s="59">
        <f t="shared" si="146"/>
        <v>0</v>
      </c>
      <c r="CV251" s="59">
        <f t="shared" si="147"/>
        <v>0</v>
      </c>
      <c r="CW251" s="59">
        <f t="shared" si="148"/>
        <v>0</v>
      </c>
      <c r="CX251" s="59">
        <f t="shared" si="149"/>
        <v>0</v>
      </c>
      <c r="CY251" s="59">
        <f t="shared" si="150"/>
        <v>0</v>
      </c>
      <c r="CZ251" s="59">
        <f t="shared" si="151"/>
        <v>0</v>
      </c>
    </row>
    <row r="252" spans="1:104" ht="38.6" x14ac:dyDescent="0.4">
      <c r="A252" s="150" t="s">
        <v>457</v>
      </c>
      <c r="B252" s="184" t="s">
        <v>158</v>
      </c>
      <c r="C252" s="21" t="s">
        <v>1696</v>
      </c>
      <c r="D252" s="129" t="s">
        <v>393</v>
      </c>
      <c r="E252" s="129" t="s">
        <v>394</v>
      </c>
      <c r="F252" s="129" t="s">
        <v>395</v>
      </c>
      <c r="G252" s="21">
        <f t="shared" si="114"/>
        <v>3</v>
      </c>
      <c r="H252" s="130"/>
      <c r="I252" s="130"/>
      <c r="J252" s="130"/>
      <c r="K252" s="130"/>
      <c r="L252" s="130"/>
      <c r="M252" s="130"/>
      <c r="N252" s="130"/>
      <c r="O252" s="130"/>
      <c r="P252" s="130"/>
      <c r="Q252" s="130">
        <v>1</v>
      </c>
      <c r="R252" s="130">
        <v>1</v>
      </c>
      <c r="S252" s="130">
        <v>1</v>
      </c>
      <c r="T252" s="68" t="s">
        <v>115</v>
      </c>
      <c r="U252" s="68"/>
      <c r="V252" s="69" t="e">
        <f t="shared" si="115"/>
        <v>#DIV/0!</v>
      </c>
      <c r="W252" s="69">
        <f t="shared" si="116"/>
        <v>0</v>
      </c>
      <c r="X252" s="68"/>
      <c r="Y252" s="68"/>
      <c r="Z252" s="68" t="s">
        <v>116</v>
      </c>
      <c r="AA252" s="68"/>
      <c r="AB252" s="69" t="e">
        <f t="shared" si="117"/>
        <v>#DIV/0!</v>
      </c>
      <c r="AC252" s="69">
        <f t="shared" si="118"/>
        <v>0</v>
      </c>
      <c r="AD252" s="68"/>
      <c r="AE252" s="68"/>
      <c r="AF252" s="68" t="s">
        <v>117</v>
      </c>
      <c r="AG252" s="68"/>
      <c r="AH252" s="69" t="e">
        <f t="shared" si="119"/>
        <v>#DIV/0!</v>
      </c>
      <c r="AI252" s="69">
        <f t="shared" si="120"/>
        <v>0</v>
      </c>
      <c r="AJ252" s="68"/>
      <c r="AK252" s="68"/>
      <c r="AL252" s="68" t="s">
        <v>118</v>
      </c>
      <c r="AM252" s="68"/>
      <c r="AN252" s="69" t="e">
        <f t="shared" si="121"/>
        <v>#DIV/0!</v>
      </c>
      <c r="AO252" s="69">
        <f t="shared" si="122"/>
        <v>0</v>
      </c>
      <c r="AP252" s="68"/>
      <c r="AQ252" s="68"/>
      <c r="AR252" s="68" t="s">
        <v>119</v>
      </c>
      <c r="AS252" s="68"/>
      <c r="AT252" s="69" t="e">
        <f t="shared" si="123"/>
        <v>#DIV/0!</v>
      </c>
      <c r="AU252" s="69">
        <f t="shared" si="124"/>
        <v>0</v>
      </c>
      <c r="AV252" s="68"/>
      <c r="AW252" s="68"/>
      <c r="AX252" s="68" t="s">
        <v>120</v>
      </c>
      <c r="AY252" s="68"/>
      <c r="AZ252" s="69" t="e">
        <f t="shared" si="125"/>
        <v>#DIV/0!</v>
      </c>
      <c r="BA252" s="69">
        <f t="shared" si="126"/>
        <v>0</v>
      </c>
      <c r="BB252" s="68"/>
      <c r="BC252" s="68"/>
      <c r="BD252" s="68" t="s">
        <v>121</v>
      </c>
      <c r="BE252" s="68"/>
      <c r="BF252" s="69" t="e">
        <f t="shared" si="127"/>
        <v>#DIV/0!</v>
      </c>
      <c r="BG252" s="69">
        <f t="shared" si="128"/>
        <v>0</v>
      </c>
      <c r="BH252" s="68"/>
      <c r="BI252" s="68"/>
      <c r="BJ252" s="68" t="s">
        <v>122</v>
      </c>
      <c r="BK252" s="68"/>
      <c r="BL252" s="69" t="e">
        <f t="shared" si="129"/>
        <v>#DIV/0!</v>
      </c>
      <c r="BM252" s="69">
        <f t="shared" si="130"/>
        <v>0</v>
      </c>
      <c r="BN252" s="68"/>
      <c r="BO252" s="68"/>
      <c r="BP252" s="68" t="s">
        <v>123</v>
      </c>
      <c r="BQ252" s="68"/>
      <c r="BR252" s="69" t="e">
        <f t="shared" si="131"/>
        <v>#DIV/0!</v>
      </c>
      <c r="BS252" s="69">
        <f t="shared" si="132"/>
        <v>0</v>
      </c>
      <c r="BT252" s="68"/>
      <c r="BU252" s="68"/>
      <c r="BV252" s="68" t="s">
        <v>124</v>
      </c>
      <c r="BW252" s="68"/>
      <c r="BX252" s="69">
        <f t="shared" si="133"/>
        <v>0</v>
      </c>
      <c r="BY252" s="69">
        <f t="shared" si="134"/>
        <v>0</v>
      </c>
      <c r="BZ252" s="68"/>
      <c r="CA252" s="68"/>
      <c r="CB252" s="68" t="s">
        <v>125</v>
      </c>
      <c r="CC252" s="68"/>
      <c r="CD252" s="69">
        <f t="shared" si="135"/>
        <v>0</v>
      </c>
      <c r="CE252" s="69">
        <f t="shared" si="136"/>
        <v>0</v>
      </c>
      <c r="CF252" s="68"/>
      <c r="CG252" s="68"/>
      <c r="CH252" s="68" t="s">
        <v>126</v>
      </c>
      <c r="CI252" s="68"/>
      <c r="CJ252" s="69">
        <f t="shared" si="137"/>
        <v>0</v>
      </c>
      <c r="CK252" s="69">
        <f t="shared" si="138"/>
        <v>0</v>
      </c>
      <c r="CL252" s="68"/>
      <c r="CM252" s="68"/>
      <c r="CN252" s="59">
        <f t="shared" si="139"/>
        <v>0</v>
      </c>
      <c r="CO252" s="59">
        <f t="shared" si="140"/>
        <v>0</v>
      </c>
      <c r="CP252" s="59">
        <f t="shared" si="141"/>
        <v>0</v>
      </c>
      <c r="CQ252" s="59">
        <f t="shared" si="142"/>
        <v>0</v>
      </c>
      <c r="CR252" s="59">
        <f t="shared" si="143"/>
        <v>0</v>
      </c>
      <c r="CS252" s="59">
        <f t="shared" si="144"/>
        <v>0</v>
      </c>
      <c r="CT252" s="59">
        <f t="shared" si="145"/>
        <v>0</v>
      </c>
      <c r="CU252" s="59">
        <f t="shared" si="146"/>
        <v>0</v>
      </c>
      <c r="CV252" s="59">
        <f t="shared" si="147"/>
        <v>0</v>
      </c>
      <c r="CW252" s="59">
        <f t="shared" si="148"/>
        <v>0</v>
      </c>
      <c r="CX252" s="59">
        <f t="shared" si="149"/>
        <v>0</v>
      </c>
      <c r="CY252" s="59">
        <f t="shared" si="150"/>
        <v>0</v>
      </c>
      <c r="CZ252" s="59">
        <f t="shared" si="151"/>
        <v>0</v>
      </c>
    </row>
    <row r="253" spans="1:104" ht="25.75" x14ac:dyDescent="0.4">
      <c r="A253" s="150" t="s">
        <v>457</v>
      </c>
      <c r="B253" s="185"/>
      <c r="C253" s="21" t="s">
        <v>1697</v>
      </c>
      <c r="D253" s="129" t="s">
        <v>393</v>
      </c>
      <c r="E253" s="129" t="s">
        <v>396</v>
      </c>
      <c r="F253" s="129" t="s">
        <v>397</v>
      </c>
      <c r="G253" s="21">
        <f t="shared" si="114"/>
        <v>2</v>
      </c>
      <c r="H253" s="130"/>
      <c r="I253" s="130"/>
      <c r="J253" s="130"/>
      <c r="K253" s="130"/>
      <c r="L253" s="130"/>
      <c r="M253" s="130"/>
      <c r="N253" s="130">
        <v>1</v>
      </c>
      <c r="O253" s="130"/>
      <c r="P253" s="130"/>
      <c r="Q253" s="130"/>
      <c r="R253" s="130">
        <v>1</v>
      </c>
      <c r="S253" s="130"/>
      <c r="T253" s="68" t="s">
        <v>115</v>
      </c>
      <c r="U253" s="68"/>
      <c r="V253" s="69" t="e">
        <f t="shared" si="115"/>
        <v>#DIV/0!</v>
      </c>
      <c r="W253" s="69">
        <f t="shared" si="116"/>
        <v>0</v>
      </c>
      <c r="X253" s="68"/>
      <c r="Y253" s="68"/>
      <c r="Z253" s="68" t="s">
        <v>116</v>
      </c>
      <c r="AA253" s="68"/>
      <c r="AB253" s="69" t="e">
        <f t="shared" si="117"/>
        <v>#DIV/0!</v>
      </c>
      <c r="AC253" s="69">
        <f t="shared" si="118"/>
        <v>0</v>
      </c>
      <c r="AD253" s="68"/>
      <c r="AE253" s="68"/>
      <c r="AF253" s="68" t="s">
        <v>117</v>
      </c>
      <c r="AG253" s="68"/>
      <c r="AH253" s="69" t="e">
        <f t="shared" si="119"/>
        <v>#DIV/0!</v>
      </c>
      <c r="AI253" s="69">
        <f t="shared" si="120"/>
        <v>0</v>
      </c>
      <c r="AJ253" s="68"/>
      <c r="AK253" s="68"/>
      <c r="AL253" s="68" t="s">
        <v>118</v>
      </c>
      <c r="AM253" s="68"/>
      <c r="AN253" s="69" t="e">
        <f t="shared" si="121"/>
        <v>#DIV/0!</v>
      </c>
      <c r="AO253" s="69">
        <f t="shared" si="122"/>
        <v>0</v>
      </c>
      <c r="AP253" s="68"/>
      <c r="AQ253" s="68"/>
      <c r="AR253" s="68" t="s">
        <v>119</v>
      </c>
      <c r="AS253" s="68"/>
      <c r="AT253" s="69" t="e">
        <f t="shared" si="123"/>
        <v>#DIV/0!</v>
      </c>
      <c r="AU253" s="69">
        <f t="shared" si="124"/>
        <v>0</v>
      </c>
      <c r="AV253" s="68"/>
      <c r="AW253" s="68"/>
      <c r="AX253" s="68" t="s">
        <v>120</v>
      </c>
      <c r="AY253" s="68"/>
      <c r="AZ253" s="69" t="e">
        <f t="shared" si="125"/>
        <v>#DIV/0!</v>
      </c>
      <c r="BA253" s="69">
        <f t="shared" si="126"/>
        <v>0</v>
      </c>
      <c r="BB253" s="68"/>
      <c r="BC253" s="68"/>
      <c r="BD253" s="68" t="s">
        <v>121</v>
      </c>
      <c r="BE253" s="68"/>
      <c r="BF253" s="69">
        <f t="shared" si="127"/>
        <v>0</v>
      </c>
      <c r="BG253" s="69">
        <f t="shared" si="128"/>
        <v>0</v>
      </c>
      <c r="BH253" s="68"/>
      <c r="BI253" s="68"/>
      <c r="BJ253" s="68" t="s">
        <v>122</v>
      </c>
      <c r="BK253" s="68"/>
      <c r="BL253" s="69" t="e">
        <f t="shared" si="129"/>
        <v>#DIV/0!</v>
      </c>
      <c r="BM253" s="69">
        <f t="shared" si="130"/>
        <v>0</v>
      </c>
      <c r="BN253" s="68"/>
      <c r="BO253" s="68"/>
      <c r="BP253" s="68" t="s">
        <v>123</v>
      </c>
      <c r="BQ253" s="68"/>
      <c r="BR253" s="69" t="e">
        <f t="shared" si="131"/>
        <v>#DIV/0!</v>
      </c>
      <c r="BS253" s="69">
        <f t="shared" si="132"/>
        <v>0</v>
      </c>
      <c r="BT253" s="68"/>
      <c r="BU253" s="68"/>
      <c r="BV253" s="68" t="s">
        <v>124</v>
      </c>
      <c r="BW253" s="68"/>
      <c r="BX253" s="69" t="e">
        <f t="shared" si="133"/>
        <v>#DIV/0!</v>
      </c>
      <c r="BY253" s="69">
        <f t="shared" si="134"/>
        <v>0</v>
      </c>
      <c r="BZ253" s="68"/>
      <c r="CA253" s="68"/>
      <c r="CB253" s="68" t="s">
        <v>125</v>
      </c>
      <c r="CC253" s="68"/>
      <c r="CD253" s="69">
        <f t="shared" si="135"/>
        <v>0</v>
      </c>
      <c r="CE253" s="69">
        <f t="shared" si="136"/>
        <v>0</v>
      </c>
      <c r="CF253" s="68"/>
      <c r="CG253" s="68"/>
      <c r="CH253" s="68" t="s">
        <v>126</v>
      </c>
      <c r="CI253" s="68"/>
      <c r="CJ253" s="69" t="e">
        <f t="shared" si="137"/>
        <v>#DIV/0!</v>
      </c>
      <c r="CK253" s="69">
        <f t="shared" si="138"/>
        <v>0</v>
      </c>
      <c r="CL253" s="68"/>
      <c r="CM253" s="68"/>
      <c r="CN253" s="59">
        <f t="shared" si="139"/>
        <v>0</v>
      </c>
      <c r="CO253" s="59">
        <f t="shared" si="140"/>
        <v>0</v>
      </c>
      <c r="CP253" s="59">
        <f t="shared" si="141"/>
        <v>0</v>
      </c>
      <c r="CQ253" s="59">
        <f t="shared" si="142"/>
        <v>0</v>
      </c>
      <c r="CR253" s="59">
        <f t="shared" si="143"/>
        <v>0</v>
      </c>
      <c r="CS253" s="59">
        <f t="shared" si="144"/>
        <v>0</v>
      </c>
      <c r="CT253" s="59">
        <f t="shared" si="145"/>
        <v>0</v>
      </c>
      <c r="CU253" s="59">
        <f t="shared" si="146"/>
        <v>0</v>
      </c>
      <c r="CV253" s="59">
        <f t="shared" si="147"/>
        <v>0</v>
      </c>
      <c r="CW253" s="59">
        <f t="shared" si="148"/>
        <v>0</v>
      </c>
      <c r="CX253" s="59">
        <f t="shared" si="149"/>
        <v>0</v>
      </c>
      <c r="CY253" s="59">
        <f t="shared" si="150"/>
        <v>0</v>
      </c>
      <c r="CZ253" s="59">
        <f t="shared" si="151"/>
        <v>0</v>
      </c>
    </row>
    <row r="254" spans="1:104" ht="25.75" x14ac:dyDescent="0.4">
      <c r="A254" s="150" t="s">
        <v>457</v>
      </c>
      <c r="B254" s="185"/>
      <c r="C254" s="21" t="s">
        <v>1698</v>
      </c>
      <c r="D254" s="129"/>
      <c r="E254" s="129"/>
      <c r="F254" s="129"/>
      <c r="G254" s="21">
        <f t="shared" si="114"/>
        <v>0</v>
      </c>
      <c r="H254" s="130"/>
      <c r="I254" s="130"/>
      <c r="J254" s="130"/>
      <c r="K254" s="130"/>
      <c r="L254" s="130"/>
      <c r="M254" s="130"/>
      <c r="N254" s="130"/>
      <c r="O254" s="130"/>
      <c r="P254" s="130"/>
      <c r="Q254" s="130"/>
      <c r="R254" s="130"/>
      <c r="S254" s="130"/>
      <c r="T254" s="68" t="s">
        <v>115</v>
      </c>
      <c r="U254" s="68"/>
      <c r="V254" s="69" t="e">
        <f t="shared" si="115"/>
        <v>#DIV/0!</v>
      </c>
      <c r="W254" s="69" t="e">
        <f t="shared" si="116"/>
        <v>#DIV/0!</v>
      </c>
      <c r="X254" s="68"/>
      <c r="Y254" s="68"/>
      <c r="Z254" s="68" t="s">
        <v>116</v>
      </c>
      <c r="AA254" s="68"/>
      <c r="AB254" s="69" t="e">
        <f t="shared" si="117"/>
        <v>#DIV/0!</v>
      </c>
      <c r="AC254" s="69" t="e">
        <f t="shared" si="118"/>
        <v>#DIV/0!</v>
      </c>
      <c r="AD254" s="68"/>
      <c r="AE254" s="68"/>
      <c r="AF254" s="68" t="s">
        <v>117</v>
      </c>
      <c r="AG254" s="68"/>
      <c r="AH254" s="69" t="e">
        <f t="shared" si="119"/>
        <v>#DIV/0!</v>
      </c>
      <c r="AI254" s="69" t="e">
        <f t="shared" si="120"/>
        <v>#DIV/0!</v>
      </c>
      <c r="AJ254" s="68"/>
      <c r="AK254" s="68"/>
      <c r="AL254" s="68" t="s">
        <v>118</v>
      </c>
      <c r="AM254" s="68"/>
      <c r="AN254" s="69" t="e">
        <f t="shared" si="121"/>
        <v>#DIV/0!</v>
      </c>
      <c r="AO254" s="69" t="e">
        <f t="shared" si="122"/>
        <v>#DIV/0!</v>
      </c>
      <c r="AP254" s="68"/>
      <c r="AQ254" s="68"/>
      <c r="AR254" s="68" t="s">
        <v>119</v>
      </c>
      <c r="AS254" s="68"/>
      <c r="AT254" s="69" t="e">
        <f t="shared" si="123"/>
        <v>#DIV/0!</v>
      </c>
      <c r="AU254" s="69" t="e">
        <f t="shared" si="124"/>
        <v>#DIV/0!</v>
      </c>
      <c r="AV254" s="68"/>
      <c r="AW254" s="68"/>
      <c r="AX254" s="68" t="s">
        <v>120</v>
      </c>
      <c r="AY254" s="68"/>
      <c r="AZ254" s="69" t="e">
        <f t="shared" si="125"/>
        <v>#DIV/0!</v>
      </c>
      <c r="BA254" s="69" t="e">
        <f t="shared" si="126"/>
        <v>#DIV/0!</v>
      </c>
      <c r="BB254" s="68"/>
      <c r="BC254" s="68"/>
      <c r="BD254" s="68" t="s">
        <v>121</v>
      </c>
      <c r="BE254" s="68"/>
      <c r="BF254" s="69" t="e">
        <f t="shared" si="127"/>
        <v>#DIV/0!</v>
      </c>
      <c r="BG254" s="69" t="e">
        <f t="shared" si="128"/>
        <v>#DIV/0!</v>
      </c>
      <c r="BH254" s="68"/>
      <c r="BI254" s="68"/>
      <c r="BJ254" s="68" t="s">
        <v>122</v>
      </c>
      <c r="BK254" s="68"/>
      <c r="BL254" s="69" t="e">
        <f t="shared" si="129"/>
        <v>#DIV/0!</v>
      </c>
      <c r="BM254" s="69" t="e">
        <f t="shared" si="130"/>
        <v>#DIV/0!</v>
      </c>
      <c r="BN254" s="68"/>
      <c r="BO254" s="68"/>
      <c r="BP254" s="68" t="s">
        <v>123</v>
      </c>
      <c r="BQ254" s="68"/>
      <c r="BR254" s="69" t="e">
        <f t="shared" si="131"/>
        <v>#DIV/0!</v>
      </c>
      <c r="BS254" s="69" t="e">
        <f t="shared" si="132"/>
        <v>#DIV/0!</v>
      </c>
      <c r="BT254" s="68"/>
      <c r="BU254" s="68"/>
      <c r="BV254" s="68" t="s">
        <v>124</v>
      </c>
      <c r="BW254" s="68"/>
      <c r="BX254" s="69" t="e">
        <f t="shared" si="133"/>
        <v>#DIV/0!</v>
      </c>
      <c r="BY254" s="69" t="e">
        <f t="shared" si="134"/>
        <v>#DIV/0!</v>
      </c>
      <c r="BZ254" s="68"/>
      <c r="CA254" s="68"/>
      <c r="CB254" s="68" t="s">
        <v>125</v>
      </c>
      <c r="CC254" s="68"/>
      <c r="CD254" s="69" t="e">
        <f t="shared" si="135"/>
        <v>#DIV/0!</v>
      </c>
      <c r="CE254" s="69" t="e">
        <f t="shared" si="136"/>
        <v>#DIV/0!</v>
      </c>
      <c r="CF254" s="68"/>
      <c r="CG254" s="68"/>
      <c r="CH254" s="68" t="s">
        <v>126</v>
      </c>
      <c r="CI254" s="68"/>
      <c r="CJ254" s="69" t="e">
        <f t="shared" si="137"/>
        <v>#DIV/0!</v>
      </c>
      <c r="CK254" s="69" t="e">
        <f t="shared" si="138"/>
        <v>#DIV/0!</v>
      </c>
      <c r="CL254" s="68"/>
      <c r="CM254" s="68"/>
      <c r="CN254" s="59">
        <f t="shared" si="139"/>
        <v>0</v>
      </c>
      <c r="CO254" s="59">
        <f t="shared" si="140"/>
        <v>0</v>
      </c>
      <c r="CP254" s="59">
        <f t="shared" si="141"/>
        <v>0</v>
      </c>
      <c r="CQ254" s="59">
        <f t="shared" si="142"/>
        <v>0</v>
      </c>
      <c r="CR254" s="59">
        <f t="shared" si="143"/>
        <v>0</v>
      </c>
      <c r="CS254" s="59">
        <f t="shared" si="144"/>
        <v>0</v>
      </c>
      <c r="CT254" s="59">
        <f t="shared" si="145"/>
        <v>0</v>
      </c>
      <c r="CU254" s="59">
        <f t="shared" si="146"/>
        <v>0</v>
      </c>
      <c r="CV254" s="59">
        <f t="shared" si="147"/>
        <v>0</v>
      </c>
      <c r="CW254" s="59">
        <f t="shared" si="148"/>
        <v>0</v>
      </c>
      <c r="CX254" s="59">
        <f t="shared" si="149"/>
        <v>0</v>
      </c>
      <c r="CY254" s="59">
        <f t="shared" si="150"/>
        <v>0</v>
      </c>
      <c r="CZ254" s="59">
        <f t="shared" si="151"/>
        <v>0</v>
      </c>
    </row>
    <row r="255" spans="1:104" ht="25.75" x14ac:dyDescent="0.4">
      <c r="A255" s="150" t="s">
        <v>457</v>
      </c>
      <c r="B255" s="186"/>
      <c r="C255" s="21" t="s">
        <v>1699</v>
      </c>
      <c r="D255" s="129"/>
      <c r="E255" s="129"/>
      <c r="F255" s="129"/>
      <c r="G255" s="21">
        <f t="shared" si="114"/>
        <v>0</v>
      </c>
      <c r="H255" s="130"/>
      <c r="I255" s="130"/>
      <c r="J255" s="130"/>
      <c r="K255" s="130"/>
      <c r="L255" s="130"/>
      <c r="M255" s="130"/>
      <c r="N255" s="130"/>
      <c r="O255" s="130"/>
      <c r="P255" s="130"/>
      <c r="Q255" s="130"/>
      <c r="R255" s="130"/>
      <c r="S255" s="130"/>
      <c r="T255" s="68" t="s">
        <v>115</v>
      </c>
      <c r="U255" s="68"/>
      <c r="V255" s="69" t="e">
        <f t="shared" si="115"/>
        <v>#DIV/0!</v>
      </c>
      <c r="W255" s="69" t="e">
        <f t="shared" si="116"/>
        <v>#DIV/0!</v>
      </c>
      <c r="X255" s="68"/>
      <c r="Y255" s="68"/>
      <c r="Z255" s="68" t="s">
        <v>116</v>
      </c>
      <c r="AA255" s="68"/>
      <c r="AB255" s="69" t="e">
        <f t="shared" si="117"/>
        <v>#DIV/0!</v>
      </c>
      <c r="AC255" s="69" t="e">
        <f t="shared" si="118"/>
        <v>#DIV/0!</v>
      </c>
      <c r="AD255" s="68"/>
      <c r="AE255" s="68"/>
      <c r="AF255" s="68" t="s">
        <v>117</v>
      </c>
      <c r="AG255" s="68"/>
      <c r="AH255" s="69" t="e">
        <f t="shared" si="119"/>
        <v>#DIV/0!</v>
      </c>
      <c r="AI255" s="69" t="e">
        <f t="shared" si="120"/>
        <v>#DIV/0!</v>
      </c>
      <c r="AJ255" s="68"/>
      <c r="AK255" s="68"/>
      <c r="AL255" s="68" t="s">
        <v>118</v>
      </c>
      <c r="AM255" s="68"/>
      <c r="AN255" s="69" t="e">
        <f t="shared" si="121"/>
        <v>#DIV/0!</v>
      </c>
      <c r="AO255" s="69" t="e">
        <f t="shared" si="122"/>
        <v>#DIV/0!</v>
      </c>
      <c r="AP255" s="68"/>
      <c r="AQ255" s="68"/>
      <c r="AR255" s="68" t="s">
        <v>119</v>
      </c>
      <c r="AS255" s="68"/>
      <c r="AT255" s="69" t="e">
        <f t="shared" si="123"/>
        <v>#DIV/0!</v>
      </c>
      <c r="AU255" s="69" t="e">
        <f t="shared" si="124"/>
        <v>#DIV/0!</v>
      </c>
      <c r="AV255" s="68"/>
      <c r="AW255" s="68"/>
      <c r="AX255" s="68" t="s">
        <v>120</v>
      </c>
      <c r="AY255" s="68"/>
      <c r="AZ255" s="69" t="e">
        <f t="shared" si="125"/>
        <v>#DIV/0!</v>
      </c>
      <c r="BA255" s="69" t="e">
        <f t="shared" si="126"/>
        <v>#DIV/0!</v>
      </c>
      <c r="BB255" s="68"/>
      <c r="BC255" s="68"/>
      <c r="BD255" s="68" t="s">
        <v>121</v>
      </c>
      <c r="BE255" s="68"/>
      <c r="BF255" s="69" t="e">
        <f t="shared" si="127"/>
        <v>#DIV/0!</v>
      </c>
      <c r="BG255" s="69" t="e">
        <f t="shared" si="128"/>
        <v>#DIV/0!</v>
      </c>
      <c r="BH255" s="68"/>
      <c r="BI255" s="68"/>
      <c r="BJ255" s="68" t="s">
        <v>122</v>
      </c>
      <c r="BK255" s="68"/>
      <c r="BL255" s="69" t="e">
        <f t="shared" si="129"/>
        <v>#DIV/0!</v>
      </c>
      <c r="BM255" s="69" t="e">
        <f t="shared" si="130"/>
        <v>#DIV/0!</v>
      </c>
      <c r="BN255" s="68"/>
      <c r="BO255" s="68"/>
      <c r="BP255" s="68" t="s">
        <v>123</v>
      </c>
      <c r="BQ255" s="68"/>
      <c r="BR255" s="69" t="e">
        <f t="shared" si="131"/>
        <v>#DIV/0!</v>
      </c>
      <c r="BS255" s="69" t="e">
        <f t="shared" si="132"/>
        <v>#DIV/0!</v>
      </c>
      <c r="BT255" s="68"/>
      <c r="BU255" s="68"/>
      <c r="BV255" s="68" t="s">
        <v>124</v>
      </c>
      <c r="BW255" s="68"/>
      <c r="BX255" s="69" t="e">
        <f t="shared" si="133"/>
        <v>#DIV/0!</v>
      </c>
      <c r="BY255" s="69" t="e">
        <f t="shared" si="134"/>
        <v>#DIV/0!</v>
      </c>
      <c r="BZ255" s="68"/>
      <c r="CA255" s="68"/>
      <c r="CB255" s="68" t="s">
        <v>125</v>
      </c>
      <c r="CC255" s="68"/>
      <c r="CD255" s="69" t="e">
        <f t="shared" si="135"/>
        <v>#DIV/0!</v>
      </c>
      <c r="CE255" s="69" t="e">
        <f t="shared" si="136"/>
        <v>#DIV/0!</v>
      </c>
      <c r="CF255" s="68"/>
      <c r="CG255" s="68"/>
      <c r="CH255" s="68" t="s">
        <v>126</v>
      </c>
      <c r="CI255" s="68"/>
      <c r="CJ255" s="69" t="e">
        <f t="shared" si="137"/>
        <v>#DIV/0!</v>
      </c>
      <c r="CK255" s="69" t="e">
        <f t="shared" si="138"/>
        <v>#DIV/0!</v>
      </c>
      <c r="CL255" s="68"/>
      <c r="CM255" s="68"/>
      <c r="CN255" s="59">
        <f t="shared" si="139"/>
        <v>0</v>
      </c>
      <c r="CO255" s="59">
        <f t="shared" si="140"/>
        <v>0</v>
      </c>
      <c r="CP255" s="59">
        <f t="shared" si="141"/>
        <v>0</v>
      </c>
      <c r="CQ255" s="59">
        <f t="shared" si="142"/>
        <v>0</v>
      </c>
      <c r="CR255" s="59">
        <f t="shared" si="143"/>
        <v>0</v>
      </c>
      <c r="CS255" s="59">
        <f t="shared" si="144"/>
        <v>0</v>
      </c>
      <c r="CT255" s="59">
        <f t="shared" si="145"/>
        <v>0</v>
      </c>
      <c r="CU255" s="59">
        <f t="shared" si="146"/>
        <v>0</v>
      </c>
      <c r="CV255" s="59">
        <f t="shared" si="147"/>
        <v>0</v>
      </c>
      <c r="CW255" s="59">
        <f t="shared" si="148"/>
        <v>0</v>
      </c>
      <c r="CX255" s="59">
        <f t="shared" si="149"/>
        <v>0</v>
      </c>
      <c r="CY255" s="59">
        <f t="shared" si="150"/>
        <v>0</v>
      </c>
      <c r="CZ255" s="59">
        <f t="shared" si="151"/>
        <v>0</v>
      </c>
    </row>
    <row r="256" spans="1:104" ht="77.150000000000006" x14ac:dyDescent="0.4">
      <c r="A256" s="150" t="s">
        <v>457</v>
      </c>
      <c r="B256" s="184" t="s">
        <v>158</v>
      </c>
      <c r="C256" s="21" t="s">
        <v>1700</v>
      </c>
      <c r="D256" s="129" t="s">
        <v>393</v>
      </c>
      <c r="E256" s="129" t="s">
        <v>398</v>
      </c>
      <c r="F256" s="129" t="s">
        <v>399</v>
      </c>
      <c r="G256" s="21">
        <f t="shared" si="114"/>
        <v>2</v>
      </c>
      <c r="H256" s="130"/>
      <c r="I256" s="130"/>
      <c r="J256" s="130"/>
      <c r="K256" s="130"/>
      <c r="L256" s="130"/>
      <c r="M256" s="130"/>
      <c r="N256" s="130">
        <v>1</v>
      </c>
      <c r="O256" s="130"/>
      <c r="P256" s="130"/>
      <c r="Q256" s="130">
        <v>1</v>
      </c>
      <c r="R256" s="130"/>
      <c r="S256" s="130"/>
      <c r="T256" s="68" t="s">
        <v>115</v>
      </c>
      <c r="U256" s="68"/>
      <c r="V256" s="69" t="e">
        <f t="shared" si="115"/>
        <v>#DIV/0!</v>
      </c>
      <c r="W256" s="69">
        <f t="shared" si="116"/>
        <v>0</v>
      </c>
      <c r="X256" s="68"/>
      <c r="Y256" s="68"/>
      <c r="Z256" s="68" t="s">
        <v>116</v>
      </c>
      <c r="AA256" s="68"/>
      <c r="AB256" s="69" t="e">
        <f t="shared" si="117"/>
        <v>#DIV/0!</v>
      </c>
      <c r="AC256" s="69">
        <f t="shared" si="118"/>
        <v>0</v>
      </c>
      <c r="AD256" s="68"/>
      <c r="AE256" s="68"/>
      <c r="AF256" s="68" t="s">
        <v>117</v>
      </c>
      <c r="AG256" s="68"/>
      <c r="AH256" s="69" t="e">
        <f t="shared" si="119"/>
        <v>#DIV/0!</v>
      </c>
      <c r="AI256" s="69">
        <f t="shared" si="120"/>
        <v>0</v>
      </c>
      <c r="AJ256" s="68"/>
      <c r="AK256" s="68"/>
      <c r="AL256" s="68" t="s">
        <v>118</v>
      </c>
      <c r="AM256" s="68"/>
      <c r="AN256" s="69" t="e">
        <f t="shared" si="121"/>
        <v>#DIV/0!</v>
      </c>
      <c r="AO256" s="69">
        <f t="shared" si="122"/>
        <v>0</v>
      </c>
      <c r="AP256" s="68"/>
      <c r="AQ256" s="68"/>
      <c r="AR256" s="68" t="s">
        <v>119</v>
      </c>
      <c r="AS256" s="68"/>
      <c r="AT256" s="69" t="e">
        <f t="shared" si="123"/>
        <v>#DIV/0!</v>
      </c>
      <c r="AU256" s="69">
        <f t="shared" si="124"/>
        <v>0</v>
      </c>
      <c r="AV256" s="68"/>
      <c r="AW256" s="68"/>
      <c r="AX256" s="68" t="s">
        <v>120</v>
      </c>
      <c r="AY256" s="68"/>
      <c r="AZ256" s="69" t="e">
        <f t="shared" si="125"/>
        <v>#DIV/0!</v>
      </c>
      <c r="BA256" s="69">
        <f t="shared" si="126"/>
        <v>0</v>
      </c>
      <c r="BB256" s="68"/>
      <c r="BC256" s="68"/>
      <c r="BD256" s="68" t="s">
        <v>121</v>
      </c>
      <c r="BE256" s="68"/>
      <c r="BF256" s="69">
        <f t="shared" si="127"/>
        <v>0</v>
      </c>
      <c r="BG256" s="69">
        <f t="shared" si="128"/>
        <v>0</v>
      </c>
      <c r="BH256" s="68"/>
      <c r="BI256" s="68"/>
      <c r="BJ256" s="68" t="s">
        <v>122</v>
      </c>
      <c r="BK256" s="68"/>
      <c r="BL256" s="69" t="e">
        <f t="shared" si="129"/>
        <v>#DIV/0!</v>
      </c>
      <c r="BM256" s="69">
        <f t="shared" si="130"/>
        <v>0</v>
      </c>
      <c r="BN256" s="68"/>
      <c r="BO256" s="68"/>
      <c r="BP256" s="68" t="s">
        <v>123</v>
      </c>
      <c r="BQ256" s="68"/>
      <c r="BR256" s="69" t="e">
        <f t="shared" si="131"/>
        <v>#DIV/0!</v>
      </c>
      <c r="BS256" s="69">
        <f t="shared" si="132"/>
        <v>0</v>
      </c>
      <c r="BT256" s="68"/>
      <c r="BU256" s="68"/>
      <c r="BV256" s="68" t="s">
        <v>124</v>
      </c>
      <c r="BW256" s="68"/>
      <c r="BX256" s="69">
        <f t="shared" si="133"/>
        <v>0</v>
      </c>
      <c r="BY256" s="69">
        <f t="shared" si="134"/>
        <v>0</v>
      </c>
      <c r="BZ256" s="68"/>
      <c r="CA256" s="68"/>
      <c r="CB256" s="68" t="s">
        <v>125</v>
      </c>
      <c r="CC256" s="68"/>
      <c r="CD256" s="69" t="e">
        <f t="shared" si="135"/>
        <v>#DIV/0!</v>
      </c>
      <c r="CE256" s="69">
        <f t="shared" si="136"/>
        <v>0</v>
      </c>
      <c r="CF256" s="68"/>
      <c r="CG256" s="68"/>
      <c r="CH256" s="68" t="s">
        <v>126</v>
      </c>
      <c r="CI256" s="68"/>
      <c r="CJ256" s="69" t="e">
        <f t="shared" si="137"/>
        <v>#DIV/0!</v>
      </c>
      <c r="CK256" s="69">
        <f t="shared" si="138"/>
        <v>0</v>
      </c>
      <c r="CL256" s="68"/>
      <c r="CM256" s="68"/>
      <c r="CN256" s="59">
        <f t="shared" si="139"/>
        <v>0</v>
      </c>
      <c r="CO256" s="59">
        <f t="shared" si="140"/>
        <v>0</v>
      </c>
      <c r="CP256" s="59">
        <f t="shared" si="141"/>
        <v>0</v>
      </c>
      <c r="CQ256" s="59">
        <f t="shared" si="142"/>
        <v>0</v>
      </c>
      <c r="CR256" s="59">
        <f t="shared" si="143"/>
        <v>0</v>
      </c>
      <c r="CS256" s="59">
        <f t="shared" si="144"/>
        <v>0</v>
      </c>
      <c r="CT256" s="59">
        <f t="shared" si="145"/>
        <v>0</v>
      </c>
      <c r="CU256" s="59">
        <f t="shared" si="146"/>
        <v>0</v>
      </c>
      <c r="CV256" s="59">
        <f t="shared" si="147"/>
        <v>0</v>
      </c>
      <c r="CW256" s="59">
        <f t="shared" si="148"/>
        <v>0</v>
      </c>
      <c r="CX256" s="59">
        <f t="shared" si="149"/>
        <v>0</v>
      </c>
      <c r="CY256" s="59">
        <f t="shared" si="150"/>
        <v>0</v>
      </c>
      <c r="CZ256" s="59">
        <f t="shared" si="151"/>
        <v>0</v>
      </c>
    </row>
    <row r="257" spans="1:104" ht="38.6" x14ac:dyDescent="0.4">
      <c r="A257" s="150" t="s">
        <v>457</v>
      </c>
      <c r="B257" s="185"/>
      <c r="C257" s="21" t="s">
        <v>1701</v>
      </c>
      <c r="D257" s="129" t="s">
        <v>393</v>
      </c>
      <c r="E257" s="129" t="s">
        <v>400</v>
      </c>
      <c r="F257" s="129" t="s">
        <v>401</v>
      </c>
      <c r="G257" s="21">
        <f t="shared" si="114"/>
        <v>2</v>
      </c>
      <c r="H257" s="130"/>
      <c r="I257" s="130"/>
      <c r="J257" s="130"/>
      <c r="K257" s="130"/>
      <c r="L257" s="130"/>
      <c r="M257" s="130"/>
      <c r="N257" s="130">
        <v>1</v>
      </c>
      <c r="O257" s="130"/>
      <c r="P257" s="130"/>
      <c r="Q257" s="130">
        <v>1</v>
      </c>
      <c r="R257" s="130"/>
      <c r="S257" s="130"/>
      <c r="T257" s="68" t="s">
        <v>115</v>
      </c>
      <c r="U257" s="68"/>
      <c r="V257" s="69" t="e">
        <f t="shared" si="115"/>
        <v>#DIV/0!</v>
      </c>
      <c r="W257" s="69">
        <f t="shared" si="116"/>
        <v>0</v>
      </c>
      <c r="X257" s="68"/>
      <c r="Y257" s="68"/>
      <c r="Z257" s="68" t="s">
        <v>116</v>
      </c>
      <c r="AA257" s="68"/>
      <c r="AB257" s="69" t="e">
        <f t="shared" si="117"/>
        <v>#DIV/0!</v>
      </c>
      <c r="AC257" s="69">
        <f t="shared" si="118"/>
        <v>0</v>
      </c>
      <c r="AD257" s="68"/>
      <c r="AE257" s="68"/>
      <c r="AF257" s="68" t="s">
        <v>117</v>
      </c>
      <c r="AG257" s="68"/>
      <c r="AH257" s="69" t="e">
        <f t="shared" si="119"/>
        <v>#DIV/0!</v>
      </c>
      <c r="AI257" s="69">
        <f t="shared" si="120"/>
        <v>0</v>
      </c>
      <c r="AJ257" s="68"/>
      <c r="AK257" s="68"/>
      <c r="AL257" s="68" t="s">
        <v>118</v>
      </c>
      <c r="AM257" s="68"/>
      <c r="AN257" s="69" t="e">
        <f t="shared" si="121"/>
        <v>#DIV/0!</v>
      </c>
      <c r="AO257" s="69">
        <f t="shared" si="122"/>
        <v>0</v>
      </c>
      <c r="AP257" s="68"/>
      <c r="AQ257" s="68"/>
      <c r="AR257" s="68" t="s">
        <v>119</v>
      </c>
      <c r="AS257" s="68"/>
      <c r="AT257" s="69" t="e">
        <f t="shared" si="123"/>
        <v>#DIV/0!</v>
      </c>
      <c r="AU257" s="69">
        <f t="shared" si="124"/>
        <v>0</v>
      </c>
      <c r="AV257" s="68"/>
      <c r="AW257" s="68"/>
      <c r="AX257" s="68" t="s">
        <v>120</v>
      </c>
      <c r="AY257" s="68"/>
      <c r="AZ257" s="69" t="e">
        <f t="shared" si="125"/>
        <v>#DIV/0!</v>
      </c>
      <c r="BA257" s="69">
        <f t="shared" si="126"/>
        <v>0</v>
      </c>
      <c r="BB257" s="68"/>
      <c r="BC257" s="68"/>
      <c r="BD257" s="68" t="s">
        <v>121</v>
      </c>
      <c r="BE257" s="68"/>
      <c r="BF257" s="69">
        <f t="shared" si="127"/>
        <v>0</v>
      </c>
      <c r="BG257" s="69">
        <f t="shared" si="128"/>
        <v>0</v>
      </c>
      <c r="BH257" s="68"/>
      <c r="BI257" s="68"/>
      <c r="BJ257" s="68" t="s">
        <v>122</v>
      </c>
      <c r="BK257" s="68"/>
      <c r="BL257" s="69" t="e">
        <f t="shared" si="129"/>
        <v>#DIV/0!</v>
      </c>
      <c r="BM257" s="69">
        <f t="shared" si="130"/>
        <v>0</v>
      </c>
      <c r="BN257" s="68"/>
      <c r="BO257" s="68"/>
      <c r="BP257" s="68" t="s">
        <v>123</v>
      </c>
      <c r="BQ257" s="68"/>
      <c r="BR257" s="69" t="e">
        <f t="shared" si="131"/>
        <v>#DIV/0!</v>
      </c>
      <c r="BS257" s="69">
        <f t="shared" si="132"/>
        <v>0</v>
      </c>
      <c r="BT257" s="68"/>
      <c r="BU257" s="68"/>
      <c r="BV257" s="68" t="s">
        <v>124</v>
      </c>
      <c r="BW257" s="68"/>
      <c r="BX257" s="69">
        <f t="shared" si="133"/>
        <v>0</v>
      </c>
      <c r="BY257" s="69">
        <f t="shared" si="134"/>
        <v>0</v>
      </c>
      <c r="BZ257" s="68"/>
      <c r="CA257" s="68"/>
      <c r="CB257" s="68" t="s">
        <v>125</v>
      </c>
      <c r="CC257" s="68"/>
      <c r="CD257" s="69" t="e">
        <f t="shared" si="135"/>
        <v>#DIV/0!</v>
      </c>
      <c r="CE257" s="69">
        <f t="shared" si="136"/>
        <v>0</v>
      </c>
      <c r="CF257" s="68"/>
      <c r="CG257" s="68"/>
      <c r="CH257" s="68" t="s">
        <v>126</v>
      </c>
      <c r="CI257" s="68"/>
      <c r="CJ257" s="69" t="e">
        <f t="shared" si="137"/>
        <v>#DIV/0!</v>
      </c>
      <c r="CK257" s="69">
        <f t="shared" si="138"/>
        <v>0</v>
      </c>
      <c r="CL257" s="68"/>
      <c r="CM257" s="68"/>
      <c r="CN257" s="59">
        <f t="shared" si="139"/>
        <v>0</v>
      </c>
      <c r="CO257" s="59">
        <f t="shared" si="140"/>
        <v>0</v>
      </c>
      <c r="CP257" s="59">
        <f t="shared" si="141"/>
        <v>0</v>
      </c>
      <c r="CQ257" s="59">
        <f t="shared" si="142"/>
        <v>0</v>
      </c>
      <c r="CR257" s="59">
        <f t="shared" si="143"/>
        <v>0</v>
      </c>
      <c r="CS257" s="59">
        <f t="shared" si="144"/>
        <v>0</v>
      </c>
      <c r="CT257" s="59">
        <f t="shared" si="145"/>
        <v>0</v>
      </c>
      <c r="CU257" s="59">
        <f t="shared" si="146"/>
        <v>0</v>
      </c>
      <c r="CV257" s="59">
        <f t="shared" si="147"/>
        <v>0</v>
      </c>
      <c r="CW257" s="59">
        <f t="shared" si="148"/>
        <v>0</v>
      </c>
      <c r="CX257" s="59">
        <f t="shared" si="149"/>
        <v>0</v>
      </c>
      <c r="CY257" s="59">
        <f t="shared" si="150"/>
        <v>0</v>
      </c>
      <c r="CZ257" s="59">
        <f t="shared" si="151"/>
        <v>0</v>
      </c>
    </row>
    <row r="258" spans="1:104" ht="38.6" x14ac:dyDescent="0.4">
      <c r="A258" s="150" t="s">
        <v>457</v>
      </c>
      <c r="B258" s="185"/>
      <c r="C258" s="21" t="s">
        <v>1702</v>
      </c>
      <c r="D258" s="129" t="s">
        <v>393</v>
      </c>
      <c r="E258" s="129" t="s">
        <v>402</v>
      </c>
      <c r="F258" s="129" t="s">
        <v>403</v>
      </c>
      <c r="G258" s="21">
        <f t="shared" si="114"/>
        <v>1</v>
      </c>
      <c r="H258" s="130"/>
      <c r="I258" s="130"/>
      <c r="J258" s="130"/>
      <c r="K258" s="130"/>
      <c r="L258" s="130"/>
      <c r="M258" s="130"/>
      <c r="N258" s="130"/>
      <c r="O258" s="130"/>
      <c r="P258" s="130">
        <v>1</v>
      </c>
      <c r="Q258" s="130"/>
      <c r="R258" s="130"/>
      <c r="S258" s="130"/>
      <c r="T258" s="68" t="s">
        <v>115</v>
      </c>
      <c r="U258" s="68"/>
      <c r="V258" s="69" t="e">
        <f t="shared" si="115"/>
        <v>#DIV/0!</v>
      </c>
      <c r="W258" s="69">
        <f t="shared" si="116"/>
        <v>0</v>
      </c>
      <c r="X258" s="68"/>
      <c r="Y258" s="68"/>
      <c r="Z258" s="68" t="s">
        <v>116</v>
      </c>
      <c r="AA258" s="68"/>
      <c r="AB258" s="69" t="e">
        <f t="shared" si="117"/>
        <v>#DIV/0!</v>
      </c>
      <c r="AC258" s="69">
        <f t="shared" si="118"/>
        <v>0</v>
      </c>
      <c r="AD258" s="68"/>
      <c r="AE258" s="68"/>
      <c r="AF258" s="68" t="s">
        <v>117</v>
      </c>
      <c r="AG258" s="68"/>
      <c r="AH258" s="69" t="e">
        <f t="shared" si="119"/>
        <v>#DIV/0!</v>
      </c>
      <c r="AI258" s="69">
        <f t="shared" si="120"/>
        <v>0</v>
      </c>
      <c r="AJ258" s="68"/>
      <c r="AK258" s="68"/>
      <c r="AL258" s="68" t="s">
        <v>118</v>
      </c>
      <c r="AM258" s="68"/>
      <c r="AN258" s="69" t="e">
        <f t="shared" si="121"/>
        <v>#DIV/0!</v>
      </c>
      <c r="AO258" s="69">
        <f t="shared" si="122"/>
        <v>0</v>
      </c>
      <c r="AP258" s="68"/>
      <c r="AQ258" s="68"/>
      <c r="AR258" s="68" t="s">
        <v>119</v>
      </c>
      <c r="AS258" s="68"/>
      <c r="AT258" s="69" t="e">
        <f t="shared" si="123"/>
        <v>#DIV/0!</v>
      </c>
      <c r="AU258" s="69">
        <f t="shared" si="124"/>
        <v>0</v>
      </c>
      <c r="AV258" s="68"/>
      <c r="AW258" s="68"/>
      <c r="AX258" s="68" t="s">
        <v>120</v>
      </c>
      <c r="AY258" s="68"/>
      <c r="AZ258" s="69" t="e">
        <f t="shared" si="125"/>
        <v>#DIV/0!</v>
      </c>
      <c r="BA258" s="69">
        <f t="shared" si="126"/>
        <v>0</v>
      </c>
      <c r="BB258" s="68"/>
      <c r="BC258" s="68"/>
      <c r="BD258" s="68" t="s">
        <v>121</v>
      </c>
      <c r="BE258" s="68"/>
      <c r="BF258" s="69" t="e">
        <f t="shared" si="127"/>
        <v>#DIV/0!</v>
      </c>
      <c r="BG258" s="69">
        <f t="shared" si="128"/>
        <v>0</v>
      </c>
      <c r="BH258" s="68"/>
      <c r="BI258" s="68"/>
      <c r="BJ258" s="68" t="s">
        <v>122</v>
      </c>
      <c r="BK258" s="68"/>
      <c r="BL258" s="69" t="e">
        <f t="shared" si="129"/>
        <v>#DIV/0!</v>
      </c>
      <c r="BM258" s="69">
        <f t="shared" si="130"/>
        <v>0</v>
      </c>
      <c r="BN258" s="68"/>
      <c r="BO258" s="68"/>
      <c r="BP258" s="68" t="s">
        <v>123</v>
      </c>
      <c r="BQ258" s="68"/>
      <c r="BR258" s="69">
        <f t="shared" si="131"/>
        <v>0</v>
      </c>
      <c r="BS258" s="69">
        <f t="shared" si="132"/>
        <v>0</v>
      </c>
      <c r="BT258" s="68"/>
      <c r="BU258" s="68"/>
      <c r="BV258" s="68" t="s">
        <v>124</v>
      </c>
      <c r="BW258" s="68"/>
      <c r="BX258" s="69" t="e">
        <f t="shared" si="133"/>
        <v>#DIV/0!</v>
      </c>
      <c r="BY258" s="69">
        <f t="shared" si="134"/>
        <v>0</v>
      </c>
      <c r="BZ258" s="68"/>
      <c r="CA258" s="68"/>
      <c r="CB258" s="68" t="s">
        <v>125</v>
      </c>
      <c r="CC258" s="68"/>
      <c r="CD258" s="69" t="e">
        <f t="shared" si="135"/>
        <v>#DIV/0!</v>
      </c>
      <c r="CE258" s="69">
        <f t="shared" si="136"/>
        <v>0</v>
      </c>
      <c r="CF258" s="68"/>
      <c r="CG258" s="68"/>
      <c r="CH258" s="68" t="s">
        <v>126</v>
      </c>
      <c r="CI258" s="68"/>
      <c r="CJ258" s="69" t="e">
        <f t="shared" si="137"/>
        <v>#DIV/0!</v>
      </c>
      <c r="CK258" s="69">
        <f t="shared" si="138"/>
        <v>0</v>
      </c>
      <c r="CL258" s="68"/>
      <c r="CM258" s="68"/>
      <c r="CN258" s="59">
        <f t="shared" si="139"/>
        <v>0</v>
      </c>
      <c r="CO258" s="59">
        <f t="shared" si="140"/>
        <v>0</v>
      </c>
      <c r="CP258" s="59">
        <f t="shared" si="141"/>
        <v>0</v>
      </c>
      <c r="CQ258" s="59">
        <f t="shared" si="142"/>
        <v>0</v>
      </c>
      <c r="CR258" s="59">
        <f t="shared" si="143"/>
        <v>0</v>
      </c>
      <c r="CS258" s="59">
        <f t="shared" si="144"/>
        <v>0</v>
      </c>
      <c r="CT258" s="59">
        <f t="shared" si="145"/>
        <v>0</v>
      </c>
      <c r="CU258" s="59">
        <f t="shared" si="146"/>
        <v>0</v>
      </c>
      <c r="CV258" s="59">
        <f t="shared" si="147"/>
        <v>0</v>
      </c>
      <c r="CW258" s="59">
        <f t="shared" si="148"/>
        <v>0</v>
      </c>
      <c r="CX258" s="59">
        <f t="shared" si="149"/>
        <v>0</v>
      </c>
      <c r="CY258" s="59">
        <f t="shared" si="150"/>
        <v>0</v>
      </c>
      <c r="CZ258" s="59">
        <f t="shared" si="151"/>
        <v>0</v>
      </c>
    </row>
    <row r="259" spans="1:104" ht="25.75" x14ac:dyDescent="0.4">
      <c r="A259" s="150" t="s">
        <v>457</v>
      </c>
      <c r="B259" s="186"/>
      <c r="C259" s="21" t="s">
        <v>1703</v>
      </c>
      <c r="D259" s="129"/>
      <c r="E259" s="129"/>
      <c r="F259" s="129"/>
      <c r="G259" s="21">
        <f t="shared" si="114"/>
        <v>0</v>
      </c>
      <c r="H259" s="130"/>
      <c r="I259" s="130"/>
      <c r="J259" s="130"/>
      <c r="K259" s="130"/>
      <c r="L259" s="130"/>
      <c r="M259" s="130"/>
      <c r="N259" s="130"/>
      <c r="O259" s="130"/>
      <c r="P259" s="130"/>
      <c r="Q259" s="130"/>
      <c r="R259" s="130"/>
      <c r="S259" s="130"/>
      <c r="T259" s="68" t="s">
        <v>115</v>
      </c>
      <c r="U259" s="68"/>
      <c r="V259" s="69" t="e">
        <f t="shared" si="115"/>
        <v>#DIV/0!</v>
      </c>
      <c r="W259" s="69" t="e">
        <f t="shared" si="116"/>
        <v>#DIV/0!</v>
      </c>
      <c r="X259" s="68"/>
      <c r="Y259" s="68"/>
      <c r="Z259" s="68" t="s">
        <v>116</v>
      </c>
      <c r="AA259" s="68"/>
      <c r="AB259" s="69" t="e">
        <f t="shared" si="117"/>
        <v>#DIV/0!</v>
      </c>
      <c r="AC259" s="69" t="e">
        <f t="shared" si="118"/>
        <v>#DIV/0!</v>
      </c>
      <c r="AD259" s="68"/>
      <c r="AE259" s="68"/>
      <c r="AF259" s="68" t="s">
        <v>117</v>
      </c>
      <c r="AG259" s="68"/>
      <c r="AH259" s="69" t="e">
        <f t="shared" si="119"/>
        <v>#DIV/0!</v>
      </c>
      <c r="AI259" s="69" t="e">
        <f t="shared" si="120"/>
        <v>#DIV/0!</v>
      </c>
      <c r="AJ259" s="68"/>
      <c r="AK259" s="68"/>
      <c r="AL259" s="68" t="s">
        <v>118</v>
      </c>
      <c r="AM259" s="68"/>
      <c r="AN259" s="69" t="e">
        <f t="shared" si="121"/>
        <v>#DIV/0!</v>
      </c>
      <c r="AO259" s="69" t="e">
        <f t="shared" si="122"/>
        <v>#DIV/0!</v>
      </c>
      <c r="AP259" s="68"/>
      <c r="AQ259" s="68"/>
      <c r="AR259" s="68" t="s">
        <v>119</v>
      </c>
      <c r="AS259" s="68"/>
      <c r="AT259" s="69" t="e">
        <f t="shared" si="123"/>
        <v>#DIV/0!</v>
      </c>
      <c r="AU259" s="69" t="e">
        <f t="shared" si="124"/>
        <v>#DIV/0!</v>
      </c>
      <c r="AV259" s="68"/>
      <c r="AW259" s="68"/>
      <c r="AX259" s="68" t="s">
        <v>120</v>
      </c>
      <c r="AY259" s="68"/>
      <c r="AZ259" s="69" t="e">
        <f t="shared" si="125"/>
        <v>#DIV/0!</v>
      </c>
      <c r="BA259" s="69" t="e">
        <f t="shared" si="126"/>
        <v>#DIV/0!</v>
      </c>
      <c r="BB259" s="68"/>
      <c r="BC259" s="68"/>
      <c r="BD259" s="68" t="s">
        <v>121</v>
      </c>
      <c r="BE259" s="68"/>
      <c r="BF259" s="69" t="e">
        <f t="shared" si="127"/>
        <v>#DIV/0!</v>
      </c>
      <c r="BG259" s="69" t="e">
        <f t="shared" si="128"/>
        <v>#DIV/0!</v>
      </c>
      <c r="BH259" s="68"/>
      <c r="BI259" s="68"/>
      <c r="BJ259" s="68" t="s">
        <v>122</v>
      </c>
      <c r="BK259" s="68"/>
      <c r="BL259" s="69" t="e">
        <f t="shared" si="129"/>
        <v>#DIV/0!</v>
      </c>
      <c r="BM259" s="69" t="e">
        <f t="shared" si="130"/>
        <v>#DIV/0!</v>
      </c>
      <c r="BN259" s="68"/>
      <c r="BO259" s="68"/>
      <c r="BP259" s="68" t="s">
        <v>123</v>
      </c>
      <c r="BQ259" s="68"/>
      <c r="BR259" s="69" t="e">
        <f t="shared" si="131"/>
        <v>#DIV/0!</v>
      </c>
      <c r="BS259" s="69" t="e">
        <f t="shared" si="132"/>
        <v>#DIV/0!</v>
      </c>
      <c r="BT259" s="68"/>
      <c r="BU259" s="68"/>
      <c r="BV259" s="68" t="s">
        <v>124</v>
      </c>
      <c r="BW259" s="68"/>
      <c r="BX259" s="69" t="e">
        <f t="shared" si="133"/>
        <v>#DIV/0!</v>
      </c>
      <c r="BY259" s="69" t="e">
        <f t="shared" si="134"/>
        <v>#DIV/0!</v>
      </c>
      <c r="BZ259" s="68"/>
      <c r="CA259" s="68"/>
      <c r="CB259" s="68" t="s">
        <v>125</v>
      </c>
      <c r="CC259" s="68"/>
      <c r="CD259" s="69" t="e">
        <f t="shared" si="135"/>
        <v>#DIV/0!</v>
      </c>
      <c r="CE259" s="69" t="e">
        <f t="shared" si="136"/>
        <v>#DIV/0!</v>
      </c>
      <c r="CF259" s="68"/>
      <c r="CG259" s="68"/>
      <c r="CH259" s="68" t="s">
        <v>126</v>
      </c>
      <c r="CI259" s="68"/>
      <c r="CJ259" s="69" t="e">
        <f t="shared" si="137"/>
        <v>#DIV/0!</v>
      </c>
      <c r="CK259" s="69" t="e">
        <f t="shared" si="138"/>
        <v>#DIV/0!</v>
      </c>
      <c r="CL259" s="68"/>
      <c r="CM259" s="68"/>
      <c r="CN259" s="59">
        <f t="shared" si="139"/>
        <v>0</v>
      </c>
      <c r="CO259" s="59">
        <f t="shared" si="140"/>
        <v>0</v>
      </c>
      <c r="CP259" s="59">
        <f t="shared" si="141"/>
        <v>0</v>
      </c>
      <c r="CQ259" s="59">
        <f t="shared" si="142"/>
        <v>0</v>
      </c>
      <c r="CR259" s="59">
        <f t="shared" si="143"/>
        <v>0</v>
      </c>
      <c r="CS259" s="59">
        <f t="shared" si="144"/>
        <v>0</v>
      </c>
      <c r="CT259" s="59">
        <f t="shared" si="145"/>
        <v>0</v>
      </c>
      <c r="CU259" s="59">
        <f t="shared" si="146"/>
        <v>0</v>
      </c>
      <c r="CV259" s="59">
        <f t="shared" si="147"/>
        <v>0</v>
      </c>
      <c r="CW259" s="59">
        <f t="shared" si="148"/>
        <v>0</v>
      </c>
      <c r="CX259" s="59">
        <f t="shared" si="149"/>
        <v>0</v>
      </c>
      <c r="CY259" s="59">
        <f t="shared" si="150"/>
        <v>0</v>
      </c>
      <c r="CZ259" s="59">
        <f t="shared" si="151"/>
        <v>0</v>
      </c>
    </row>
    <row r="260" spans="1:104" ht="25.75" x14ac:dyDescent="0.4">
      <c r="A260" s="150" t="s">
        <v>457</v>
      </c>
      <c r="B260" s="184" t="s">
        <v>158</v>
      </c>
      <c r="C260" s="21" t="s">
        <v>1704</v>
      </c>
      <c r="D260" s="129" t="s">
        <v>393</v>
      </c>
      <c r="E260" s="129" t="s">
        <v>404</v>
      </c>
      <c r="F260" s="129" t="s">
        <v>405</v>
      </c>
      <c r="G260" s="21">
        <f t="shared" si="114"/>
        <v>2</v>
      </c>
      <c r="H260" s="130"/>
      <c r="I260" s="130"/>
      <c r="J260" s="130"/>
      <c r="K260" s="130"/>
      <c r="L260" s="130"/>
      <c r="M260" s="130"/>
      <c r="N260" s="130">
        <v>1</v>
      </c>
      <c r="O260" s="130"/>
      <c r="P260" s="130"/>
      <c r="Q260" s="130"/>
      <c r="R260" s="130">
        <v>1</v>
      </c>
      <c r="S260" s="130"/>
      <c r="T260" s="68" t="s">
        <v>115</v>
      </c>
      <c r="U260" s="68"/>
      <c r="V260" s="69" t="e">
        <f t="shared" si="115"/>
        <v>#DIV/0!</v>
      </c>
      <c r="W260" s="69">
        <f t="shared" si="116"/>
        <v>0</v>
      </c>
      <c r="X260" s="68"/>
      <c r="Y260" s="68"/>
      <c r="Z260" s="68" t="s">
        <v>116</v>
      </c>
      <c r="AA260" s="68"/>
      <c r="AB260" s="69" t="e">
        <f t="shared" si="117"/>
        <v>#DIV/0!</v>
      </c>
      <c r="AC260" s="69">
        <f t="shared" si="118"/>
        <v>0</v>
      </c>
      <c r="AD260" s="68"/>
      <c r="AE260" s="68"/>
      <c r="AF260" s="68" t="s">
        <v>117</v>
      </c>
      <c r="AG260" s="68"/>
      <c r="AH260" s="69" t="e">
        <f t="shared" si="119"/>
        <v>#DIV/0!</v>
      </c>
      <c r="AI260" s="69">
        <f t="shared" si="120"/>
        <v>0</v>
      </c>
      <c r="AJ260" s="68"/>
      <c r="AK260" s="68"/>
      <c r="AL260" s="68" t="s">
        <v>118</v>
      </c>
      <c r="AM260" s="68"/>
      <c r="AN260" s="69" t="e">
        <f t="shared" si="121"/>
        <v>#DIV/0!</v>
      </c>
      <c r="AO260" s="69">
        <f t="shared" si="122"/>
        <v>0</v>
      </c>
      <c r="AP260" s="68"/>
      <c r="AQ260" s="68"/>
      <c r="AR260" s="68" t="s">
        <v>119</v>
      </c>
      <c r="AS260" s="68"/>
      <c r="AT260" s="69" t="e">
        <f t="shared" si="123"/>
        <v>#DIV/0!</v>
      </c>
      <c r="AU260" s="69">
        <f t="shared" si="124"/>
        <v>0</v>
      </c>
      <c r="AV260" s="68"/>
      <c r="AW260" s="68"/>
      <c r="AX260" s="68" t="s">
        <v>120</v>
      </c>
      <c r="AY260" s="68"/>
      <c r="AZ260" s="69" t="e">
        <f t="shared" si="125"/>
        <v>#DIV/0!</v>
      </c>
      <c r="BA260" s="69">
        <f t="shared" si="126"/>
        <v>0</v>
      </c>
      <c r="BB260" s="68"/>
      <c r="BC260" s="68"/>
      <c r="BD260" s="68" t="s">
        <v>121</v>
      </c>
      <c r="BE260" s="68"/>
      <c r="BF260" s="69">
        <f t="shared" si="127"/>
        <v>0</v>
      </c>
      <c r="BG260" s="69">
        <f t="shared" si="128"/>
        <v>0</v>
      </c>
      <c r="BH260" s="68"/>
      <c r="BI260" s="68"/>
      <c r="BJ260" s="68" t="s">
        <v>122</v>
      </c>
      <c r="BK260" s="68"/>
      <c r="BL260" s="69" t="e">
        <f t="shared" si="129"/>
        <v>#DIV/0!</v>
      </c>
      <c r="BM260" s="69">
        <f t="shared" si="130"/>
        <v>0</v>
      </c>
      <c r="BN260" s="68"/>
      <c r="BO260" s="68"/>
      <c r="BP260" s="68" t="s">
        <v>123</v>
      </c>
      <c r="BQ260" s="68"/>
      <c r="BR260" s="69" t="e">
        <f t="shared" si="131"/>
        <v>#DIV/0!</v>
      </c>
      <c r="BS260" s="69">
        <f t="shared" si="132"/>
        <v>0</v>
      </c>
      <c r="BT260" s="68"/>
      <c r="BU260" s="68"/>
      <c r="BV260" s="68" t="s">
        <v>124</v>
      </c>
      <c r="BW260" s="68"/>
      <c r="BX260" s="69" t="e">
        <f t="shared" si="133"/>
        <v>#DIV/0!</v>
      </c>
      <c r="BY260" s="69">
        <f t="shared" si="134"/>
        <v>0</v>
      </c>
      <c r="BZ260" s="68"/>
      <c r="CA260" s="68"/>
      <c r="CB260" s="68" t="s">
        <v>125</v>
      </c>
      <c r="CC260" s="68"/>
      <c r="CD260" s="69">
        <f t="shared" si="135"/>
        <v>0</v>
      </c>
      <c r="CE260" s="69">
        <f t="shared" si="136"/>
        <v>0</v>
      </c>
      <c r="CF260" s="68"/>
      <c r="CG260" s="68"/>
      <c r="CH260" s="68" t="s">
        <v>126</v>
      </c>
      <c r="CI260" s="68"/>
      <c r="CJ260" s="69" t="e">
        <f t="shared" si="137"/>
        <v>#DIV/0!</v>
      </c>
      <c r="CK260" s="69">
        <f t="shared" si="138"/>
        <v>0</v>
      </c>
      <c r="CL260" s="68"/>
      <c r="CM260" s="68"/>
      <c r="CN260" s="59">
        <f t="shared" si="139"/>
        <v>0</v>
      </c>
      <c r="CO260" s="59">
        <f t="shared" si="140"/>
        <v>0</v>
      </c>
      <c r="CP260" s="59">
        <f t="shared" si="141"/>
        <v>0</v>
      </c>
      <c r="CQ260" s="59">
        <f t="shared" si="142"/>
        <v>0</v>
      </c>
      <c r="CR260" s="59">
        <f t="shared" si="143"/>
        <v>0</v>
      </c>
      <c r="CS260" s="59">
        <f t="shared" si="144"/>
        <v>0</v>
      </c>
      <c r="CT260" s="59">
        <f t="shared" si="145"/>
        <v>0</v>
      </c>
      <c r="CU260" s="59">
        <f t="shared" si="146"/>
        <v>0</v>
      </c>
      <c r="CV260" s="59">
        <f t="shared" si="147"/>
        <v>0</v>
      </c>
      <c r="CW260" s="59">
        <f t="shared" si="148"/>
        <v>0</v>
      </c>
      <c r="CX260" s="59">
        <f t="shared" si="149"/>
        <v>0</v>
      </c>
      <c r="CY260" s="59">
        <f t="shared" si="150"/>
        <v>0</v>
      </c>
      <c r="CZ260" s="59">
        <f t="shared" si="151"/>
        <v>0</v>
      </c>
    </row>
    <row r="261" spans="1:104" ht="25.75" x14ac:dyDescent="0.4">
      <c r="A261" s="150" t="s">
        <v>457</v>
      </c>
      <c r="B261" s="185"/>
      <c r="C261" s="21" t="s">
        <v>1705</v>
      </c>
      <c r="D261" s="129"/>
      <c r="E261" s="129"/>
      <c r="F261" s="129"/>
      <c r="G261" s="21">
        <f t="shared" si="114"/>
        <v>0</v>
      </c>
      <c r="H261" s="130"/>
      <c r="I261" s="130"/>
      <c r="J261" s="130"/>
      <c r="K261" s="130"/>
      <c r="L261" s="130"/>
      <c r="M261" s="130"/>
      <c r="N261" s="130"/>
      <c r="O261" s="130"/>
      <c r="P261" s="130"/>
      <c r="Q261" s="130"/>
      <c r="R261" s="130"/>
      <c r="S261" s="130"/>
      <c r="T261" s="68" t="s">
        <v>115</v>
      </c>
      <c r="U261" s="68"/>
      <c r="V261" s="69" t="e">
        <f t="shared" si="115"/>
        <v>#DIV/0!</v>
      </c>
      <c r="W261" s="69" t="e">
        <f t="shared" si="116"/>
        <v>#DIV/0!</v>
      </c>
      <c r="X261" s="68"/>
      <c r="Y261" s="68"/>
      <c r="Z261" s="68" t="s">
        <v>116</v>
      </c>
      <c r="AA261" s="68"/>
      <c r="AB261" s="69" t="e">
        <f t="shared" si="117"/>
        <v>#DIV/0!</v>
      </c>
      <c r="AC261" s="69" t="e">
        <f t="shared" si="118"/>
        <v>#DIV/0!</v>
      </c>
      <c r="AD261" s="68"/>
      <c r="AE261" s="68"/>
      <c r="AF261" s="68" t="s">
        <v>117</v>
      </c>
      <c r="AG261" s="68"/>
      <c r="AH261" s="69" t="e">
        <f t="shared" si="119"/>
        <v>#DIV/0!</v>
      </c>
      <c r="AI261" s="69" t="e">
        <f t="shared" si="120"/>
        <v>#DIV/0!</v>
      </c>
      <c r="AJ261" s="68"/>
      <c r="AK261" s="68"/>
      <c r="AL261" s="68" t="s">
        <v>118</v>
      </c>
      <c r="AM261" s="68"/>
      <c r="AN261" s="69" t="e">
        <f t="shared" si="121"/>
        <v>#DIV/0!</v>
      </c>
      <c r="AO261" s="69" t="e">
        <f t="shared" si="122"/>
        <v>#DIV/0!</v>
      </c>
      <c r="AP261" s="68"/>
      <c r="AQ261" s="68"/>
      <c r="AR261" s="68" t="s">
        <v>119</v>
      </c>
      <c r="AS261" s="68"/>
      <c r="AT261" s="69" t="e">
        <f t="shared" si="123"/>
        <v>#DIV/0!</v>
      </c>
      <c r="AU261" s="69" t="e">
        <f t="shared" si="124"/>
        <v>#DIV/0!</v>
      </c>
      <c r="AV261" s="68"/>
      <c r="AW261" s="68"/>
      <c r="AX261" s="68" t="s">
        <v>120</v>
      </c>
      <c r="AY261" s="68"/>
      <c r="AZ261" s="69" t="e">
        <f t="shared" si="125"/>
        <v>#DIV/0!</v>
      </c>
      <c r="BA261" s="69" t="e">
        <f t="shared" si="126"/>
        <v>#DIV/0!</v>
      </c>
      <c r="BB261" s="68"/>
      <c r="BC261" s="68"/>
      <c r="BD261" s="68" t="s">
        <v>121</v>
      </c>
      <c r="BE261" s="68"/>
      <c r="BF261" s="69" t="e">
        <f t="shared" si="127"/>
        <v>#DIV/0!</v>
      </c>
      <c r="BG261" s="69" t="e">
        <f t="shared" si="128"/>
        <v>#DIV/0!</v>
      </c>
      <c r="BH261" s="68"/>
      <c r="BI261" s="68"/>
      <c r="BJ261" s="68" t="s">
        <v>122</v>
      </c>
      <c r="BK261" s="68"/>
      <c r="BL261" s="69" t="e">
        <f t="shared" si="129"/>
        <v>#DIV/0!</v>
      </c>
      <c r="BM261" s="69" t="e">
        <f t="shared" si="130"/>
        <v>#DIV/0!</v>
      </c>
      <c r="BN261" s="68"/>
      <c r="BO261" s="68"/>
      <c r="BP261" s="68" t="s">
        <v>123</v>
      </c>
      <c r="BQ261" s="68"/>
      <c r="BR261" s="69" t="e">
        <f t="shared" si="131"/>
        <v>#DIV/0!</v>
      </c>
      <c r="BS261" s="69" t="e">
        <f t="shared" si="132"/>
        <v>#DIV/0!</v>
      </c>
      <c r="BT261" s="68"/>
      <c r="BU261" s="68"/>
      <c r="BV261" s="68" t="s">
        <v>124</v>
      </c>
      <c r="BW261" s="68"/>
      <c r="BX261" s="69" t="e">
        <f t="shared" si="133"/>
        <v>#DIV/0!</v>
      </c>
      <c r="BY261" s="69" t="e">
        <f t="shared" si="134"/>
        <v>#DIV/0!</v>
      </c>
      <c r="BZ261" s="68"/>
      <c r="CA261" s="68"/>
      <c r="CB261" s="68" t="s">
        <v>125</v>
      </c>
      <c r="CC261" s="68"/>
      <c r="CD261" s="69" t="e">
        <f t="shared" si="135"/>
        <v>#DIV/0!</v>
      </c>
      <c r="CE261" s="69" t="e">
        <f t="shared" si="136"/>
        <v>#DIV/0!</v>
      </c>
      <c r="CF261" s="68"/>
      <c r="CG261" s="68"/>
      <c r="CH261" s="68" t="s">
        <v>126</v>
      </c>
      <c r="CI261" s="68"/>
      <c r="CJ261" s="69" t="e">
        <f t="shared" si="137"/>
        <v>#DIV/0!</v>
      </c>
      <c r="CK261" s="69" t="e">
        <f t="shared" si="138"/>
        <v>#DIV/0!</v>
      </c>
      <c r="CL261" s="68"/>
      <c r="CM261" s="68"/>
      <c r="CN261" s="59">
        <f t="shared" si="139"/>
        <v>0</v>
      </c>
      <c r="CO261" s="59">
        <f t="shared" si="140"/>
        <v>0</v>
      </c>
      <c r="CP261" s="59">
        <f t="shared" si="141"/>
        <v>0</v>
      </c>
      <c r="CQ261" s="59">
        <f t="shared" si="142"/>
        <v>0</v>
      </c>
      <c r="CR261" s="59">
        <f t="shared" si="143"/>
        <v>0</v>
      </c>
      <c r="CS261" s="59">
        <f t="shared" si="144"/>
        <v>0</v>
      </c>
      <c r="CT261" s="59">
        <f t="shared" si="145"/>
        <v>0</v>
      </c>
      <c r="CU261" s="59">
        <f t="shared" si="146"/>
        <v>0</v>
      </c>
      <c r="CV261" s="59">
        <f t="shared" si="147"/>
        <v>0</v>
      </c>
      <c r="CW261" s="59">
        <f t="shared" si="148"/>
        <v>0</v>
      </c>
      <c r="CX261" s="59">
        <f t="shared" si="149"/>
        <v>0</v>
      </c>
      <c r="CY261" s="59">
        <f t="shared" si="150"/>
        <v>0</v>
      </c>
      <c r="CZ261" s="59">
        <f t="shared" si="151"/>
        <v>0</v>
      </c>
    </row>
    <row r="262" spans="1:104" ht="25.75" x14ac:dyDescent="0.4">
      <c r="A262" s="150" t="s">
        <v>457</v>
      </c>
      <c r="B262" s="185"/>
      <c r="C262" s="21" t="s">
        <v>1706</v>
      </c>
      <c r="D262" s="129"/>
      <c r="E262" s="129"/>
      <c r="F262" s="129"/>
      <c r="G262" s="21">
        <f t="shared" si="114"/>
        <v>0</v>
      </c>
      <c r="H262" s="130"/>
      <c r="I262" s="130"/>
      <c r="J262" s="130"/>
      <c r="K262" s="130"/>
      <c r="L262" s="130"/>
      <c r="M262" s="130"/>
      <c r="N262" s="130"/>
      <c r="O262" s="130"/>
      <c r="P262" s="130"/>
      <c r="Q262" s="130"/>
      <c r="R262" s="130"/>
      <c r="S262" s="130"/>
      <c r="T262" s="68" t="s">
        <v>115</v>
      </c>
      <c r="U262" s="68"/>
      <c r="V262" s="69" t="e">
        <f t="shared" si="115"/>
        <v>#DIV/0!</v>
      </c>
      <c r="W262" s="69" t="e">
        <f t="shared" si="116"/>
        <v>#DIV/0!</v>
      </c>
      <c r="X262" s="68"/>
      <c r="Y262" s="68"/>
      <c r="Z262" s="68" t="s">
        <v>116</v>
      </c>
      <c r="AA262" s="68"/>
      <c r="AB262" s="69" t="e">
        <f t="shared" si="117"/>
        <v>#DIV/0!</v>
      </c>
      <c r="AC262" s="69" t="e">
        <f t="shared" si="118"/>
        <v>#DIV/0!</v>
      </c>
      <c r="AD262" s="68"/>
      <c r="AE262" s="68"/>
      <c r="AF262" s="68" t="s">
        <v>117</v>
      </c>
      <c r="AG262" s="68"/>
      <c r="AH262" s="69" t="e">
        <f t="shared" si="119"/>
        <v>#DIV/0!</v>
      </c>
      <c r="AI262" s="69" t="e">
        <f t="shared" si="120"/>
        <v>#DIV/0!</v>
      </c>
      <c r="AJ262" s="68"/>
      <c r="AK262" s="68"/>
      <c r="AL262" s="68" t="s">
        <v>118</v>
      </c>
      <c r="AM262" s="68"/>
      <c r="AN262" s="69" t="e">
        <f t="shared" si="121"/>
        <v>#DIV/0!</v>
      </c>
      <c r="AO262" s="69" t="e">
        <f t="shared" si="122"/>
        <v>#DIV/0!</v>
      </c>
      <c r="AP262" s="68"/>
      <c r="AQ262" s="68"/>
      <c r="AR262" s="68" t="s">
        <v>119</v>
      </c>
      <c r="AS262" s="68"/>
      <c r="AT262" s="69" t="e">
        <f t="shared" si="123"/>
        <v>#DIV/0!</v>
      </c>
      <c r="AU262" s="69" t="e">
        <f t="shared" si="124"/>
        <v>#DIV/0!</v>
      </c>
      <c r="AV262" s="68"/>
      <c r="AW262" s="68"/>
      <c r="AX262" s="68" t="s">
        <v>120</v>
      </c>
      <c r="AY262" s="68"/>
      <c r="AZ262" s="69" t="e">
        <f t="shared" si="125"/>
        <v>#DIV/0!</v>
      </c>
      <c r="BA262" s="69" t="e">
        <f t="shared" si="126"/>
        <v>#DIV/0!</v>
      </c>
      <c r="BB262" s="68"/>
      <c r="BC262" s="68"/>
      <c r="BD262" s="68" t="s">
        <v>121</v>
      </c>
      <c r="BE262" s="68"/>
      <c r="BF262" s="69" t="e">
        <f t="shared" si="127"/>
        <v>#DIV/0!</v>
      </c>
      <c r="BG262" s="69" t="e">
        <f t="shared" si="128"/>
        <v>#DIV/0!</v>
      </c>
      <c r="BH262" s="68"/>
      <c r="BI262" s="68"/>
      <c r="BJ262" s="68" t="s">
        <v>122</v>
      </c>
      <c r="BK262" s="68"/>
      <c r="BL262" s="69" t="e">
        <f t="shared" si="129"/>
        <v>#DIV/0!</v>
      </c>
      <c r="BM262" s="69" t="e">
        <f t="shared" si="130"/>
        <v>#DIV/0!</v>
      </c>
      <c r="BN262" s="68"/>
      <c r="BO262" s="68"/>
      <c r="BP262" s="68" t="s">
        <v>123</v>
      </c>
      <c r="BQ262" s="68"/>
      <c r="BR262" s="69" t="e">
        <f t="shared" si="131"/>
        <v>#DIV/0!</v>
      </c>
      <c r="BS262" s="69" t="e">
        <f t="shared" si="132"/>
        <v>#DIV/0!</v>
      </c>
      <c r="BT262" s="68"/>
      <c r="BU262" s="68"/>
      <c r="BV262" s="68" t="s">
        <v>124</v>
      </c>
      <c r="BW262" s="68"/>
      <c r="BX262" s="69" t="e">
        <f t="shared" si="133"/>
        <v>#DIV/0!</v>
      </c>
      <c r="BY262" s="69" t="e">
        <f t="shared" si="134"/>
        <v>#DIV/0!</v>
      </c>
      <c r="BZ262" s="68"/>
      <c r="CA262" s="68"/>
      <c r="CB262" s="68" t="s">
        <v>125</v>
      </c>
      <c r="CC262" s="68"/>
      <c r="CD262" s="69" t="e">
        <f t="shared" si="135"/>
        <v>#DIV/0!</v>
      </c>
      <c r="CE262" s="69" t="e">
        <f t="shared" si="136"/>
        <v>#DIV/0!</v>
      </c>
      <c r="CF262" s="68"/>
      <c r="CG262" s="68"/>
      <c r="CH262" s="68" t="s">
        <v>126</v>
      </c>
      <c r="CI262" s="68"/>
      <c r="CJ262" s="69" t="e">
        <f t="shared" si="137"/>
        <v>#DIV/0!</v>
      </c>
      <c r="CK262" s="69" t="e">
        <f t="shared" si="138"/>
        <v>#DIV/0!</v>
      </c>
      <c r="CL262" s="68"/>
      <c r="CM262" s="68"/>
      <c r="CN262" s="59">
        <f t="shared" si="139"/>
        <v>0</v>
      </c>
      <c r="CO262" s="59">
        <f t="shared" si="140"/>
        <v>0</v>
      </c>
      <c r="CP262" s="59">
        <f t="shared" si="141"/>
        <v>0</v>
      </c>
      <c r="CQ262" s="59">
        <f t="shared" si="142"/>
        <v>0</v>
      </c>
      <c r="CR262" s="59">
        <f t="shared" si="143"/>
        <v>0</v>
      </c>
      <c r="CS262" s="59">
        <f t="shared" si="144"/>
        <v>0</v>
      </c>
      <c r="CT262" s="59">
        <f t="shared" si="145"/>
        <v>0</v>
      </c>
      <c r="CU262" s="59">
        <f t="shared" si="146"/>
        <v>0</v>
      </c>
      <c r="CV262" s="59">
        <f t="shared" si="147"/>
        <v>0</v>
      </c>
      <c r="CW262" s="59">
        <f t="shared" si="148"/>
        <v>0</v>
      </c>
      <c r="CX262" s="59">
        <f t="shared" si="149"/>
        <v>0</v>
      </c>
      <c r="CY262" s="59">
        <f t="shared" si="150"/>
        <v>0</v>
      </c>
      <c r="CZ262" s="59">
        <f t="shared" si="151"/>
        <v>0</v>
      </c>
    </row>
    <row r="263" spans="1:104" ht="25.75" x14ac:dyDescent="0.4">
      <c r="A263" s="150" t="s">
        <v>457</v>
      </c>
      <c r="B263" s="186"/>
      <c r="C263" s="21" t="s">
        <v>1707</v>
      </c>
      <c r="D263" s="23"/>
      <c r="E263" s="23"/>
      <c r="F263" s="23"/>
      <c r="G263" s="21">
        <f t="shared" si="114"/>
        <v>0</v>
      </c>
      <c r="H263" s="21"/>
      <c r="I263" s="21"/>
      <c r="J263" s="21"/>
      <c r="K263" s="21"/>
      <c r="L263" s="21"/>
      <c r="M263" s="21"/>
      <c r="N263" s="21"/>
      <c r="O263" s="21"/>
      <c r="P263" s="21"/>
      <c r="Q263" s="21"/>
      <c r="R263" s="21"/>
      <c r="S263" s="21"/>
      <c r="T263" s="68" t="s">
        <v>115</v>
      </c>
      <c r="U263" s="68"/>
      <c r="V263" s="69" t="e">
        <f t="shared" si="115"/>
        <v>#DIV/0!</v>
      </c>
      <c r="W263" s="69" t="e">
        <f t="shared" si="116"/>
        <v>#DIV/0!</v>
      </c>
      <c r="X263" s="68"/>
      <c r="Y263" s="68"/>
      <c r="Z263" s="68" t="s">
        <v>116</v>
      </c>
      <c r="AA263" s="68"/>
      <c r="AB263" s="69" t="e">
        <f t="shared" si="117"/>
        <v>#DIV/0!</v>
      </c>
      <c r="AC263" s="69" t="e">
        <f t="shared" si="118"/>
        <v>#DIV/0!</v>
      </c>
      <c r="AD263" s="68"/>
      <c r="AE263" s="68"/>
      <c r="AF263" s="68" t="s">
        <v>117</v>
      </c>
      <c r="AG263" s="68"/>
      <c r="AH263" s="69" t="e">
        <f t="shared" si="119"/>
        <v>#DIV/0!</v>
      </c>
      <c r="AI263" s="69" t="e">
        <f t="shared" si="120"/>
        <v>#DIV/0!</v>
      </c>
      <c r="AJ263" s="68"/>
      <c r="AK263" s="68"/>
      <c r="AL263" s="68" t="s">
        <v>118</v>
      </c>
      <c r="AM263" s="68"/>
      <c r="AN263" s="69" t="e">
        <f t="shared" si="121"/>
        <v>#DIV/0!</v>
      </c>
      <c r="AO263" s="69" t="e">
        <f t="shared" si="122"/>
        <v>#DIV/0!</v>
      </c>
      <c r="AP263" s="68"/>
      <c r="AQ263" s="68"/>
      <c r="AR263" s="68" t="s">
        <v>119</v>
      </c>
      <c r="AS263" s="68"/>
      <c r="AT263" s="69" t="e">
        <f t="shared" si="123"/>
        <v>#DIV/0!</v>
      </c>
      <c r="AU263" s="69" t="e">
        <f t="shared" si="124"/>
        <v>#DIV/0!</v>
      </c>
      <c r="AV263" s="68"/>
      <c r="AW263" s="68"/>
      <c r="AX263" s="68" t="s">
        <v>120</v>
      </c>
      <c r="AY263" s="68"/>
      <c r="AZ263" s="69" t="e">
        <f t="shared" si="125"/>
        <v>#DIV/0!</v>
      </c>
      <c r="BA263" s="69" t="e">
        <f t="shared" si="126"/>
        <v>#DIV/0!</v>
      </c>
      <c r="BB263" s="68"/>
      <c r="BC263" s="68"/>
      <c r="BD263" s="68" t="s">
        <v>121</v>
      </c>
      <c r="BE263" s="68"/>
      <c r="BF263" s="69" t="e">
        <f t="shared" si="127"/>
        <v>#DIV/0!</v>
      </c>
      <c r="BG263" s="69" t="e">
        <f t="shared" si="128"/>
        <v>#DIV/0!</v>
      </c>
      <c r="BH263" s="68"/>
      <c r="BI263" s="68"/>
      <c r="BJ263" s="68" t="s">
        <v>122</v>
      </c>
      <c r="BK263" s="68"/>
      <c r="BL263" s="69" t="e">
        <f t="shared" si="129"/>
        <v>#DIV/0!</v>
      </c>
      <c r="BM263" s="69" t="e">
        <f t="shared" si="130"/>
        <v>#DIV/0!</v>
      </c>
      <c r="BN263" s="68"/>
      <c r="BO263" s="68"/>
      <c r="BP263" s="68" t="s">
        <v>123</v>
      </c>
      <c r="BQ263" s="68"/>
      <c r="BR263" s="69" t="e">
        <f t="shared" si="131"/>
        <v>#DIV/0!</v>
      </c>
      <c r="BS263" s="69" t="e">
        <f t="shared" si="132"/>
        <v>#DIV/0!</v>
      </c>
      <c r="BT263" s="68"/>
      <c r="BU263" s="68"/>
      <c r="BV263" s="68" t="s">
        <v>124</v>
      </c>
      <c r="BW263" s="68"/>
      <c r="BX263" s="69" t="e">
        <f t="shared" si="133"/>
        <v>#DIV/0!</v>
      </c>
      <c r="BY263" s="69" t="e">
        <f t="shared" si="134"/>
        <v>#DIV/0!</v>
      </c>
      <c r="BZ263" s="68"/>
      <c r="CA263" s="68"/>
      <c r="CB263" s="68" t="s">
        <v>125</v>
      </c>
      <c r="CC263" s="68"/>
      <c r="CD263" s="69" t="e">
        <f t="shared" si="135"/>
        <v>#DIV/0!</v>
      </c>
      <c r="CE263" s="69" t="e">
        <f t="shared" si="136"/>
        <v>#DIV/0!</v>
      </c>
      <c r="CF263" s="68"/>
      <c r="CG263" s="68"/>
      <c r="CH263" s="68" t="s">
        <v>126</v>
      </c>
      <c r="CI263" s="68"/>
      <c r="CJ263" s="69" t="e">
        <f t="shared" si="137"/>
        <v>#DIV/0!</v>
      </c>
      <c r="CK263" s="69" t="e">
        <f t="shared" si="138"/>
        <v>#DIV/0!</v>
      </c>
      <c r="CL263" s="68"/>
      <c r="CM263" s="68"/>
      <c r="CN263" s="59">
        <f t="shared" si="139"/>
        <v>0</v>
      </c>
      <c r="CO263" s="59">
        <f t="shared" si="140"/>
        <v>0</v>
      </c>
      <c r="CP263" s="59">
        <f t="shared" si="141"/>
        <v>0</v>
      </c>
      <c r="CQ263" s="59">
        <f t="shared" si="142"/>
        <v>0</v>
      </c>
      <c r="CR263" s="59">
        <f t="shared" si="143"/>
        <v>0</v>
      </c>
      <c r="CS263" s="59">
        <f t="shared" si="144"/>
        <v>0</v>
      </c>
      <c r="CT263" s="59">
        <f t="shared" si="145"/>
        <v>0</v>
      </c>
      <c r="CU263" s="59">
        <f t="shared" si="146"/>
        <v>0</v>
      </c>
      <c r="CV263" s="59">
        <f t="shared" si="147"/>
        <v>0</v>
      </c>
      <c r="CW263" s="59">
        <f t="shared" si="148"/>
        <v>0</v>
      </c>
      <c r="CX263" s="59">
        <f t="shared" si="149"/>
        <v>0</v>
      </c>
      <c r="CY263" s="59">
        <f t="shared" si="150"/>
        <v>0</v>
      </c>
      <c r="CZ263" s="59">
        <f t="shared" si="151"/>
        <v>0</v>
      </c>
    </row>
    <row r="264" spans="1:104" ht="51.45" x14ac:dyDescent="0.4">
      <c r="A264" s="150" t="s">
        <v>457</v>
      </c>
      <c r="B264" s="184" t="s">
        <v>158</v>
      </c>
      <c r="C264" s="21" t="s">
        <v>1708</v>
      </c>
      <c r="D264" s="129" t="s">
        <v>527</v>
      </c>
      <c r="E264" s="129" t="s">
        <v>480</v>
      </c>
      <c r="F264" s="129" t="s">
        <v>481</v>
      </c>
      <c r="G264" s="21">
        <f t="shared" ref="G264:G327" si="152">+SUM(H264:S264)</f>
        <v>2</v>
      </c>
      <c r="H264" s="130"/>
      <c r="I264" s="130"/>
      <c r="J264" s="130"/>
      <c r="K264" s="130"/>
      <c r="L264" s="130"/>
      <c r="M264" s="130"/>
      <c r="N264" s="130">
        <v>1</v>
      </c>
      <c r="O264" s="130"/>
      <c r="P264" s="130"/>
      <c r="Q264" s="130"/>
      <c r="R264" s="130">
        <v>1</v>
      </c>
      <c r="S264" s="130"/>
      <c r="T264" s="68" t="s">
        <v>115</v>
      </c>
      <c r="U264" s="68"/>
      <c r="V264" s="69" t="e">
        <f t="shared" ref="V264:V327" si="153">+U264/$H264</f>
        <v>#DIV/0!</v>
      </c>
      <c r="W264" s="69">
        <f t="shared" ref="W264:W327" si="154">+U264/$G264</f>
        <v>0</v>
      </c>
      <c r="X264" s="68"/>
      <c r="Y264" s="68"/>
      <c r="Z264" s="68" t="s">
        <v>116</v>
      </c>
      <c r="AA264" s="68"/>
      <c r="AB264" s="69" t="e">
        <f t="shared" ref="AB264:AB327" si="155">+AA264/$I264</f>
        <v>#DIV/0!</v>
      </c>
      <c r="AC264" s="69">
        <f t="shared" ref="AC264:AC327" si="156">+(AA264/$G264)+W264</f>
        <v>0</v>
      </c>
      <c r="AD264" s="68"/>
      <c r="AE264" s="68"/>
      <c r="AF264" s="68" t="s">
        <v>117</v>
      </c>
      <c r="AG264" s="68"/>
      <c r="AH264" s="69" t="e">
        <f t="shared" ref="AH264:AH327" si="157">+AG264/$J264</f>
        <v>#DIV/0!</v>
      </c>
      <c r="AI264" s="69">
        <f t="shared" ref="AI264:AI327" si="158">+(AG264/$G264)+AC264</f>
        <v>0</v>
      </c>
      <c r="AJ264" s="68"/>
      <c r="AK264" s="68"/>
      <c r="AL264" s="68" t="s">
        <v>118</v>
      </c>
      <c r="AM264" s="68"/>
      <c r="AN264" s="69" t="e">
        <f t="shared" ref="AN264:AN327" si="159">+AM264/$K264</f>
        <v>#DIV/0!</v>
      </c>
      <c r="AO264" s="69">
        <f t="shared" ref="AO264:AO327" si="160">+(AM264/$G264)+AI264</f>
        <v>0</v>
      </c>
      <c r="AP264" s="68"/>
      <c r="AQ264" s="68"/>
      <c r="AR264" s="68" t="s">
        <v>119</v>
      </c>
      <c r="AS264" s="68"/>
      <c r="AT264" s="69" t="e">
        <f t="shared" ref="AT264:AT327" si="161">+AS264/$L264</f>
        <v>#DIV/0!</v>
      </c>
      <c r="AU264" s="69">
        <f t="shared" ref="AU264:AU327" si="162">+(AS264/$G264)+AO264</f>
        <v>0</v>
      </c>
      <c r="AV264" s="68"/>
      <c r="AW264" s="68"/>
      <c r="AX264" s="68" t="s">
        <v>120</v>
      </c>
      <c r="AY264" s="68"/>
      <c r="AZ264" s="69" t="e">
        <f t="shared" ref="AZ264:AZ327" si="163">+AY264/$M264</f>
        <v>#DIV/0!</v>
      </c>
      <c r="BA264" s="69">
        <f t="shared" ref="BA264:BA327" si="164">+(AY264/$G264)+AU264</f>
        <v>0</v>
      </c>
      <c r="BB264" s="68"/>
      <c r="BC264" s="68"/>
      <c r="BD264" s="68" t="s">
        <v>121</v>
      </c>
      <c r="BE264" s="68"/>
      <c r="BF264" s="69">
        <f t="shared" ref="BF264:BF327" si="165">+BE264/$N264</f>
        <v>0</v>
      </c>
      <c r="BG264" s="69">
        <f t="shared" ref="BG264:BG327" si="166">+(BE264/$G264)+BA264</f>
        <v>0</v>
      </c>
      <c r="BH264" s="68"/>
      <c r="BI264" s="68"/>
      <c r="BJ264" s="68" t="s">
        <v>122</v>
      </c>
      <c r="BK264" s="68"/>
      <c r="BL264" s="69" t="e">
        <f t="shared" ref="BL264:BL327" si="167">+BK264/$O264</f>
        <v>#DIV/0!</v>
      </c>
      <c r="BM264" s="69">
        <f t="shared" ref="BM264:BM327" si="168">+(BK264/$G264)+BG264</f>
        <v>0</v>
      </c>
      <c r="BN264" s="68"/>
      <c r="BO264" s="68"/>
      <c r="BP264" s="68" t="s">
        <v>123</v>
      </c>
      <c r="BQ264" s="68"/>
      <c r="BR264" s="69" t="e">
        <f t="shared" ref="BR264:BR327" si="169">+BQ264/$P264</f>
        <v>#DIV/0!</v>
      </c>
      <c r="BS264" s="69">
        <f t="shared" ref="BS264:BS327" si="170">+(BQ264/$G264)+BM264</f>
        <v>0</v>
      </c>
      <c r="BT264" s="68"/>
      <c r="BU264" s="68"/>
      <c r="BV264" s="68" t="s">
        <v>124</v>
      </c>
      <c r="BW264" s="68"/>
      <c r="BX264" s="69" t="e">
        <f t="shared" ref="BX264:BX327" si="171">+BW264/$Q264</f>
        <v>#DIV/0!</v>
      </c>
      <c r="BY264" s="69">
        <f t="shared" ref="BY264:BY327" si="172">+(BW264/$G264)+BS264</f>
        <v>0</v>
      </c>
      <c r="BZ264" s="68"/>
      <c r="CA264" s="68"/>
      <c r="CB264" s="68" t="s">
        <v>125</v>
      </c>
      <c r="CC264" s="68"/>
      <c r="CD264" s="69">
        <f t="shared" ref="CD264:CD327" si="173">+CC264/$R264</f>
        <v>0</v>
      </c>
      <c r="CE264" s="69">
        <f t="shared" ref="CE264:CE327" si="174">+(CC264/$G264)+BY264</f>
        <v>0</v>
      </c>
      <c r="CF264" s="68"/>
      <c r="CG264" s="68"/>
      <c r="CH264" s="68" t="s">
        <v>126</v>
      </c>
      <c r="CI264" s="68"/>
      <c r="CJ264" s="69" t="e">
        <f t="shared" ref="CJ264:CJ327" si="175">+CI264/$S264</f>
        <v>#DIV/0!</v>
      </c>
      <c r="CK264" s="69">
        <f t="shared" ref="CK264:CK327" si="176">+(CI264/$G264)+CE264</f>
        <v>0</v>
      </c>
      <c r="CL264" s="68"/>
      <c r="CM264" s="68"/>
      <c r="CN264" s="59">
        <f t="shared" ref="CN264:CN327" si="177">+U264</f>
        <v>0</v>
      </c>
      <c r="CO264" s="59">
        <f t="shared" ref="CO264:CO327" si="178">+AA264</f>
        <v>0</v>
      </c>
      <c r="CP264" s="59">
        <f t="shared" ref="CP264:CP327" si="179">+AG264</f>
        <v>0</v>
      </c>
      <c r="CQ264" s="59">
        <f t="shared" ref="CQ264:CQ327" si="180">+AM264</f>
        <v>0</v>
      </c>
      <c r="CR264" s="59">
        <f t="shared" ref="CR264:CR327" si="181">+AS264</f>
        <v>0</v>
      </c>
      <c r="CS264" s="59">
        <f t="shared" ref="CS264:CS327" si="182">+AY264</f>
        <v>0</v>
      </c>
      <c r="CT264" s="59">
        <f t="shared" ref="CT264:CT327" si="183">+BE264</f>
        <v>0</v>
      </c>
      <c r="CU264" s="59">
        <f t="shared" ref="CU264:CU327" si="184">+BK264</f>
        <v>0</v>
      </c>
      <c r="CV264" s="59">
        <f t="shared" ref="CV264:CV327" si="185">+BQ264</f>
        <v>0</v>
      </c>
      <c r="CW264" s="59">
        <f t="shared" ref="CW264:CW327" si="186">+BW264</f>
        <v>0</v>
      </c>
      <c r="CX264" s="59">
        <f t="shared" ref="CX264:CX327" si="187">+CC264</f>
        <v>0</v>
      </c>
      <c r="CY264" s="59">
        <f t="shared" ref="CY264:CY327" si="188">+CI264</f>
        <v>0</v>
      </c>
      <c r="CZ264" s="59">
        <f t="shared" ref="CZ264:CZ327" si="189">+SUM(CN264:CY264)</f>
        <v>0</v>
      </c>
    </row>
    <row r="265" spans="1:104" ht="25.75" x14ac:dyDescent="0.4">
      <c r="A265" s="150" t="s">
        <v>457</v>
      </c>
      <c r="B265" s="185"/>
      <c r="C265" s="21" t="s">
        <v>1709</v>
      </c>
      <c r="D265" s="129" t="s">
        <v>527</v>
      </c>
      <c r="E265" s="129" t="s">
        <v>624</v>
      </c>
      <c r="F265" s="129" t="s">
        <v>625</v>
      </c>
      <c r="G265" s="21">
        <f t="shared" si="152"/>
        <v>1</v>
      </c>
      <c r="H265" s="130"/>
      <c r="I265" s="130"/>
      <c r="J265" s="130"/>
      <c r="K265" s="130"/>
      <c r="L265" s="130"/>
      <c r="M265" s="130"/>
      <c r="N265" s="130"/>
      <c r="O265" s="130"/>
      <c r="P265" s="130"/>
      <c r="Q265" s="130"/>
      <c r="R265" s="130">
        <v>1</v>
      </c>
      <c r="S265" s="130"/>
      <c r="T265" s="68" t="s">
        <v>115</v>
      </c>
      <c r="U265" s="68"/>
      <c r="V265" s="69" t="e">
        <f t="shared" si="153"/>
        <v>#DIV/0!</v>
      </c>
      <c r="W265" s="69">
        <f t="shared" si="154"/>
        <v>0</v>
      </c>
      <c r="X265" s="68"/>
      <c r="Y265" s="68"/>
      <c r="Z265" s="68" t="s">
        <v>116</v>
      </c>
      <c r="AA265" s="68"/>
      <c r="AB265" s="69" t="e">
        <f t="shared" si="155"/>
        <v>#DIV/0!</v>
      </c>
      <c r="AC265" s="69">
        <f t="shared" si="156"/>
        <v>0</v>
      </c>
      <c r="AD265" s="68"/>
      <c r="AE265" s="68"/>
      <c r="AF265" s="68" t="s">
        <v>117</v>
      </c>
      <c r="AG265" s="68"/>
      <c r="AH265" s="69" t="e">
        <f t="shared" si="157"/>
        <v>#DIV/0!</v>
      </c>
      <c r="AI265" s="69">
        <f t="shared" si="158"/>
        <v>0</v>
      </c>
      <c r="AJ265" s="68"/>
      <c r="AK265" s="68"/>
      <c r="AL265" s="68" t="s">
        <v>118</v>
      </c>
      <c r="AM265" s="68"/>
      <c r="AN265" s="69" t="e">
        <f t="shared" si="159"/>
        <v>#DIV/0!</v>
      </c>
      <c r="AO265" s="69">
        <f t="shared" si="160"/>
        <v>0</v>
      </c>
      <c r="AP265" s="68"/>
      <c r="AQ265" s="68"/>
      <c r="AR265" s="68" t="s">
        <v>119</v>
      </c>
      <c r="AS265" s="68"/>
      <c r="AT265" s="69" t="e">
        <f t="shared" si="161"/>
        <v>#DIV/0!</v>
      </c>
      <c r="AU265" s="69">
        <f t="shared" si="162"/>
        <v>0</v>
      </c>
      <c r="AV265" s="68"/>
      <c r="AW265" s="68"/>
      <c r="AX265" s="68" t="s">
        <v>120</v>
      </c>
      <c r="AY265" s="68"/>
      <c r="AZ265" s="69" t="e">
        <f t="shared" si="163"/>
        <v>#DIV/0!</v>
      </c>
      <c r="BA265" s="69">
        <f t="shared" si="164"/>
        <v>0</v>
      </c>
      <c r="BB265" s="68"/>
      <c r="BC265" s="68"/>
      <c r="BD265" s="68" t="s">
        <v>121</v>
      </c>
      <c r="BE265" s="68"/>
      <c r="BF265" s="69" t="e">
        <f t="shared" si="165"/>
        <v>#DIV/0!</v>
      </c>
      <c r="BG265" s="69">
        <f t="shared" si="166"/>
        <v>0</v>
      </c>
      <c r="BH265" s="68"/>
      <c r="BI265" s="68"/>
      <c r="BJ265" s="68" t="s">
        <v>122</v>
      </c>
      <c r="BK265" s="68"/>
      <c r="BL265" s="69" t="e">
        <f t="shared" si="167"/>
        <v>#DIV/0!</v>
      </c>
      <c r="BM265" s="69">
        <f t="shared" si="168"/>
        <v>0</v>
      </c>
      <c r="BN265" s="68"/>
      <c r="BO265" s="68"/>
      <c r="BP265" s="68" t="s">
        <v>123</v>
      </c>
      <c r="BQ265" s="68"/>
      <c r="BR265" s="69" t="e">
        <f t="shared" si="169"/>
        <v>#DIV/0!</v>
      </c>
      <c r="BS265" s="69">
        <f t="shared" si="170"/>
        <v>0</v>
      </c>
      <c r="BT265" s="68"/>
      <c r="BU265" s="68"/>
      <c r="BV265" s="68" t="s">
        <v>124</v>
      </c>
      <c r="BW265" s="68"/>
      <c r="BX265" s="69" t="e">
        <f t="shared" si="171"/>
        <v>#DIV/0!</v>
      </c>
      <c r="BY265" s="69">
        <f t="shared" si="172"/>
        <v>0</v>
      </c>
      <c r="BZ265" s="68"/>
      <c r="CA265" s="68"/>
      <c r="CB265" s="68" t="s">
        <v>125</v>
      </c>
      <c r="CC265" s="68"/>
      <c r="CD265" s="69">
        <f t="shared" si="173"/>
        <v>0</v>
      </c>
      <c r="CE265" s="69">
        <f t="shared" si="174"/>
        <v>0</v>
      </c>
      <c r="CF265" s="68"/>
      <c r="CG265" s="68"/>
      <c r="CH265" s="68" t="s">
        <v>126</v>
      </c>
      <c r="CI265" s="68"/>
      <c r="CJ265" s="69" t="e">
        <f t="shared" si="175"/>
        <v>#DIV/0!</v>
      </c>
      <c r="CK265" s="69">
        <f t="shared" si="176"/>
        <v>0</v>
      </c>
      <c r="CL265" s="68"/>
      <c r="CM265" s="68"/>
      <c r="CN265" s="59">
        <f t="shared" si="177"/>
        <v>0</v>
      </c>
      <c r="CO265" s="59">
        <f t="shared" si="178"/>
        <v>0</v>
      </c>
      <c r="CP265" s="59">
        <f t="shared" si="179"/>
        <v>0</v>
      </c>
      <c r="CQ265" s="59">
        <f t="shared" si="180"/>
        <v>0</v>
      </c>
      <c r="CR265" s="59">
        <f t="shared" si="181"/>
        <v>0</v>
      </c>
      <c r="CS265" s="59">
        <f t="shared" si="182"/>
        <v>0</v>
      </c>
      <c r="CT265" s="59">
        <f t="shared" si="183"/>
        <v>0</v>
      </c>
      <c r="CU265" s="59">
        <f t="shared" si="184"/>
        <v>0</v>
      </c>
      <c r="CV265" s="59">
        <f t="shared" si="185"/>
        <v>0</v>
      </c>
      <c r="CW265" s="59">
        <f t="shared" si="186"/>
        <v>0</v>
      </c>
      <c r="CX265" s="59">
        <f t="shared" si="187"/>
        <v>0</v>
      </c>
      <c r="CY265" s="59">
        <f t="shared" si="188"/>
        <v>0</v>
      </c>
      <c r="CZ265" s="59">
        <f t="shared" si="189"/>
        <v>0</v>
      </c>
    </row>
    <row r="266" spans="1:104" ht="25.75" x14ac:dyDescent="0.4">
      <c r="A266" s="150" t="s">
        <v>457</v>
      </c>
      <c r="B266" s="185"/>
      <c r="C266" s="21" t="s">
        <v>1710</v>
      </c>
      <c r="D266" s="23"/>
      <c r="E266" s="23"/>
      <c r="F266" s="21"/>
      <c r="G266" s="21">
        <f t="shared" si="152"/>
        <v>0</v>
      </c>
      <c r="H266" s="21"/>
      <c r="I266" s="21"/>
      <c r="J266" s="21"/>
      <c r="K266" s="21"/>
      <c r="L266" s="21"/>
      <c r="M266" s="21"/>
      <c r="N266" s="21"/>
      <c r="O266" s="21"/>
      <c r="P266" s="21"/>
      <c r="Q266" s="21"/>
      <c r="R266" s="21"/>
      <c r="S266" s="21"/>
      <c r="T266" s="68" t="s">
        <v>115</v>
      </c>
      <c r="U266" s="68"/>
      <c r="V266" s="69" t="e">
        <f t="shared" si="153"/>
        <v>#DIV/0!</v>
      </c>
      <c r="W266" s="69" t="e">
        <f t="shared" si="154"/>
        <v>#DIV/0!</v>
      </c>
      <c r="X266" s="68"/>
      <c r="Y266" s="68"/>
      <c r="Z266" s="68" t="s">
        <v>116</v>
      </c>
      <c r="AA266" s="68"/>
      <c r="AB266" s="69" t="e">
        <f t="shared" si="155"/>
        <v>#DIV/0!</v>
      </c>
      <c r="AC266" s="69" t="e">
        <f t="shared" si="156"/>
        <v>#DIV/0!</v>
      </c>
      <c r="AD266" s="68"/>
      <c r="AE266" s="68"/>
      <c r="AF266" s="68" t="s">
        <v>117</v>
      </c>
      <c r="AG266" s="68"/>
      <c r="AH266" s="69" t="e">
        <f t="shared" si="157"/>
        <v>#DIV/0!</v>
      </c>
      <c r="AI266" s="69" t="e">
        <f t="shared" si="158"/>
        <v>#DIV/0!</v>
      </c>
      <c r="AJ266" s="68"/>
      <c r="AK266" s="68"/>
      <c r="AL266" s="68" t="s">
        <v>118</v>
      </c>
      <c r="AM266" s="68"/>
      <c r="AN266" s="69" t="e">
        <f t="shared" si="159"/>
        <v>#DIV/0!</v>
      </c>
      <c r="AO266" s="69" t="e">
        <f t="shared" si="160"/>
        <v>#DIV/0!</v>
      </c>
      <c r="AP266" s="68"/>
      <c r="AQ266" s="68"/>
      <c r="AR266" s="68" t="s">
        <v>119</v>
      </c>
      <c r="AS266" s="68"/>
      <c r="AT266" s="69" t="e">
        <f t="shared" si="161"/>
        <v>#DIV/0!</v>
      </c>
      <c r="AU266" s="69" t="e">
        <f t="shared" si="162"/>
        <v>#DIV/0!</v>
      </c>
      <c r="AV266" s="68"/>
      <c r="AW266" s="68"/>
      <c r="AX266" s="68" t="s">
        <v>120</v>
      </c>
      <c r="AY266" s="68"/>
      <c r="AZ266" s="69" t="e">
        <f t="shared" si="163"/>
        <v>#DIV/0!</v>
      </c>
      <c r="BA266" s="69" t="e">
        <f t="shared" si="164"/>
        <v>#DIV/0!</v>
      </c>
      <c r="BB266" s="68"/>
      <c r="BC266" s="68"/>
      <c r="BD266" s="68" t="s">
        <v>121</v>
      </c>
      <c r="BE266" s="68"/>
      <c r="BF266" s="69" t="e">
        <f t="shared" si="165"/>
        <v>#DIV/0!</v>
      </c>
      <c r="BG266" s="69" t="e">
        <f t="shared" si="166"/>
        <v>#DIV/0!</v>
      </c>
      <c r="BH266" s="68"/>
      <c r="BI266" s="68"/>
      <c r="BJ266" s="68" t="s">
        <v>122</v>
      </c>
      <c r="BK266" s="68"/>
      <c r="BL266" s="69" t="e">
        <f t="shared" si="167"/>
        <v>#DIV/0!</v>
      </c>
      <c r="BM266" s="69" t="e">
        <f t="shared" si="168"/>
        <v>#DIV/0!</v>
      </c>
      <c r="BN266" s="68"/>
      <c r="BO266" s="68"/>
      <c r="BP266" s="68" t="s">
        <v>123</v>
      </c>
      <c r="BQ266" s="68"/>
      <c r="BR266" s="69" t="e">
        <f t="shared" si="169"/>
        <v>#DIV/0!</v>
      </c>
      <c r="BS266" s="69" t="e">
        <f t="shared" si="170"/>
        <v>#DIV/0!</v>
      </c>
      <c r="BT266" s="68"/>
      <c r="BU266" s="68"/>
      <c r="BV266" s="68" t="s">
        <v>124</v>
      </c>
      <c r="BW266" s="68"/>
      <c r="BX266" s="69" t="e">
        <f t="shared" si="171"/>
        <v>#DIV/0!</v>
      </c>
      <c r="BY266" s="69" t="e">
        <f t="shared" si="172"/>
        <v>#DIV/0!</v>
      </c>
      <c r="BZ266" s="68"/>
      <c r="CA266" s="68"/>
      <c r="CB266" s="68" t="s">
        <v>125</v>
      </c>
      <c r="CC266" s="68"/>
      <c r="CD266" s="69" t="e">
        <f t="shared" si="173"/>
        <v>#DIV/0!</v>
      </c>
      <c r="CE266" s="69" t="e">
        <f t="shared" si="174"/>
        <v>#DIV/0!</v>
      </c>
      <c r="CF266" s="68"/>
      <c r="CG266" s="68"/>
      <c r="CH266" s="68" t="s">
        <v>126</v>
      </c>
      <c r="CI266" s="68"/>
      <c r="CJ266" s="69" t="e">
        <f t="shared" si="175"/>
        <v>#DIV/0!</v>
      </c>
      <c r="CK266" s="69" t="e">
        <f t="shared" si="176"/>
        <v>#DIV/0!</v>
      </c>
      <c r="CL266" s="68"/>
      <c r="CM266" s="68"/>
      <c r="CN266" s="59">
        <f t="shared" si="177"/>
        <v>0</v>
      </c>
      <c r="CO266" s="59">
        <f t="shared" si="178"/>
        <v>0</v>
      </c>
      <c r="CP266" s="59">
        <f t="shared" si="179"/>
        <v>0</v>
      </c>
      <c r="CQ266" s="59">
        <f t="shared" si="180"/>
        <v>0</v>
      </c>
      <c r="CR266" s="59">
        <f t="shared" si="181"/>
        <v>0</v>
      </c>
      <c r="CS266" s="59">
        <f t="shared" si="182"/>
        <v>0</v>
      </c>
      <c r="CT266" s="59">
        <f t="shared" si="183"/>
        <v>0</v>
      </c>
      <c r="CU266" s="59">
        <f t="shared" si="184"/>
        <v>0</v>
      </c>
      <c r="CV266" s="59">
        <f t="shared" si="185"/>
        <v>0</v>
      </c>
      <c r="CW266" s="59">
        <f t="shared" si="186"/>
        <v>0</v>
      </c>
      <c r="CX266" s="59">
        <f t="shared" si="187"/>
        <v>0</v>
      </c>
      <c r="CY266" s="59">
        <f t="shared" si="188"/>
        <v>0</v>
      </c>
      <c r="CZ266" s="59">
        <f t="shared" si="189"/>
        <v>0</v>
      </c>
    </row>
    <row r="267" spans="1:104" ht="25.75" x14ac:dyDescent="0.4">
      <c r="A267" s="150" t="s">
        <v>457</v>
      </c>
      <c r="B267" s="186"/>
      <c r="C267" s="21" t="s">
        <v>1711</v>
      </c>
      <c r="D267" s="23"/>
      <c r="E267" s="23"/>
      <c r="F267" s="21"/>
      <c r="G267" s="21">
        <f t="shared" si="152"/>
        <v>0</v>
      </c>
      <c r="H267" s="21"/>
      <c r="I267" s="21"/>
      <c r="J267" s="21"/>
      <c r="K267" s="21"/>
      <c r="L267" s="21"/>
      <c r="M267" s="21"/>
      <c r="N267" s="21"/>
      <c r="O267" s="21"/>
      <c r="P267" s="21"/>
      <c r="Q267" s="21"/>
      <c r="R267" s="21"/>
      <c r="S267" s="21"/>
      <c r="T267" s="68" t="s">
        <v>115</v>
      </c>
      <c r="U267" s="68"/>
      <c r="V267" s="69" t="e">
        <f t="shared" si="153"/>
        <v>#DIV/0!</v>
      </c>
      <c r="W267" s="69" t="e">
        <f t="shared" si="154"/>
        <v>#DIV/0!</v>
      </c>
      <c r="X267" s="68"/>
      <c r="Y267" s="68"/>
      <c r="Z267" s="68" t="s">
        <v>116</v>
      </c>
      <c r="AA267" s="68"/>
      <c r="AB267" s="69" t="e">
        <f t="shared" si="155"/>
        <v>#DIV/0!</v>
      </c>
      <c r="AC267" s="69" t="e">
        <f t="shared" si="156"/>
        <v>#DIV/0!</v>
      </c>
      <c r="AD267" s="68"/>
      <c r="AE267" s="68"/>
      <c r="AF267" s="68" t="s">
        <v>117</v>
      </c>
      <c r="AG267" s="68"/>
      <c r="AH267" s="69" t="e">
        <f t="shared" si="157"/>
        <v>#DIV/0!</v>
      </c>
      <c r="AI267" s="69" t="e">
        <f t="shared" si="158"/>
        <v>#DIV/0!</v>
      </c>
      <c r="AJ267" s="68"/>
      <c r="AK267" s="68"/>
      <c r="AL267" s="68" t="s">
        <v>118</v>
      </c>
      <c r="AM267" s="68"/>
      <c r="AN267" s="69" t="e">
        <f t="shared" si="159"/>
        <v>#DIV/0!</v>
      </c>
      <c r="AO267" s="69" t="e">
        <f t="shared" si="160"/>
        <v>#DIV/0!</v>
      </c>
      <c r="AP267" s="68"/>
      <c r="AQ267" s="68"/>
      <c r="AR267" s="68" t="s">
        <v>119</v>
      </c>
      <c r="AS267" s="68"/>
      <c r="AT267" s="69" t="e">
        <f t="shared" si="161"/>
        <v>#DIV/0!</v>
      </c>
      <c r="AU267" s="69" t="e">
        <f t="shared" si="162"/>
        <v>#DIV/0!</v>
      </c>
      <c r="AV267" s="68"/>
      <c r="AW267" s="68"/>
      <c r="AX267" s="68" t="s">
        <v>120</v>
      </c>
      <c r="AY267" s="68"/>
      <c r="AZ267" s="69" t="e">
        <f t="shared" si="163"/>
        <v>#DIV/0!</v>
      </c>
      <c r="BA267" s="69" t="e">
        <f t="shared" si="164"/>
        <v>#DIV/0!</v>
      </c>
      <c r="BB267" s="68"/>
      <c r="BC267" s="68"/>
      <c r="BD267" s="68" t="s">
        <v>121</v>
      </c>
      <c r="BE267" s="68"/>
      <c r="BF267" s="69" t="e">
        <f t="shared" si="165"/>
        <v>#DIV/0!</v>
      </c>
      <c r="BG267" s="69" t="e">
        <f t="shared" si="166"/>
        <v>#DIV/0!</v>
      </c>
      <c r="BH267" s="68"/>
      <c r="BI267" s="68"/>
      <c r="BJ267" s="68" t="s">
        <v>122</v>
      </c>
      <c r="BK267" s="68"/>
      <c r="BL267" s="69" t="e">
        <f t="shared" si="167"/>
        <v>#DIV/0!</v>
      </c>
      <c r="BM267" s="69" t="e">
        <f t="shared" si="168"/>
        <v>#DIV/0!</v>
      </c>
      <c r="BN267" s="68"/>
      <c r="BO267" s="68"/>
      <c r="BP267" s="68" t="s">
        <v>123</v>
      </c>
      <c r="BQ267" s="68"/>
      <c r="BR267" s="69" t="e">
        <f t="shared" si="169"/>
        <v>#DIV/0!</v>
      </c>
      <c r="BS267" s="69" t="e">
        <f t="shared" si="170"/>
        <v>#DIV/0!</v>
      </c>
      <c r="BT267" s="68"/>
      <c r="BU267" s="68"/>
      <c r="BV267" s="68" t="s">
        <v>124</v>
      </c>
      <c r="BW267" s="68"/>
      <c r="BX267" s="69" t="e">
        <f t="shared" si="171"/>
        <v>#DIV/0!</v>
      </c>
      <c r="BY267" s="69" t="e">
        <f t="shared" si="172"/>
        <v>#DIV/0!</v>
      </c>
      <c r="BZ267" s="68"/>
      <c r="CA267" s="68"/>
      <c r="CB267" s="68" t="s">
        <v>125</v>
      </c>
      <c r="CC267" s="68"/>
      <c r="CD267" s="69" t="e">
        <f t="shared" si="173"/>
        <v>#DIV/0!</v>
      </c>
      <c r="CE267" s="69" t="e">
        <f t="shared" si="174"/>
        <v>#DIV/0!</v>
      </c>
      <c r="CF267" s="68"/>
      <c r="CG267" s="68"/>
      <c r="CH267" s="68" t="s">
        <v>126</v>
      </c>
      <c r="CI267" s="68"/>
      <c r="CJ267" s="69" t="e">
        <f t="shared" si="175"/>
        <v>#DIV/0!</v>
      </c>
      <c r="CK267" s="69" t="e">
        <f t="shared" si="176"/>
        <v>#DIV/0!</v>
      </c>
      <c r="CL267" s="68"/>
      <c r="CM267" s="68"/>
      <c r="CN267" s="59">
        <f t="shared" si="177"/>
        <v>0</v>
      </c>
      <c r="CO267" s="59">
        <f t="shared" si="178"/>
        <v>0</v>
      </c>
      <c r="CP267" s="59">
        <f t="shared" si="179"/>
        <v>0</v>
      </c>
      <c r="CQ267" s="59">
        <f t="shared" si="180"/>
        <v>0</v>
      </c>
      <c r="CR267" s="59">
        <f t="shared" si="181"/>
        <v>0</v>
      </c>
      <c r="CS267" s="59">
        <f t="shared" si="182"/>
        <v>0</v>
      </c>
      <c r="CT267" s="59">
        <f t="shared" si="183"/>
        <v>0</v>
      </c>
      <c r="CU267" s="59">
        <f t="shared" si="184"/>
        <v>0</v>
      </c>
      <c r="CV267" s="59">
        <f t="shared" si="185"/>
        <v>0</v>
      </c>
      <c r="CW267" s="59">
        <f t="shared" si="186"/>
        <v>0</v>
      </c>
      <c r="CX267" s="59">
        <f t="shared" si="187"/>
        <v>0</v>
      </c>
      <c r="CY267" s="59">
        <f t="shared" si="188"/>
        <v>0</v>
      </c>
      <c r="CZ267" s="59">
        <f t="shared" si="189"/>
        <v>0</v>
      </c>
    </row>
    <row r="268" spans="1:104" ht="38.6" x14ac:dyDescent="0.4">
      <c r="A268" s="150" t="s">
        <v>457</v>
      </c>
      <c r="B268" s="184" t="s">
        <v>158</v>
      </c>
      <c r="C268" s="21" t="s">
        <v>1712</v>
      </c>
      <c r="D268" s="129" t="s">
        <v>482</v>
      </c>
      <c r="E268" s="129" t="s">
        <v>488</v>
      </c>
      <c r="F268" s="129" t="s">
        <v>529</v>
      </c>
      <c r="G268" s="21">
        <f t="shared" si="152"/>
        <v>1</v>
      </c>
      <c r="H268" s="130"/>
      <c r="I268" s="130"/>
      <c r="J268" s="130"/>
      <c r="K268" s="130"/>
      <c r="L268" s="130"/>
      <c r="M268" s="130"/>
      <c r="N268" s="130"/>
      <c r="O268" s="130"/>
      <c r="P268" s="130"/>
      <c r="Q268" s="130"/>
      <c r="R268" s="130">
        <v>1</v>
      </c>
      <c r="S268" s="130"/>
      <c r="T268" s="68" t="s">
        <v>115</v>
      </c>
      <c r="U268" s="68"/>
      <c r="V268" s="69" t="e">
        <f t="shared" si="153"/>
        <v>#DIV/0!</v>
      </c>
      <c r="W268" s="69">
        <f t="shared" si="154"/>
        <v>0</v>
      </c>
      <c r="X268" s="68"/>
      <c r="Y268" s="68"/>
      <c r="Z268" s="68" t="s">
        <v>116</v>
      </c>
      <c r="AA268" s="68"/>
      <c r="AB268" s="69" t="e">
        <f t="shared" si="155"/>
        <v>#DIV/0!</v>
      </c>
      <c r="AC268" s="69">
        <f t="shared" si="156"/>
        <v>0</v>
      </c>
      <c r="AD268" s="68"/>
      <c r="AE268" s="68"/>
      <c r="AF268" s="68" t="s">
        <v>117</v>
      </c>
      <c r="AG268" s="68"/>
      <c r="AH268" s="69" t="e">
        <f t="shared" si="157"/>
        <v>#DIV/0!</v>
      </c>
      <c r="AI268" s="69">
        <f t="shared" si="158"/>
        <v>0</v>
      </c>
      <c r="AJ268" s="68"/>
      <c r="AK268" s="68"/>
      <c r="AL268" s="68" t="s">
        <v>118</v>
      </c>
      <c r="AM268" s="68"/>
      <c r="AN268" s="69" t="e">
        <f t="shared" si="159"/>
        <v>#DIV/0!</v>
      </c>
      <c r="AO268" s="69">
        <f t="shared" si="160"/>
        <v>0</v>
      </c>
      <c r="AP268" s="68"/>
      <c r="AQ268" s="68"/>
      <c r="AR268" s="68" t="s">
        <v>119</v>
      </c>
      <c r="AS268" s="68"/>
      <c r="AT268" s="69" t="e">
        <f t="shared" si="161"/>
        <v>#DIV/0!</v>
      </c>
      <c r="AU268" s="69">
        <f t="shared" si="162"/>
        <v>0</v>
      </c>
      <c r="AV268" s="68"/>
      <c r="AW268" s="68"/>
      <c r="AX268" s="68" t="s">
        <v>120</v>
      </c>
      <c r="AY268" s="68"/>
      <c r="AZ268" s="69" t="e">
        <f t="shared" si="163"/>
        <v>#DIV/0!</v>
      </c>
      <c r="BA268" s="69">
        <f t="shared" si="164"/>
        <v>0</v>
      </c>
      <c r="BB268" s="68"/>
      <c r="BC268" s="68"/>
      <c r="BD268" s="68" t="s">
        <v>121</v>
      </c>
      <c r="BE268" s="68"/>
      <c r="BF268" s="69" t="e">
        <f t="shared" si="165"/>
        <v>#DIV/0!</v>
      </c>
      <c r="BG268" s="69">
        <f t="shared" si="166"/>
        <v>0</v>
      </c>
      <c r="BH268" s="68"/>
      <c r="BI268" s="68"/>
      <c r="BJ268" s="68" t="s">
        <v>122</v>
      </c>
      <c r="BK268" s="68"/>
      <c r="BL268" s="69" t="e">
        <f t="shared" si="167"/>
        <v>#DIV/0!</v>
      </c>
      <c r="BM268" s="69">
        <f t="shared" si="168"/>
        <v>0</v>
      </c>
      <c r="BN268" s="68"/>
      <c r="BO268" s="68"/>
      <c r="BP268" s="68" t="s">
        <v>123</v>
      </c>
      <c r="BQ268" s="68"/>
      <c r="BR268" s="69" t="e">
        <f t="shared" si="169"/>
        <v>#DIV/0!</v>
      </c>
      <c r="BS268" s="69">
        <f t="shared" si="170"/>
        <v>0</v>
      </c>
      <c r="BT268" s="68"/>
      <c r="BU268" s="68"/>
      <c r="BV268" s="68" t="s">
        <v>124</v>
      </c>
      <c r="BW268" s="68"/>
      <c r="BX268" s="69" t="e">
        <f t="shared" si="171"/>
        <v>#DIV/0!</v>
      </c>
      <c r="BY268" s="69">
        <f t="shared" si="172"/>
        <v>0</v>
      </c>
      <c r="BZ268" s="68"/>
      <c r="CA268" s="68"/>
      <c r="CB268" s="68" t="s">
        <v>125</v>
      </c>
      <c r="CC268" s="68"/>
      <c r="CD268" s="69">
        <f t="shared" si="173"/>
        <v>0</v>
      </c>
      <c r="CE268" s="69">
        <f t="shared" si="174"/>
        <v>0</v>
      </c>
      <c r="CF268" s="68"/>
      <c r="CG268" s="68"/>
      <c r="CH268" s="68" t="s">
        <v>126</v>
      </c>
      <c r="CI268" s="68"/>
      <c r="CJ268" s="69" t="e">
        <f t="shared" si="175"/>
        <v>#DIV/0!</v>
      </c>
      <c r="CK268" s="69">
        <f t="shared" si="176"/>
        <v>0</v>
      </c>
      <c r="CL268" s="68"/>
      <c r="CM268" s="68"/>
      <c r="CN268" s="59">
        <f t="shared" si="177"/>
        <v>0</v>
      </c>
      <c r="CO268" s="59">
        <f t="shared" si="178"/>
        <v>0</v>
      </c>
      <c r="CP268" s="59">
        <f t="shared" si="179"/>
        <v>0</v>
      </c>
      <c r="CQ268" s="59">
        <f t="shared" si="180"/>
        <v>0</v>
      </c>
      <c r="CR268" s="59">
        <f t="shared" si="181"/>
        <v>0</v>
      </c>
      <c r="CS268" s="59">
        <f t="shared" si="182"/>
        <v>0</v>
      </c>
      <c r="CT268" s="59">
        <f t="shared" si="183"/>
        <v>0</v>
      </c>
      <c r="CU268" s="59">
        <f t="shared" si="184"/>
        <v>0</v>
      </c>
      <c r="CV268" s="59">
        <f t="shared" si="185"/>
        <v>0</v>
      </c>
      <c r="CW268" s="59">
        <f t="shared" si="186"/>
        <v>0</v>
      </c>
      <c r="CX268" s="59">
        <f t="shared" si="187"/>
        <v>0</v>
      </c>
      <c r="CY268" s="59">
        <f t="shared" si="188"/>
        <v>0</v>
      </c>
      <c r="CZ268" s="59">
        <f t="shared" si="189"/>
        <v>0</v>
      </c>
    </row>
    <row r="269" spans="1:104" ht="25.75" x14ac:dyDescent="0.4">
      <c r="A269" s="150" t="s">
        <v>457</v>
      </c>
      <c r="B269" s="185"/>
      <c r="C269" s="21" t="s">
        <v>1713</v>
      </c>
      <c r="D269" s="23"/>
      <c r="E269" s="23"/>
      <c r="F269" s="23"/>
      <c r="G269" s="21">
        <f t="shared" si="152"/>
        <v>0</v>
      </c>
      <c r="H269" s="21"/>
      <c r="I269" s="21"/>
      <c r="J269" s="21"/>
      <c r="K269" s="21"/>
      <c r="L269" s="21"/>
      <c r="M269" s="21"/>
      <c r="N269" s="21"/>
      <c r="O269" s="21"/>
      <c r="P269" s="21"/>
      <c r="Q269" s="21"/>
      <c r="R269" s="21"/>
      <c r="S269" s="21"/>
      <c r="T269" s="68" t="s">
        <v>115</v>
      </c>
      <c r="U269" s="68"/>
      <c r="V269" s="69" t="e">
        <f t="shared" si="153"/>
        <v>#DIV/0!</v>
      </c>
      <c r="W269" s="69" t="e">
        <f t="shared" si="154"/>
        <v>#DIV/0!</v>
      </c>
      <c r="X269" s="68"/>
      <c r="Y269" s="68"/>
      <c r="Z269" s="68" t="s">
        <v>116</v>
      </c>
      <c r="AA269" s="68"/>
      <c r="AB269" s="69" t="e">
        <f t="shared" si="155"/>
        <v>#DIV/0!</v>
      </c>
      <c r="AC269" s="69" t="e">
        <f t="shared" si="156"/>
        <v>#DIV/0!</v>
      </c>
      <c r="AD269" s="68"/>
      <c r="AE269" s="68"/>
      <c r="AF269" s="68" t="s">
        <v>117</v>
      </c>
      <c r="AG269" s="68"/>
      <c r="AH269" s="69" t="e">
        <f t="shared" si="157"/>
        <v>#DIV/0!</v>
      </c>
      <c r="AI269" s="69" t="e">
        <f t="shared" si="158"/>
        <v>#DIV/0!</v>
      </c>
      <c r="AJ269" s="68"/>
      <c r="AK269" s="68"/>
      <c r="AL269" s="68" t="s">
        <v>118</v>
      </c>
      <c r="AM269" s="68"/>
      <c r="AN269" s="69" t="e">
        <f t="shared" si="159"/>
        <v>#DIV/0!</v>
      </c>
      <c r="AO269" s="69" t="e">
        <f t="shared" si="160"/>
        <v>#DIV/0!</v>
      </c>
      <c r="AP269" s="68"/>
      <c r="AQ269" s="68"/>
      <c r="AR269" s="68" t="s">
        <v>119</v>
      </c>
      <c r="AS269" s="68"/>
      <c r="AT269" s="69" t="e">
        <f t="shared" si="161"/>
        <v>#DIV/0!</v>
      </c>
      <c r="AU269" s="69" t="e">
        <f t="shared" si="162"/>
        <v>#DIV/0!</v>
      </c>
      <c r="AV269" s="68"/>
      <c r="AW269" s="68"/>
      <c r="AX269" s="68" t="s">
        <v>120</v>
      </c>
      <c r="AY269" s="68"/>
      <c r="AZ269" s="69" t="e">
        <f t="shared" si="163"/>
        <v>#DIV/0!</v>
      </c>
      <c r="BA269" s="69" t="e">
        <f t="shared" si="164"/>
        <v>#DIV/0!</v>
      </c>
      <c r="BB269" s="68"/>
      <c r="BC269" s="68"/>
      <c r="BD269" s="68" t="s">
        <v>121</v>
      </c>
      <c r="BE269" s="68"/>
      <c r="BF269" s="69" t="e">
        <f t="shared" si="165"/>
        <v>#DIV/0!</v>
      </c>
      <c r="BG269" s="69" t="e">
        <f t="shared" si="166"/>
        <v>#DIV/0!</v>
      </c>
      <c r="BH269" s="68"/>
      <c r="BI269" s="68"/>
      <c r="BJ269" s="68" t="s">
        <v>122</v>
      </c>
      <c r="BK269" s="68"/>
      <c r="BL269" s="69" t="e">
        <f t="shared" si="167"/>
        <v>#DIV/0!</v>
      </c>
      <c r="BM269" s="69" t="e">
        <f t="shared" si="168"/>
        <v>#DIV/0!</v>
      </c>
      <c r="BN269" s="68"/>
      <c r="BO269" s="68"/>
      <c r="BP269" s="68" t="s">
        <v>123</v>
      </c>
      <c r="BQ269" s="68"/>
      <c r="BR269" s="69" t="e">
        <f t="shared" si="169"/>
        <v>#DIV/0!</v>
      </c>
      <c r="BS269" s="69" t="e">
        <f t="shared" si="170"/>
        <v>#DIV/0!</v>
      </c>
      <c r="BT269" s="68"/>
      <c r="BU269" s="68"/>
      <c r="BV269" s="68" t="s">
        <v>124</v>
      </c>
      <c r="BW269" s="68"/>
      <c r="BX269" s="69" t="e">
        <f t="shared" si="171"/>
        <v>#DIV/0!</v>
      </c>
      <c r="BY269" s="69" t="e">
        <f t="shared" si="172"/>
        <v>#DIV/0!</v>
      </c>
      <c r="BZ269" s="68"/>
      <c r="CA269" s="68"/>
      <c r="CB269" s="68" t="s">
        <v>125</v>
      </c>
      <c r="CC269" s="68"/>
      <c r="CD269" s="69" t="e">
        <f t="shared" si="173"/>
        <v>#DIV/0!</v>
      </c>
      <c r="CE269" s="69" t="e">
        <f t="shared" si="174"/>
        <v>#DIV/0!</v>
      </c>
      <c r="CF269" s="68"/>
      <c r="CG269" s="68"/>
      <c r="CH269" s="68" t="s">
        <v>126</v>
      </c>
      <c r="CI269" s="68"/>
      <c r="CJ269" s="69" t="e">
        <f t="shared" si="175"/>
        <v>#DIV/0!</v>
      </c>
      <c r="CK269" s="69" t="e">
        <f t="shared" si="176"/>
        <v>#DIV/0!</v>
      </c>
      <c r="CL269" s="68"/>
      <c r="CM269" s="68"/>
      <c r="CN269" s="59">
        <f t="shared" si="177"/>
        <v>0</v>
      </c>
      <c r="CO269" s="59">
        <f t="shared" si="178"/>
        <v>0</v>
      </c>
      <c r="CP269" s="59">
        <f t="shared" si="179"/>
        <v>0</v>
      </c>
      <c r="CQ269" s="59">
        <f t="shared" si="180"/>
        <v>0</v>
      </c>
      <c r="CR269" s="59">
        <f t="shared" si="181"/>
        <v>0</v>
      </c>
      <c r="CS269" s="59">
        <f t="shared" si="182"/>
        <v>0</v>
      </c>
      <c r="CT269" s="59">
        <f t="shared" si="183"/>
        <v>0</v>
      </c>
      <c r="CU269" s="59">
        <f t="shared" si="184"/>
        <v>0</v>
      </c>
      <c r="CV269" s="59">
        <f t="shared" si="185"/>
        <v>0</v>
      </c>
      <c r="CW269" s="59">
        <f t="shared" si="186"/>
        <v>0</v>
      </c>
      <c r="CX269" s="59">
        <f t="shared" si="187"/>
        <v>0</v>
      </c>
      <c r="CY269" s="59">
        <f t="shared" si="188"/>
        <v>0</v>
      </c>
      <c r="CZ269" s="59">
        <f t="shared" si="189"/>
        <v>0</v>
      </c>
    </row>
    <row r="270" spans="1:104" ht="25.75" x14ac:dyDescent="0.4">
      <c r="A270" s="150" t="s">
        <v>457</v>
      </c>
      <c r="B270" s="185"/>
      <c r="C270" s="21" t="s">
        <v>1714</v>
      </c>
      <c r="D270" s="23"/>
      <c r="E270" s="23"/>
      <c r="F270" s="23"/>
      <c r="G270" s="21">
        <f t="shared" si="152"/>
        <v>0</v>
      </c>
      <c r="H270" s="21"/>
      <c r="I270" s="21"/>
      <c r="J270" s="21"/>
      <c r="K270" s="21"/>
      <c r="L270" s="21"/>
      <c r="M270" s="21"/>
      <c r="N270" s="21"/>
      <c r="O270" s="21"/>
      <c r="P270" s="21"/>
      <c r="Q270" s="21"/>
      <c r="R270" s="21"/>
      <c r="S270" s="21"/>
      <c r="T270" s="68" t="s">
        <v>115</v>
      </c>
      <c r="U270" s="68"/>
      <c r="V270" s="69" t="e">
        <f t="shared" si="153"/>
        <v>#DIV/0!</v>
      </c>
      <c r="W270" s="69" t="e">
        <f t="shared" si="154"/>
        <v>#DIV/0!</v>
      </c>
      <c r="X270" s="68"/>
      <c r="Y270" s="68"/>
      <c r="Z270" s="68" t="s">
        <v>116</v>
      </c>
      <c r="AA270" s="68"/>
      <c r="AB270" s="69" t="e">
        <f t="shared" si="155"/>
        <v>#DIV/0!</v>
      </c>
      <c r="AC270" s="69" t="e">
        <f t="shared" si="156"/>
        <v>#DIV/0!</v>
      </c>
      <c r="AD270" s="68"/>
      <c r="AE270" s="68"/>
      <c r="AF270" s="68" t="s">
        <v>117</v>
      </c>
      <c r="AG270" s="68"/>
      <c r="AH270" s="69" t="e">
        <f t="shared" si="157"/>
        <v>#DIV/0!</v>
      </c>
      <c r="AI270" s="69" t="e">
        <f t="shared" si="158"/>
        <v>#DIV/0!</v>
      </c>
      <c r="AJ270" s="68"/>
      <c r="AK270" s="68"/>
      <c r="AL270" s="68" t="s">
        <v>118</v>
      </c>
      <c r="AM270" s="68"/>
      <c r="AN270" s="69" t="e">
        <f t="shared" si="159"/>
        <v>#DIV/0!</v>
      </c>
      <c r="AO270" s="69" t="e">
        <f t="shared" si="160"/>
        <v>#DIV/0!</v>
      </c>
      <c r="AP270" s="68"/>
      <c r="AQ270" s="68"/>
      <c r="AR270" s="68" t="s">
        <v>119</v>
      </c>
      <c r="AS270" s="68"/>
      <c r="AT270" s="69" t="e">
        <f t="shared" si="161"/>
        <v>#DIV/0!</v>
      </c>
      <c r="AU270" s="69" t="e">
        <f t="shared" si="162"/>
        <v>#DIV/0!</v>
      </c>
      <c r="AV270" s="68"/>
      <c r="AW270" s="68"/>
      <c r="AX270" s="68" t="s">
        <v>120</v>
      </c>
      <c r="AY270" s="68"/>
      <c r="AZ270" s="69" t="e">
        <f t="shared" si="163"/>
        <v>#DIV/0!</v>
      </c>
      <c r="BA270" s="69" t="e">
        <f t="shared" si="164"/>
        <v>#DIV/0!</v>
      </c>
      <c r="BB270" s="68"/>
      <c r="BC270" s="68"/>
      <c r="BD270" s="68" t="s">
        <v>121</v>
      </c>
      <c r="BE270" s="68"/>
      <c r="BF270" s="69" t="e">
        <f t="shared" si="165"/>
        <v>#DIV/0!</v>
      </c>
      <c r="BG270" s="69" t="e">
        <f t="shared" si="166"/>
        <v>#DIV/0!</v>
      </c>
      <c r="BH270" s="68"/>
      <c r="BI270" s="68"/>
      <c r="BJ270" s="68" t="s">
        <v>122</v>
      </c>
      <c r="BK270" s="68"/>
      <c r="BL270" s="69" t="e">
        <f t="shared" si="167"/>
        <v>#DIV/0!</v>
      </c>
      <c r="BM270" s="69" t="e">
        <f t="shared" si="168"/>
        <v>#DIV/0!</v>
      </c>
      <c r="BN270" s="68"/>
      <c r="BO270" s="68"/>
      <c r="BP270" s="68" t="s">
        <v>123</v>
      </c>
      <c r="BQ270" s="68"/>
      <c r="BR270" s="69" t="e">
        <f t="shared" si="169"/>
        <v>#DIV/0!</v>
      </c>
      <c r="BS270" s="69" t="e">
        <f t="shared" si="170"/>
        <v>#DIV/0!</v>
      </c>
      <c r="BT270" s="68"/>
      <c r="BU270" s="68"/>
      <c r="BV270" s="68" t="s">
        <v>124</v>
      </c>
      <c r="BW270" s="68"/>
      <c r="BX270" s="69" t="e">
        <f t="shared" si="171"/>
        <v>#DIV/0!</v>
      </c>
      <c r="BY270" s="69" t="e">
        <f t="shared" si="172"/>
        <v>#DIV/0!</v>
      </c>
      <c r="BZ270" s="68"/>
      <c r="CA270" s="68"/>
      <c r="CB270" s="68" t="s">
        <v>125</v>
      </c>
      <c r="CC270" s="68"/>
      <c r="CD270" s="69" t="e">
        <f t="shared" si="173"/>
        <v>#DIV/0!</v>
      </c>
      <c r="CE270" s="69" t="e">
        <f t="shared" si="174"/>
        <v>#DIV/0!</v>
      </c>
      <c r="CF270" s="68"/>
      <c r="CG270" s="68"/>
      <c r="CH270" s="68" t="s">
        <v>126</v>
      </c>
      <c r="CI270" s="68"/>
      <c r="CJ270" s="69" t="e">
        <f t="shared" si="175"/>
        <v>#DIV/0!</v>
      </c>
      <c r="CK270" s="69" t="e">
        <f t="shared" si="176"/>
        <v>#DIV/0!</v>
      </c>
      <c r="CL270" s="68"/>
      <c r="CM270" s="68"/>
      <c r="CN270" s="59">
        <f t="shared" si="177"/>
        <v>0</v>
      </c>
      <c r="CO270" s="59">
        <f t="shared" si="178"/>
        <v>0</v>
      </c>
      <c r="CP270" s="59">
        <f t="shared" si="179"/>
        <v>0</v>
      </c>
      <c r="CQ270" s="59">
        <f t="shared" si="180"/>
        <v>0</v>
      </c>
      <c r="CR270" s="59">
        <f t="shared" si="181"/>
        <v>0</v>
      </c>
      <c r="CS270" s="59">
        <f t="shared" si="182"/>
        <v>0</v>
      </c>
      <c r="CT270" s="59">
        <f t="shared" si="183"/>
        <v>0</v>
      </c>
      <c r="CU270" s="59">
        <f t="shared" si="184"/>
        <v>0</v>
      </c>
      <c r="CV270" s="59">
        <f t="shared" si="185"/>
        <v>0</v>
      </c>
      <c r="CW270" s="59">
        <f t="shared" si="186"/>
        <v>0</v>
      </c>
      <c r="CX270" s="59">
        <f t="shared" si="187"/>
        <v>0</v>
      </c>
      <c r="CY270" s="59">
        <f t="shared" si="188"/>
        <v>0</v>
      </c>
      <c r="CZ270" s="59">
        <f t="shared" si="189"/>
        <v>0</v>
      </c>
    </row>
    <row r="271" spans="1:104" ht="25.75" x14ac:dyDescent="0.4">
      <c r="A271" s="150" t="s">
        <v>457</v>
      </c>
      <c r="B271" s="186"/>
      <c r="C271" s="21" t="s">
        <v>1715</v>
      </c>
      <c r="D271" s="23"/>
      <c r="E271" s="23"/>
      <c r="F271" s="23"/>
      <c r="G271" s="21">
        <f t="shared" si="152"/>
        <v>0</v>
      </c>
      <c r="H271" s="21"/>
      <c r="I271" s="21"/>
      <c r="J271" s="21"/>
      <c r="K271" s="21"/>
      <c r="L271" s="21"/>
      <c r="M271" s="21"/>
      <c r="N271" s="21"/>
      <c r="O271" s="21"/>
      <c r="P271" s="21"/>
      <c r="Q271" s="21"/>
      <c r="R271" s="21"/>
      <c r="S271" s="21"/>
      <c r="T271" s="68" t="s">
        <v>115</v>
      </c>
      <c r="U271" s="68"/>
      <c r="V271" s="69" t="e">
        <f t="shared" si="153"/>
        <v>#DIV/0!</v>
      </c>
      <c r="W271" s="69" t="e">
        <f t="shared" si="154"/>
        <v>#DIV/0!</v>
      </c>
      <c r="X271" s="68"/>
      <c r="Y271" s="68"/>
      <c r="Z271" s="68" t="s">
        <v>116</v>
      </c>
      <c r="AA271" s="68"/>
      <c r="AB271" s="69" t="e">
        <f t="shared" si="155"/>
        <v>#DIV/0!</v>
      </c>
      <c r="AC271" s="69" t="e">
        <f t="shared" si="156"/>
        <v>#DIV/0!</v>
      </c>
      <c r="AD271" s="68"/>
      <c r="AE271" s="68"/>
      <c r="AF271" s="68" t="s">
        <v>117</v>
      </c>
      <c r="AG271" s="68"/>
      <c r="AH271" s="69" t="e">
        <f t="shared" si="157"/>
        <v>#DIV/0!</v>
      </c>
      <c r="AI271" s="69" t="e">
        <f t="shared" si="158"/>
        <v>#DIV/0!</v>
      </c>
      <c r="AJ271" s="68"/>
      <c r="AK271" s="68"/>
      <c r="AL271" s="68" t="s">
        <v>118</v>
      </c>
      <c r="AM271" s="68"/>
      <c r="AN271" s="69" t="e">
        <f t="shared" si="159"/>
        <v>#DIV/0!</v>
      </c>
      <c r="AO271" s="69" t="e">
        <f t="shared" si="160"/>
        <v>#DIV/0!</v>
      </c>
      <c r="AP271" s="68"/>
      <c r="AQ271" s="68"/>
      <c r="AR271" s="68" t="s">
        <v>119</v>
      </c>
      <c r="AS271" s="68"/>
      <c r="AT271" s="69" t="e">
        <f t="shared" si="161"/>
        <v>#DIV/0!</v>
      </c>
      <c r="AU271" s="69" t="e">
        <f t="shared" si="162"/>
        <v>#DIV/0!</v>
      </c>
      <c r="AV271" s="68"/>
      <c r="AW271" s="68"/>
      <c r="AX271" s="68" t="s">
        <v>120</v>
      </c>
      <c r="AY271" s="68"/>
      <c r="AZ271" s="69" t="e">
        <f t="shared" si="163"/>
        <v>#DIV/0!</v>
      </c>
      <c r="BA271" s="69" t="e">
        <f t="shared" si="164"/>
        <v>#DIV/0!</v>
      </c>
      <c r="BB271" s="68"/>
      <c r="BC271" s="68"/>
      <c r="BD271" s="68" t="s">
        <v>121</v>
      </c>
      <c r="BE271" s="68"/>
      <c r="BF271" s="69" t="e">
        <f t="shared" si="165"/>
        <v>#DIV/0!</v>
      </c>
      <c r="BG271" s="69" t="e">
        <f t="shared" si="166"/>
        <v>#DIV/0!</v>
      </c>
      <c r="BH271" s="68"/>
      <c r="BI271" s="68"/>
      <c r="BJ271" s="68" t="s">
        <v>122</v>
      </c>
      <c r="BK271" s="68"/>
      <c r="BL271" s="69" t="e">
        <f t="shared" si="167"/>
        <v>#DIV/0!</v>
      </c>
      <c r="BM271" s="69" t="e">
        <f t="shared" si="168"/>
        <v>#DIV/0!</v>
      </c>
      <c r="BN271" s="68"/>
      <c r="BO271" s="68"/>
      <c r="BP271" s="68" t="s">
        <v>123</v>
      </c>
      <c r="BQ271" s="68"/>
      <c r="BR271" s="69" t="e">
        <f t="shared" si="169"/>
        <v>#DIV/0!</v>
      </c>
      <c r="BS271" s="69" t="e">
        <f t="shared" si="170"/>
        <v>#DIV/0!</v>
      </c>
      <c r="BT271" s="68"/>
      <c r="BU271" s="68"/>
      <c r="BV271" s="68" t="s">
        <v>124</v>
      </c>
      <c r="BW271" s="68"/>
      <c r="BX271" s="69" t="e">
        <f t="shared" si="171"/>
        <v>#DIV/0!</v>
      </c>
      <c r="BY271" s="69" t="e">
        <f t="shared" si="172"/>
        <v>#DIV/0!</v>
      </c>
      <c r="BZ271" s="68"/>
      <c r="CA271" s="68"/>
      <c r="CB271" s="68" t="s">
        <v>125</v>
      </c>
      <c r="CC271" s="68"/>
      <c r="CD271" s="69" t="e">
        <f t="shared" si="173"/>
        <v>#DIV/0!</v>
      </c>
      <c r="CE271" s="69" t="e">
        <f t="shared" si="174"/>
        <v>#DIV/0!</v>
      </c>
      <c r="CF271" s="68"/>
      <c r="CG271" s="68"/>
      <c r="CH271" s="68" t="s">
        <v>126</v>
      </c>
      <c r="CI271" s="68"/>
      <c r="CJ271" s="69" t="e">
        <f t="shared" si="175"/>
        <v>#DIV/0!</v>
      </c>
      <c r="CK271" s="69" t="e">
        <f t="shared" si="176"/>
        <v>#DIV/0!</v>
      </c>
      <c r="CL271" s="68"/>
      <c r="CM271" s="68"/>
      <c r="CN271" s="59">
        <f t="shared" si="177"/>
        <v>0</v>
      </c>
      <c r="CO271" s="59">
        <f t="shared" si="178"/>
        <v>0</v>
      </c>
      <c r="CP271" s="59">
        <f t="shared" si="179"/>
        <v>0</v>
      </c>
      <c r="CQ271" s="59">
        <f t="shared" si="180"/>
        <v>0</v>
      </c>
      <c r="CR271" s="59">
        <f t="shared" si="181"/>
        <v>0</v>
      </c>
      <c r="CS271" s="59">
        <f t="shared" si="182"/>
        <v>0</v>
      </c>
      <c r="CT271" s="59">
        <f t="shared" si="183"/>
        <v>0</v>
      </c>
      <c r="CU271" s="59">
        <f t="shared" si="184"/>
        <v>0</v>
      </c>
      <c r="CV271" s="59">
        <f t="shared" si="185"/>
        <v>0</v>
      </c>
      <c r="CW271" s="59">
        <f t="shared" si="186"/>
        <v>0</v>
      </c>
      <c r="CX271" s="59">
        <f t="shared" si="187"/>
        <v>0</v>
      </c>
      <c r="CY271" s="59">
        <f t="shared" si="188"/>
        <v>0</v>
      </c>
      <c r="CZ271" s="59">
        <f t="shared" si="189"/>
        <v>0</v>
      </c>
    </row>
    <row r="272" spans="1:104" ht="64.3" x14ac:dyDescent="0.4">
      <c r="A272" s="150" t="s">
        <v>891</v>
      </c>
      <c r="B272" s="184" t="s">
        <v>162</v>
      </c>
      <c r="C272" s="21" t="s">
        <v>1716</v>
      </c>
      <c r="D272" s="23" t="s">
        <v>893</v>
      </c>
      <c r="E272" s="23" t="s">
        <v>921</v>
      </c>
      <c r="F272" s="23" t="s">
        <v>922</v>
      </c>
      <c r="G272" s="21">
        <f t="shared" si="152"/>
        <v>6</v>
      </c>
      <c r="H272" s="21"/>
      <c r="I272" s="21"/>
      <c r="J272" s="21"/>
      <c r="K272" s="21"/>
      <c r="L272" s="21"/>
      <c r="M272" s="21"/>
      <c r="N272" s="21">
        <v>1</v>
      </c>
      <c r="O272" s="21">
        <v>1</v>
      </c>
      <c r="P272" s="21">
        <v>1</v>
      </c>
      <c r="Q272" s="21">
        <v>1</v>
      </c>
      <c r="R272" s="21">
        <v>1</v>
      </c>
      <c r="S272" s="21">
        <v>1</v>
      </c>
      <c r="T272" s="68" t="s">
        <v>115</v>
      </c>
      <c r="U272" s="68"/>
      <c r="V272" s="69" t="e">
        <f t="shared" si="153"/>
        <v>#DIV/0!</v>
      </c>
      <c r="W272" s="69">
        <f t="shared" si="154"/>
        <v>0</v>
      </c>
      <c r="X272" s="68"/>
      <c r="Y272" s="68"/>
      <c r="Z272" s="68" t="s">
        <v>116</v>
      </c>
      <c r="AA272" s="68"/>
      <c r="AB272" s="69" t="e">
        <f t="shared" si="155"/>
        <v>#DIV/0!</v>
      </c>
      <c r="AC272" s="69">
        <f t="shared" si="156"/>
        <v>0</v>
      </c>
      <c r="AD272" s="68"/>
      <c r="AE272" s="68"/>
      <c r="AF272" s="68" t="s">
        <v>117</v>
      </c>
      <c r="AG272" s="68"/>
      <c r="AH272" s="69" t="e">
        <f t="shared" si="157"/>
        <v>#DIV/0!</v>
      </c>
      <c r="AI272" s="69">
        <f t="shared" si="158"/>
        <v>0</v>
      </c>
      <c r="AJ272" s="68"/>
      <c r="AK272" s="68"/>
      <c r="AL272" s="68" t="s">
        <v>118</v>
      </c>
      <c r="AM272" s="68"/>
      <c r="AN272" s="69" t="e">
        <f t="shared" si="159"/>
        <v>#DIV/0!</v>
      </c>
      <c r="AO272" s="69">
        <f t="shared" si="160"/>
        <v>0</v>
      </c>
      <c r="AP272" s="68"/>
      <c r="AQ272" s="68"/>
      <c r="AR272" s="68" t="s">
        <v>119</v>
      </c>
      <c r="AS272" s="68"/>
      <c r="AT272" s="69" t="e">
        <f t="shared" si="161"/>
        <v>#DIV/0!</v>
      </c>
      <c r="AU272" s="69">
        <f t="shared" si="162"/>
        <v>0</v>
      </c>
      <c r="AV272" s="68"/>
      <c r="AW272" s="68"/>
      <c r="AX272" s="68" t="s">
        <v>120</v>
      </c>
      <c r="AY272" s="68"/>
      <c r="AZ272" s="69" t="e">
        <f t="shared" si="163"/>
        <v>#DIV/0!</v>
      </c>
      <c r="BA272" s="69">
        <f t="shared" si="164"/>
        <v>0</v>
      </c>
      <c r="BB272" s="68"/>
      <c r="BC272" s="68"/>
      <c r="BD272" s="68" t="s">
        <v>121</v>
      </c>
      <c r="BE272" s="68"/>
      <c r="BF272" s="69">
        <f t="shared" si="165"/>
        <v>0</v>
      </c>
      <c r="BG272" s="69">
        <f t="shared" si="166"/>
        <v>0</v>
      </c>
      <c r="BH272" s="68"/>
      <c r="BI272" s="68"/>
      <c r="BJ272" s="68" t="s">
        <v>122</v>
      </c>
      <c r="BK272" s="68"/>
      <c r="BL272" s="69">
        <f t="shared" si="167"/>
        <v>0</v>
      </c>
      <c r="BM272" s="69">
        <f t="shared" si="168"/>
        <v>0</v>
      </c>
      <c r="BN272" s="68"/>
      <c r="BO272" s="68"/>
      <c r="BP272" s="68" t="s">
        <v>123</v>
      </c>
      <c r="BQ272" s="68"/>
      <c r="BR272" s="69">
        <f t="shared" si="169"/>
        <v>0</v>
      </c>
      <c r="BS272" s="69">
        <f t="shared" si="170"/>
        <v>0</v>
      </c>
      <c r="BT272" s="68"/>
      <c r="BU272" s="68"/>
      <c r="BV272" s="68" t="s">
        <v>124</v>
      </c>
      <c r="BW272" s="68"/>
      <c r="BX272" s="69">
        <f t="shared" si="171"/>
        <v>0</v>
      </c>
      <c r="BY272" s="69">
        <f t="shared" si="172"/>
        <v>0</v>
      </c>
      <c r="BZ272" s="68"/>
      <c r="CA272" s="68"/>
      <c r="CB272" s="68" t="s">
        <v>125</v>
      </c>
      <c r="CC272" s="68"/>
      <c r="CD272" s="69">
        <f t="shared" si="173"/>
        <v>0</v>
      </c>
      <c r="CE272" s="69">
        <f t="shared" si="174"/>
        <v>0</v>
      </c>
      <c r="CF272" s="68"/>
      <c r="CG272" s="68"/>
      <c r="CH272" s="68" t="s">
        <v>126</v>
      </c>
      <c r="CI272" s="68"/>
      <c r="CJ272" s="69">
        <f t="shared" si="175"/>
        <v>0</v>
      </c>
      <c r="CK272" s="69">
        <f t="shared" si="176"/>
        <v>0</v>
      </c>
      <c r="CL272" s="68"/>
      <c r="CM272" s="68"/>
      <c r="CN272" s="59">
        <f t="shared" si="177"/>
        <v>0</v>
      </c>
      <c r="CO272" s="59">
        <f t="shared" si="178"/>
        <v>0</v>
      </c>
      <c r="CP272" s="59">
        <f t="shared" si="179"/>
        <v>0</v>
      </c>
      <c r="CQ272" s="59">
        <f t="shared" si="180"/>
        <v>0</v>
      </c>
      <c r="CR272" s="59">
        <f t="shared" si="181"/>
        <v>0</v>
      </c>
      <c r="CS272" s="59">
        <f t="shared" si="182"/>
        <v>0</v>
      </c>
      <c r="CT272" s="59">
        <f t="shared" si="183"/>
        <v>0</v>
      </c>
      <c r="CU272" s="59">
        <f t="shared" si="184"/>
        <v>0</v>
      </c>
      <c r="CV272" s="59">
        <f t="shared" si="185"/>
        <v>0</v>
      </c>
      <c r="CW272" s="59">
        <f t="shared" si="186"/>
        <v>0</v>
      </c>
      <c r="CX272" s="59">
        <f t="shared" si="187"/>
        <v>0</v>
      </c>
      <c r="CY272" s="59">
        <f t="shared" si="188"/>
        <v>0</v>
      </c>
      <c r="CZ272" s="59">
        <f t="shared" si="189"/>
        <v>0</v>
      </c>
    </row>
    <row r="273" spans="1:104" ht="14.15" x14ac:dyDescent="0.4">
      <c r="A273" s="150" t="s">
        <v>891</v>
      </c>
      <c r="B273" s="185"/>
      <c r="C273" s="21" t="s">
        <v>1717</v>
      </c>
      <c r="D273" s="23"/>
      <c r="E273" s="23"/>
      <c r="F273" s="23"/>
      <c r="G273" s="21">
        <f t="shared" si="152"/>
        <v>0</v>
      </c>
      <c r="H273" s="21"/>
      <c r="I273" s="21"/>
      <c r="J273" s="21"/>
      <c r="K273" s="21"/>
      <c r="L273" s="21"/>
      <c r="M273" s="21"/>
      <c r="N273" s="21"/>
      <c r="O273" s="21"/>
      <c r="P273" s="21"/>
      <c r="Q273" s="21"/>
      <c r="R273" s="21"/>
      <c r="S273" s="21"/>
      <c r="T273" s="68" t="s">
        <v>115</v>
      </c>
      <c r="U273" s="68"/>
      <c r="V273" s="69" t="e">
        <f t="shared" si="153"/>
        <v>#DIV/0!</v>
      </c>
      <c r="W273" s="69" t="e">
        <f t="shared" si="154"/>
        <v>#DIV/0!</v>
      </c>
      <c r="X273" s="68"/>
      <c r="Y273" s="68"/>
      <c r="Z273" s="68" t="s">
        <v>116</v>
      </c>
      <c r="AA273" s="68"/>
      <c r="AB273" s="69" t="e">
        <f t="shared" si="155"/>
        <v>#DIV/0!</v>
      </c>
      <c r="AC273" s="69" t="e">
        <f t="shared" si="156"/>
        <v>#DIV/0!</v>
      </c>
      <c r="AD273" s="68"/>
      <c r="AE273" s="68"/>
      <c r="AF273" s="68" t="s">
        <v>117</v>
      </c>
      <c r="AG273" s="68"/>
      <c r="AH273" s="69" t="e">
        <f t="shared" si="157"/>
        <v>#DIV/0!</v>
      </c>
      <c r="AI273" s="69" t="e">
        <f t="shared" si="158"/>
        <v>#DIV/0!</v>
      </c>
      <c r="AJ273" s="68"/>
      <c r="AK273" s="68"/>
      <c r="AL273" s="68" t="s">
        <v>118</v>
      </c>
      <c r="AM273" s="68"/>
      <c r="AN273" s="69" t="e">
        <f t="shared" si="159"/>
        <v>#DIV/0!</v>
      </c>
      <c r="AO273" s="69" t="e">
        <f t="shared" si="160"/>
        <v>#DIV/0!</v>
      </c>
      <c r="AP273" s="68"/>
      <c r="AQ273" s="68"/>
      <c r="AR273" s="68" t="s">
        <v>119</v>
      </c>
      <c r="AS273" s="68"/>
      <c r="AT273" s="69" t="e">
        <f t="shared" si="161"/>
        <v>#DIV/0!</v>
      </c>
      <c r="AU273" s="69" t="e">
        <f t="shared" si="162"/>
        <v>#DIV/0!</v>
      </c>
      <c r="AV273" s="68"/>
      <c r="AW273" s="68"/>
      <c r="AX273" s="68" t="s">
        <v>120</v>
      </c>
      <c r="AY273" s="68"/>
      <c r="AZ273" s="69" t="e">
        <f t="shared" si="163"/>
        <v>#DIV/0!</v>
      </c>
      <c r="BA273" s="69" t="e">
        <f t="shared" si="164"/>
        <v>#DIV/0!</v>
      </c>
      <c r="BB273" s="68"/>
      <c r="BC273" s="68"/>
      <c r="BD273" s="68" t="s">
        <v>121</v>
      </c>
      <c r="BE273" s="68"/>
      <c r="BF273" s="69" t="e">
        <f t="shared" si="165"/>
        <v>#DIV/0!</v>
      </c>
      <c r="BG273" s="69" t="e">
        <f t="shared" si="166"/>
        <v>#DIV/0!</v>
      </c>
      <c r="BH273" s="68"/>
      <c r="BI273" s="68"/>
      <c r="BJ273" s="68" t="s">
        <v>122</v>
      </c>
      <c r="BK273" s="68"/>
      <c r="BL273" s="69" t="e">
        <f t="shared" si="167"/>
        <v>#DIV/0!</v>
      </c>
      <c r="BM273" s="69" t="e">
        <f t="shared" si="168"/>
        <v>#DIV/0!</v>
      </c>
      <c r="BN273" s="68"/>
      <c r="BO273" s="68"/>
      <c r="BP273" s="68" t="s">
        <v>123</v>
      </c>
      <c r="BQ273" s="68"/>
      <c r="BR273" s="69" t="e">
        <f t="shared" si="169"/>
        <v>#DIV/0!</v>
      </c>
      <c r="BS273" s="69" t="e">
        <f t="shared" si="170"/>
        <v>#DIV/0!</v>
      </c>
      <c r="BT273" s="68"/>
      <c r="BU273" s="68"/>
      <c r="BV273" s="68" t="s">
        <v>124</v>
      </c>
      <c r="BW273" s="68"/>
      <c r="BX273" s="69" t="e">
        <f t="shared" si="171"/>
        <v>#DIV/0!</v>
      </c>
      <c r="BY273" s="69" t="e">
        <f t="shared" si="172"/>
        <v>#DIV/0!</v>
      </c>
      <c r="BZ273" s="68"/>
      <c r="CA273" s="68"/>
      <c r="CB273" s="68" t="s">
        <v>125</v>
      </c>
      <c r="CC273" s="68"/>
      <c r="CD273" s="69" t="e">
        <f t="shared" si="173"/>
        <v>#DIV/0!</v>
      </c>
      <c r="CE273" s="69" t="e">
        <f t="shared" si="174"/>
        <v>#DIV/0!</v>
      </c>
      <c r="CF273" s="68"/>
      <c r="CG273" s="68"/>
      <c r="CH273" s="68" t="s">
        <v>126</v>
      </c>
      <c r="CI273" s="68"/>
      <c r="CJ273" s="69" t="e">
        <f t="shared" si="175"/>
        <v>#DIV/0!</v>
      </c>
      <c r="CK273" s="69" t="e">
        <f t="shared" si="176"/>
        <v>#DIV/0!</v>
      </c>
      <c r="CL273" s="68"/>
      <c r="CM273" s="68"/>
      <c r="CN273" s="59">
        <f t="shared" si="177"/>
        <v>0</v>
      </c>
      <c r="CO273" s="59">
        <f t="shared" si="178"/>
        <v>0</v>
      </c>
      <c r="CP273" s="59">
        <f t="shared" si="179"/>
        <v>0</v>
      </c>
      <c r="CQ273" s="59">
        <f t="shared" si="180"/>
        <v>0</v>
      </c>
      <c r="CR273" s="59">
        <f t="shared" si="181"/>
        <v>0</v>
      </c>
      <c r="CS273" s="59">
        <f t="shared" si="182"/>
        <v>0</v>
      </c>
      <c r="CT273" s="59">
        <f t="shared" si="183"/>
        <v>0</v>
      </c>
      <c r="CU273" s="59">
        <f t="shared" si="184"/>
        <v>0</v>
      </c>
      <c r="CV273" s="59">
        <f t="shared" si="185"/>
        <v>0</v>
      </c>
      <c r="CW273" s="59">
        <f t="shared" si="186"/>
        <v>0</v>
      </c>
      <c r="CX273" s="59">
        <f t="shared" si="187"/>
        <v>0</v>
      </c>
      <c r="CY273" s="59">
        <f t="shared" si="188"/>
        <v>0</v>
      </c>
      <c r="CZ273" s="59">
        <f t="shared" si="189"/>
        <v>0</v>
      </c>
    </row>
    <row r="274" spans="1:104" ht="14.15" x14ac:dyDescent="0.4">
      <c r="A274" s="150" t="s">
        <v>891</v>
      </c>
      <c r="B274" s="185"/>
      <c r="C274" s="21" t="s">
        <v>1718</v>
      </c>
      <c r="D274" s="23"/>
      <c r="E274" s="23"/>
      <c r="F274" s="23"/>
      <c r="G274" s="21">
        <f t="shared" si="152"/>
        <v>0</v>
      </c>
      <c r="H274" s="21"/>
      <c r="I274" s="21"/>
      <c r="J274" s="21"/>
      <c r="K274" s="21"/>
      <c r="L274" s="21"/>
      <c r="M274" s="21"/>
      <c r="N274" s="21"/>
      <c r="O274" s="21"/>
      <c r="P274" s="21"/>
      <c r="Q274" s="21"/>
      <c r="R274" s="21"/>
      <c r="S274" s="21"/>
      <c r="T274" s="68" t="s">
        <v>115</v>
      </c>
      <c r="U274" s="68"/>
      <c r="V274" s="69" t="e">
        <f t="shared" si="153"/>
        <v>#DIV/0!</v>
      </c>
      <c r="W274" s="69" t="e">
        <f t="shared" si="154"/>
        <v>#DIV/0!</v>
      </c>
      <c r="X274" s="68"/>
      <c r="Y274" s="68"/>
      <c r="Z274" s="68" t="s">
        <v>116</v>
      </c>
      <c r="AA274" s="68"/>
      <c r="AB274" s="69" t="e">
        <f t="shared" si="155"/>
        <v>#DIV/0!</v>
      </c>
      <c r="AC274" s="69" t="e">
        <f t="shared" si="156"/>
        <v>#DIV/0!</v>
      </c>
      <c r="AD274" s="68"/>
      <c r="AE274" s="68"/>
      <c r="AF274" s="68" t="s">
        <v>117</v>
      </c>
      <c r="AG274" s="68"/>
      <c r="AH274" s="69" t="e">
        <f t="shared" si="157"/>
        <v>#DIV/0!</v>
      </c>
      <c r="AI274" s="69" t="e">
        <f t="shared" si="158"/>
        <v>#DIV/0!</v>
      </c>
      <c r="AJ274" s="68"/>
      <c r="AK274" s="68"/>
      <c r="AL274" s="68" t="s">
        <v>118</v>
      </c>
      <c r="AM274" s="68"/>
      <c r="AN274" s="69" t="e">
        <f t="shared" si="159"/>
        <v>#DIV/0!</v>
      </c>
      <c r="AO274" s="69" t="e">
        <f t="shared" si="160"/>
        <v>#DIV/0!</v>
      </c>
      <c r="AP274" s="68"/>
      <c r="AQ274" s="68"/>
      <c r="AR274" s="68" t="s">
        <v>119</v>
      </c>
      <c r="AS274" s="68"/>
      <c r="AT274" s="69" t="e">
        <f t="shared" si="161"/>
        <v>#DIV/0!</v>
      </c>
      <c r="AU274" s="69" t="e">
        <f t="shared" si="162"/>
        <v>#DIV/0!</v>
      </c>
      <c r="AV274" s="68"/>
      <c r="AW274" s="68"/>
      <c r="AX274" s="68" t="s">
        <v>120</v>
      </c>
      <c r="AY274" s="68"/>
      <c r="AZ274" s="69" t="e">
        <f t="shared" si="163"/>
        <v>#DIV/0!</v>
      </c>
      <c r="BA274" s="69" t="e">
        <f t="shared" si="164"/>
        <v>#DIV/0!</v>
      </c>
      <c r="BB274" s="68"/>
      <c r="BC274" s="68"/>
      <c r="BD274" s="68" t="s">
        <v>121</v>
      </c>
      <c r="BE274" s="68"/>
      <c r="BF274" s="69" t="e">
        <f t="shared" si="165"/>
        <v>#DIV/0!</v>
      </c>
      <c r="BG274" s="69" t="e">
        <f t="shared" si="166"/>
        <v>#DIV/0!</v>
      </c>
      <c r="BH274" s="68"/>
      <c r="BI274" s="68"/>
      <c r="BJ274" s="68" t="s">
        <v>122</v>
      </c>
      <c r="BK274" s="68"/>
      <c r="BL274" s="69" t="e">
        <f t="shared" si="167"/>
        <v>#DIV/0!</v>
      </c>
      <c r="BM274" s="69" t="e">
        <f t="shared" si="168"/>
        <v>#DIV/0!</v>
      </c>
      <c r="BN274" s="68"/>
      <c r="BO274" s="68"/>
      <c r="BP274" s="68" t="s">
        <v>123</v>
      </c>
      <c r="BQ274" s="68"/>
      <c r="BR274" s="69" t="e">
        <f t="shared" si="169"/>
        <v>#DIV/0!</v>
      </c>
      <c r="BS274" s="69" t="e">
        <f t="shared" si="170"/>
        <v>#DIV/0!</v>
      </c>
      <c r="BT274" s="68"/>
      <c r="BU274" s="68"/>
      <c r="BV274" s="68" t="s">
        <v>124</v>
      </c>
      <c r="BW274" s="68"/>
      <c r="BX274" s="69" t="e">
        <f t="shared" si="171"/>
        <v>#DIV/0!</v>
      </c>
      <c r="BY274" s="69" t="e">
        <f t="shared" si="172"/>
        <v>#DIV/0!</v>
      </c>
      <c r="BZ274" s="68"/>
      <c r="CA274" s="68"/>
      <c r="CB274" s="68" t="s">
        <v>125</v>
      </c>
      <c r="CC274" s="68"/>
      <c r="CD274" s="69" t="e">
        <f t="shared" si="173"/>
        <v>#DIV/0!</v>
      </c>
      <c r="CE274" s="69" t="e">
        <f t="shared" si="174"/>
        <v>#DIV/0!</v>
      </c>
      <c r="CF274" s="68"/>
      <c r="CG274" s="68"/>
      <c r="CH274" s="68" t="s">
        <v>126</v>
      </c>
      <c r="CI274" s="68"/>
      <c r="CJ274" s="69" t="e">
        <f t="shared" si="175"/>
        <v>#DIV/0!</v>
      </c>
      <c r="CK274" s="69" t="e">
        <f t="shared" si="176"/>
        <v>#DIV/0!</v>
      </c>
      <c r="CL274" s="68"/>
      <c r="CM274" s="68"/>
      <c r="CN274" s="59">
        <f t="shared" si="177"/>
        <v>0</v>
      </c>
      <c r="CO274" s="59">
        <f t="shared" si="178"/>
        <v>0</v>
      </c>
      <c r="CP274" s="59">
        <f t="shared" si="179"/>
        <v>0</v>
      </c>
      <c r="CQ274" s="59">
        <f t="shared" si="180"/>
        <v>0</v>
      </c>
      <c r="CR274" s="59">
        <f t="shared" si="181"/>
        <v>0</v>
      </c>
      <c r="CS274" s="59">
        <f t="shared" si="182"/>
        <v>0</v>
      </c>
      <c r="CT274" s="59">
        <f t="shared" si="183"/>
        <v>0</v>
      </c>
      <c r="CU274" s="59">
        <f t="shared" si="184"/>
        <v>0</v>
      </c>
      <c r="CV274" s="59">
        <f t="shared" si="185"/>
        <v>0</v>
      </c>
      <c r="CW274" s="59">
        <f t="shared" si="186"/>
        <v>0</v>
      </c>
      <c r="CX274" s="59">
        <f t="shared" si="187"/>
        <v>0</v>
      </c>
      <c r="CY274" s="59">
        <f t="shared" si="188"/>
        <v>0</v>
      </c>
      <c r="CZ274" s="59">
        <f t="shared" si="189"/>
        <v>0</v>
      </c>
    </row>
    <row r="275" spans="1:104" ht="14.15" x14ac:dyDescent="0.4">
      <c r="A275" s="150" t="s">
        <v>891</v>
      </c>
      <c r="B275" s="186"/>
      <c r="C275" s="21" t="s">
        <v>1719</v>
      </c>
      <c r="D275" s="23"/>
      <c r="E275" s="23"/>
      <c r="F275" s="23"/>
      <c r="G275" s="21">
        <f t="shared" si="152"/>
        <v>0</v>
      </c>
      <c r="H275" s="21"/>
      <c r="I275" s="21"/>
      <c r="J275" s="21"/>
      <c r="K275" s="21"/>
      <c r="L275" s="21"/>
      <c r="M275" s="21"/>
      <c r="N275" s="21"/>
      <c r="O275" s="21"/>
      <c r="P275" s="21"/>
      <c r="Q275" s="21"/>
      <c r="R275" s="21"/>
      <c r="S275" s="21"/>
      <c r="T275" s="68" t="s">
        <v>115</v>
      </c>
      <c r="U275" s="68"/>
      <c r="V275" s="69" t="e">
        <f t="shared" si="153"/>
        <v>#DIV/0!</v>
      </c>
      <c r="W275" s="69" t="e">
        <f t="shared" si="154"/>
        <v>#DIV/0!</v>
      </c>
      <c r="X275" s="68"/>
      <c r="Y275" s="68"/>
      <c r="Z275" s="68" t="s">
        <v>116</v>
      </c>
      <c r="AA275" s="68"/>
      <c r="AB275" s="69" t="e">
        <f t="shared" si="155"/>
        <v>#DIV/0!</v>
      </c>
      <c r="AC275" s="69" t="e">
        <f t="shared" si="156"/>
        <v>#DIV/0!</v>
      </c>
      <c r="AD275" s="68"/>
      <c r="AE275" s="68"/>
      <c r="AF275" s="68" t="s">
        <v>117</v>
      </c>
      <c r="AG275" s="68"/>
      <c r="AH275" s="69" t="e">
        <f t="shared" si="157"/>
        <v>#DIV/0!</v>
      </c>
      <c r="AI275" s="69" t="e">
        <f t="shared" si="158"/>
        <v>#DIV/0!</v>
      </c>
      <c r="AJ275" s="68"/>
      <c r="AK275" s="68"/>
      <c r="AL275" s="68" t="s">
        <v>118</v>
      </c>
      <c r="AM275" s="68"/>
      <c r="AN275" s="69" t="e">
        <f t="shared" si="159"/>
        <v>#DIV/0!</v>
      </c>
      <c r="AO275" s="69" t="e">
        <f t="shared" si="160"/>
        <v>#DIV/0!</v>
      </c>
      <c r="AP275" s="68"/>
      <c r="AQ275" s="68"/>
      <c r="AR275" s="68" t="s">
        <v>119</v>
      </c>
      <c r="AS275" s="68"/>
      <c r="AT275" s="69" t="e">
        <f t="shared" si="161"/>
        <v>#DIV/0!</v>
      </c>
      <c r="AU275" s="69" t="e">
        <f t="shared" si="162"/>
        <v>#DIV/0!</v>
      </c>
      <c r="AV275" s="68"/>
      <c r="AW275" s="68"/>
      <c r="AX275" s="68" t="s">
        <v>120</v>
      </c>
      <c r="AY275" s="68"/>
      <c r="AZ275" s="69" t="e">
        <f t="shared" si="163"/>
        <v>#DIV/0!</v>
      </c>
      <c r="BA275" s="69" t="e">
        <f t="shared" si="164"/>
        <v>#DIV/0!</v>
      </c>
      <c r="BB275" s="68"/>
      <c r="BC275" s="68"/>
      <c r="BD275" s="68" t="s">
        <v>121</v>
      </c>
      <c r="BE275" s="68"/>
      <c r="BF275" s="69" t="e">
        <f t="shared" si="165"/>
        <v>#DIV/0!</v>
      </c>
      <c r="BG275" s="69" t="e">
        <f t="shared" si="166"/>
        <v>#DIV/0!</v>
      </c>
      <c r="BH275" s="68"/>
      <c r="BI275" s="68"/>
      <c r="BJ275" s="68" t="s">
        <v>122</v>
      </c>
      <c r="BK275" s="68"/>
      <c r="BL275" s="69" t="e">
        <f t="shared" si="167"/>
        <v>#DIV/0!</v>
      </c>
      <c r="BM275" s="69" t="e">
        <f t="shared" si="168"/>
        <v>#DIV/0!</v>
      </c>
      <c r="BN275" s="68"/>
      <c r="BO275" s="68"/>
      <c r="BP275" s="68" t="s">
        <v>123</v>
      </c>
      <c r="BQ275" s="68"/>
      <c r="BR275" s="69" t="e">
        <f t="shared" si="169"/>
        <v>#DIV/0!</v>
      </c>
      <c r="BS275" s="69" t="e">
        <f t="shared" si="170"/>
        <v>#DIV/0!</v>
      </c>
      <c r="BT275" s="68"/>
      <c r="BU275" s="68"/>
      <c r="BV275" s="68" t="s">
        <v>124</v>
      </c>
      <c r="BW275" s="68"/>
      <c r="BX275" s="69" t="e">
        <f t="shared" si="171"/>
        <v>#DIV/0!</v>
      </c>
      <c r="BY275" s="69" t="e">
        <f t="shared" si="172"/>
        <v>#DIV/0!</v>
      </c>
      <c r="BZ275" s="68"/>
      <c r="CA275" s="68"/>
      <c r="CB275" s="68" t="s">
        <v>125</v>
      </c>
      <c r="CC275" s="68"/>
      <c r="CD275" s="69" t="e">
        <f t="shared" si="173"/>
        <v>#DIV/0!</v>
      </c>
      <c r="CE275" s="69" t="e">
        <f t="shared" si="174"/>
        <v>#DIV/0!</v>
      </c>
      <c r="CF275" s="68"/>
      <c r="CG275" s="68"/>
      <c r="CH275" s="68" t="s">
        <v>126</v>
      </c>
      <c r="CI275" s="68"/>
      <c r="CJ275" s="69" t="e">
        <f t="shared" si="175"/>
        <v>#DIV/0!</v>
      </c>
      <c r="CK275" s="69" t="e">
        <f t="shared" si="176"/>
        <v>#DIV/0!</v>
      </c>
      <c r="CL275" s="68"/>
      <c r="CM275" s="68"/>
      <c r="CN275" s="59">
        <f t="shared" si="177"/>
        <v>0</v>
      </c>
      <c r="CO275" s="59">
        <f t="shared" si="178"/>
        <v>0</v>
      </c>
      <c r="CP275" s="59">
        <f t="shared" si="179"/>
        <v>0</v>
      </c>
      <c r="CQ275" s="59">
        <f t="shared" si="180"/>
        <v>0</v>
      </c>
      <c r="CR275" s="59">
        <f t="shared" si="181"/>
        <v>0</v>
      </c>
      <c r="CS275" s="59">
        <f t="shared" si="182"/>
        <v>0</v>
      </c>
      <c r="CT275" s="59">
        <f t="shared" si="183"/>
        <v>0</v>
      </c>
      <c r="CU275" s="59">
        <f t="shared" si="184"/>
        <v>0</v>
      </c>
      <c r="CV275" s="59">
        <f t="shared" si="185"/>
        <v>0</v>
      </c>
      <c r="CW275" s="59">
        <f t="shared" si="186"/>
        <v>0</v>
      </c>
      <c r="CX275" s="59">
        <f t="shared" si="187"/>
        <v>0</v>
      </c>
      <c r="CY275" s="59">
        <f t="shared" si="188"/>
        <v>0</v>
      </c>
      <c r="CZ275" s="59">
        <f t="shared" si="189"/>
        <v>0</v>
      </c>
    </row>
    <row r="276" spans="1:104" ht="64.3" x14ac:dyDescent="0.4">
      <c r="A276" s="150" t="s">
        <v>891</v>
      </c>
      <c r="B276" s="184" t="s">
        <v>162</v>
      </c>
      <c r="C276" s="21" t="s">
        <v>1720</v>
      </c>
      <c r="D276" s="23" t="s">
        <v>893</v>
      </c>
      <c r="E276" s="23" t="s">
        <v>933</v>
      </c>
      <c r="F276" s="23" t="s">
        <v>934</v>
      </c>
      <c r="G276" s="21">
        <f t="shared" si="152"/>
        <v>1</v>
      </c>
      <c r="H276" s="21"/>
      <c r="I276" s="21"/>
      <c r="J276" s="21"/>
      <c r="K276" s="21"/>
      <c r="L276" s="21"/>
      <c r="M276" s="21"/>
      <c r="N276" s="21"/>
      <c r="O276" s="21"/>
      <c r="P276" s="21"/>
      <c r="Q276" s="21">
        <v>1</v>
      </c>
      <c r="R276" s="21"/>
      <c r="S276" s="21"/>
      <c r="T276" s="68" t="s">
        <v>115</v>
      </c>
      <c r="U276" s="68"/>
      <c r="V276" s="69" t="e">
        <f t="shared" si="153"/>
        <v>#DIV/0!</v>
      </c>
      <c r="W276" s="69">
        <f t="shared" si="154"/>
        <v>0</v>
      </c>
      <c r="X276" s="68"/>
      <c r="Y276" s="68"/>
      <c r="Z276" s="68" t="s">
        <v>116</v>
      </c>
      <c r="AA276" s="68"/>
      <c r="AB276" s="69" t="e">
        <f t="shared" si="155"/>
        <v>#DIV/0!</v>
      </c>
      <c r="AC276" s="69">
        <f t="shared" si="156"/>
        <v>0</v>
      </c>
      <c r="AD276" s="68"/>
      <c r="AE276" s="68"/>
      <c r="AF276" s="68" t="s">
        <v>117</v>
      </c>
      <c r="AG276" s="68"/>
      <c r="AH276" s="69" t="e">
        <f t="shared" si="157"/>
        <v>#DIV/0!</v>
      </c>
      <c r="AI276" s="69">
        <f t="shared" si="158"/>
        <v>0</v>
      </c>
      <c r="AJ276" s="68"/>
      <c r="AK276" s="68"/>
      <c r="AL276" s="68" t="s">
        <v>118</v>
      </c>
      <c r="AM276" s="68"/>
      <c r="AN276" s="69" t="e">
        <f t="shared" si="159"/>
        <v>#DIV/0!</v>
      </c>
      <c r="AO276" s="69">
        <f t="shared" si="160"/>
        <v>0</v>
      </c>
      <c r="AP276" s="68"/>
      <c r="AQ276" s="68"/>
      <c r="AR276" s="68" t="s">
        <v>119</v>
      </c>
      <c r="AS276" s="68"/>
      <c r="AT276" s="69" t="e">
        <f t="shared" si="161"/>
        <v>#DIV/0!</v>
      </c>
      <c r="AU276" s="69">
        <f t="shared" si="162"/>
        <v>0</v>
      </c>
      <c r="AV276" s="68"/>
      <c r="AW276" s="68"/>
      <c r="AX276" s="68" t="s">
        <v>120</v>
      </c>
      <c r="AY276" s="68"/>
      <c r="AZ276" s="69" t="e">
        <f t="shared" si="163"/>
        <v>#DIV/0!</v>
      </c>
      <c r="BA276" s="69">
        <f t="shared" si="164"/>
        <v>0</v>
      </c>
      <c r="BB276" s="68"/>
      <c r="BC276" s="68"/>
      <c r="BD276" s="68" t="s">
        <v>121</v>
      </c>
      <c r="BE276" s="68"/>
      <c r="BF276" s="69" t="e">
        <f t="shared" si="165"/>
        <v>#DIV/0!</v>
      </c>
      <c r="BG276" s="69">
        <f t="shared" si="166"/>
        <v>0</v>
      </c>
      <c r="BH276" s="68"/>
      <c r="BI276" s="68"/>
      <c r="BJ276" s="68" t="s">
        <v>122</v>
      </c>
      <c r="BK276" s="68"/>
      <c r="BL276" s="69" t="e">
        <f t="shared" si="167"/>
        <v>#DIV/0!</v>
      </c>
      <c r="BM276" s="69">
        <f t="shared" si="168"/>
        <v>0</v>
      </c>
      <c r="BN276" s="68"/>
      <c r="BO276" s="68"/>
      <c r="BP276" s="68" t="s">
        <v>123</v>
      </c>
      <c r="BQ276" s="68"/>
      <c r="BR276" s="69" t="e">
        <f t="shared" si="169"/>
        <v>#DIV/0!</v>
      </c>
      <c r="BS276" s="69">
        <f t="shared" si="170"/>
        <v>0</v>
      </c>
      <c r="BT276" s="68"/>
      <c r="BU276" s="68"/>
      <c r="BV276" s="68" t="s">
        <v>124</v>
      </c>
      <c r="BW276" s="68"/>
      <c r="BX276" s="69">
        <f t="shared" si="171"/>
        <v>0</v>
      </c>
      <c r="BY276" s="69">
        <f t="shared" si="172"/>
        <v>0</v>
      </c>
      <c r="BZ276" s="68"/>
      <c r="CA276" s="68"/>
      <c r="CB276" s="68" t="s">
        <v>125</v>
      </c>
      <c r="CC276" s="68"/>
      <c r="CD276" s="69" t="e">
        <f t="shared" si="173"/>
        <v>#DIV/0!</v>
      </c>
      <c r="CE276" s="69">
        <f t="shared" si="174"/>
        <v>0</v>
      </c>
      <c r="CF276" s="68"/>
      <c r="CG276" s="68"/>
      <c r="CH276" s="68" t="s">
        <v>126</v>
      </c>
      <c r="CI276" s="68"/>
      <c r="CJ276" s="69" t="e">
        <f t="shared" si="175"/>
        <v>#DIV/0!</v>
      </c>
      <c r="CK276" s="69">
        <f t="shared" si="176"/>
        <v>0</v>
      </c>
      <c r="CL276" s="68"/>
      <c r="CM276" s="68"/>
      <c r="CN276" s="59">
        <f t="shared" si="177"/>
        <v>0</v>
      </c>
      <c r="CO276" s="59">
        <f t="shared" si="178"/>
        <v>0</v>
      </c>
      <c r="CP276" s="59">
        <f t="shared" si="179"/>
        <v>0</v>
      </c>
      <c r="CQ276" s="59">
        <f t="shared" si="180"/>
        <v>0</v>
      </c>
      <c r="CR276" s="59">
        <f t="shared" si="181"/>
        <v>0</v>
      </c>
      <c r="CS276" s="59">
        <f t="shared" si="182"/>
        <v>0</v>
      </c>
      <c r="CT276" s="59">
        <f t="shared" si="183"/>
        <v>0</v>
      </c>
      <c r="CU276" s="59">
        <f t="shared" si="184"/>
        <v>0</v>
      </c>
      <c r="CV276" s="59">
        <f t="shared" si="185"/>
        <v>0</v>
      </c>
      <c r="CW276" s="59">
        <f t="shared" si="186"/>
        <v>0</v>
      </c>
      <c r="CX276" s="59">
        <f t="shared" si="187"/>
        <v>0</v>
      </c>
      <c r="CY276" s="59">
        <f t="shared" si="188"/>
        <v>0</v>
      </c>
      <c r="CZ276" s="59">
        <f t="shared" si="189"/>
        <v>0</v>
      </c>
    </row>
    <row r="277" spans="1:104" ht="14.15" x14ac:dyDescent="0.4">
      <c r="A277" s="150" t="s">
        <v>891</v>
      </c>
      <c r="B277" s="185"/>
      <c r="C277" s="21" t="s">
        <v>1721</v>
      </c>
      <c r="D277" s="23"/>
      <c r="E277" s="23"/>
      <c r="F277" s="23"/>
      <c r="G277" s="21">
        <f t="shared" si="152"/>
        <v>0</v>
      </c>
      <c r="H277" s="21"/>
      <c r="I277" s="21"/>
      <c r="J277" s="21"/>
      <c r="K277" s="21"/>
      <c r="L277" s="21"/>
      <c r="M277" s="21"/>
      <c r="N277" s="21"/>
      <c r="O277" s="21"/>
      <c r="P277" s="21"/>
      <c r="Q277" s="21"/>
      <c r="R277" s="21"/>
      <c r="S277" s="21"/>
      <c r="T277" s="68" t="s">
        <v>115</v>
      </c>
      <c r="U277" s="68"/>
      <c r="V277" s="69" t="e">
        <f t="shared" si="153"/>
        <v>#DIV/0!</v>
      </c>
      <c r="W277" s="69" t="e">
        <f t="shared" si="154"/>
        <v>#DIV/0!</v>
      </c>
      <c r="X277" s="68"/>
      <c r="Y277" s="68"/>
      <c r="Z277" s="68" t="s">
        <v>116</v>
      </c>
      <c r="AA277" s="68"/>
      <c r="AB277" s="69" t="e">
        <f t="shared" si="155"/>
        <v>#DIV/0!</v>
      </c>
      <c r="AC277" s="69" t="e">
        <f t="shared" si="156"/>
        <v>#DIV/0!</v>
      </c>
      <c r="AD277" s="68"/>
      <c r="AE277" s="68"/>
      <c r="AF277" s="68" t="s">
        <v>117</v>
      </c>
      <c r="AG277" s="68"/>
      <c r="AH277" s="69" t="e">
        <f t="shared" si="157"/>
        <v>#DIV/0!</v>
      </c>
      <c r="AI277" s="69" t="e">
        <f t="shared" si="158"/>
        <v>#DIV/0!</v>
      </c>
      <c r="AJ277" s="68"/>
      <c r="AK277" s="68"/>
      <c r="AL277" s="68" t="s">
        <v>118</v>
      </c>
      <c r="AM277" s="68"/>
      <c r="AN277" s="69" t="e">
        <f t="shared" si="159"/>
        <v>#DIV/0!</v>
      </c>
      <c r="AO277" s="69" t="e">
        <f t="shared" si="160"/>
        <v>#DIV/0!</v>
      </c>
      <c r="AP277" s="68"/>
      <c r="AQ277" s="68"/>
      <c r="AR277" s="68" t="s">
        <v>119</v>
      </c>
      <c r="AS277" s="68"/>
      <c r="AT277" s="69" t="e">
        <f t="shared" si="161"/>
        <v>#DIV/0!</v>
      </c>
      <c r="AU277" s="69" t="e">
        <f t="shared" si="162"/>
        <v>#DIV/0!</v>
      </c>
      <c r="AV277" s="68"/>
      <c r="AW277" s="68"/>
      <c r="AX277" s="68" t="s">
        <v>120</v>
      </c>
      <c r="AY277" s="68"/>
      <c r="AZ277" s="69" t="e">
        <f t="shared" si="163"/>
        <v>#DIV/0!</v>
      </c>
      <c r="BA277" s="69" t="e">
        <f t="shared" si="164"/>
        <v>#DIV/0!</v>
      </c>
      <c r="BB277" s="68"/>
      <c r="BC277" s="68"/>
      <c r="BD277" s="68" t="s">
        <v>121</v>
      </c>
      <c r="BE277" s="68"/>
      <c r="BF277" s="69" t="e">
        <f t="shared" si="165"/>
        <v>#DIV/0!</v>
      </c>
      <c r="BG277" s="69" t="e">
        <f t="shared" si="166"/>
        <v>#DIV/0!</v>
      </c>
      <c r="BH277" s="68"/>
      <c r="BI277" s="68"/>
      <c r="BJ277" s="68" t="s">
        <v>122</v>
      </c>
      <c r="BK277" s="68"/>
      <c r="BL277" s="69" t="e">
        <f t="shared" si="167"/>
        <v>#DIV/0!</v>
      </c>
      <c r="BM277" s="69" t="e">
        <f t="shared" si="168"/>
        <v>#DIV/0!</v>
      </c>
      <c r="BN277" s="68"/>
      <c r="BO277" s="68"/>
      <c r="BP277" s="68" t="s">
        <v>123</v>
      </c>
      <c r="BQ277" s="68"/>
      <c r="BR277" s="69" t="e">
        <f t="shared" si="169"/>
        <v>#DIV/0!</v>
      </c>
      <c r="BS277" s="69" t="e">
        <f t="shared" si="170"/>
        <v>#DIV/0!</v>
      </c>
      <c r="BT277" s="68"/>
      <c r="BU277" s="68"/>
      <c r="BV277" s="68" t="s">
        <v>124</v>
      </c>
      <c r="BW277" s="68"/>
      <c r="BX277" s="69" t="e">
        <f t="shared" si="171"/>
        <v>#DIV/0!</v>
      </c>
      <c r="BY277" s="69" t="e">
        <f t="shared" si="172"/>
        <v>#DIV/0!</v>
      </c>
      <c r="BZ277" s="68"/>
      <c r="CA277" s="68"/>
      <c r="CB277" s="68" t="s">
        <v>125</v>
      </c>
      <c r="CC277" s="68"/>
      <c r="CD277" s="69" t="e">
        <f t="shared" si="173"/>
        <v>#DIV/0!</v>
      </c>
      <c r="CE277" s="69" t="e">
        <f t="shared" si="174"/>
        <v>#DIV/0!</v>
      </c>
      <c r="CF277" s="68"/>
      <c r="CG277" s="68"/>
      <c r="CH277" s="68" t="s">
        <v>126</v>
      </c>
      <c r="CI277" s="68"/>
      <c r="CJ277" s="69" t="e">
        <f t="shared" si="175"/>
        <v>#DIV/0!</v>
      </c>
      <c r="CK277" s="69" t="e">
        <f t="shared" si="176"/>
        <v>#DIV/0!</v>
      </c>
      <c r="CL277" s="68"/>
      <c r="CM277" s="68"/>
      <c r="CN277" s="59">
        <f t="shared" si="177"/>
        <v>0</v>
      </c>
      <c r="CO277" s="59">
        <f t="shared" si="178"/>
        <v>0</v>
      </c>
      <c r="CP277" s="59">
        <f t="shared" si="179"/>
        <v>0</v>
      </c>
      <c r="CQ277" s="59">
        <f t="shared" si="180"/>
        <v>0</v>
      </c>
      <c r="CR277" s="59">
        <f t="shared" si="181"/>
        <v>0</v>
      </c>
      <c r="CS277" s="59">
        <f t="shared" si="182"/>
        <v>0</v>
      </c>
      <c r="CT277" s="59">
        <f t="shared" si="183"/>
        <v>0</v>
      </c>
      <c r="CU277" s="59">
        <f t="shared" si="184"/>
        <v>0</v>
      </c>
      <c r="CV277" s="59">
        <f t="shared" si="185"/>
        <v>0</v>
      </c>
      <c r="CW277" s="59">
        <f t="shared" si="186"/>
        <v>0</v>
      </c>
      <c r="CX277" s="59">
        <f t="shared" si="187"/>
        <v>0</v>
      </c>
      <c r="CY277" s="59">
        <f t="shared" si="188"/>
        <v>0</v>
      </c>
      <c r="CZ277" s="59">
        <f t="shared" si="189"/>
        <v>0</v>
      </c>
    </row>
    <row r="278" spans="1:104" ht="14.15" x14ac:dyDescent="0.4">
      <c r="A278" s="150" t="s">
        <v>891</v>
      </c>
      <c r="B278" s="185"/>
      <c r="C278" s="21" t="s">
        <v>1722</v>
      </c>
      <c r="D278" s="23"/>
      <c r="E278" s="23"/>
      <c r="F278" s="23"/>
      <c r="G278" s="21">
        <f t="shared" si="152"/>
        <v>0</v>
      </c>
      <c r="H278" s="21"/>
      <c r="I278" s="21"/>
      <c r="J278" s="21"/>
      <c r="K278" s="21"/>
      <c r="L278" s="21"/>
      <c r="M278" s="21"/>
      <c r="N278" s="21"/>
      <c r="O278" s="21"/>
      <c r="P278" s="21"/>
      <c r="Q278" s="21"/>
      <c r="R278" s="21"/>
      <c r="S278" s="21"/>
      <c r="T278" s="68" t="s">
        <v>115</v>
      </c>
      <c r="U278" s="68"/>
      <c r="V278" s="69" t="e">
        <f t="shared" si="153"/>
        <v>#DIV/0!</v>
      </c>
      <c r="W278" s="69" t="e">
        <f t="shared" si="154"/>
        <v>#DIV/0!</v>
      </c>
      <c r="X278" s="68"/>
      <c r="Y278" s="68"/>
      <c r="Z278" s="68" t="s">
        <v>116</v>
      </c>
      <c r="AA278" s="68"/>
      <c r="AB278" s="69" t="e">
        <f t="shared" si="155"/>
        <v>#DIV/0!</v>
      </c>
      <c r="AC278" s="69" t="e">
        <f t="shared" si="156"/>
        <v>#DIV/0!</v>
      </c>
      <c r="AD278" s="68"/>
      <c r="AE278" s="68"/>
      <c r="AF278" s="68" t="s">
        <v>117</v>
      </c>
      <c r="AG278" s="68"/>
      <c r="AH278" s="69" t="e">
        <f t="shared" si="157"/>
        <v>#DIV/0!</v>
      </c>
      <c r="AI278" s="69" t="e">
        <f t="shared" si="158"/>
        <v>#DIV/0!</v>
      </c>
      <c r="AJ278" s="68"/>
      <c r="AK278" s="68"/>
      <c r="AL278" s="68" t="s">
        <v>118</v>
      </c>
      <c r="AM278" s="68"/>
      <c r="AN278" s="69" t="e">
        <f t="shared" si="159"/>
        <v>#DIV/0!</v>
      </c>
      <c r="AO278" s="69" t="e">
        <f t="shared" si="160"/>
        <v>#DIV/0!</v>
      </c>
      <c r="AP278" s="68"/>
      <c r="AQ278" s="68"/>
      <c r="AR278" s="68" t="s">
        <v>119</v>
      </c>
      <c r="AS278" s="68"/>
      <c r="AT278" s="69" t="e">
        <f t="shared" si="161"/>
        <v>#DIV/0!</v>
      </c>
      <c r="AU278" s="69" t="e">
        <f t="shared" si="162"/>
        <v>#DIV/0!</v>
      </c>
      <c r="AV278" s="68"/>
      <c r="AW278" s="68"/>
      <c r="AX278" s="68" t="s">
        <v>120</v>
      </c>
      <c r="AY278" s="68"/>
      <c r="AZ278" s="69" t="e">
        <f t="shared" si="163"/>
        <v>#DIV/0!</v>
      </c>
      <c r="BA278" s="69" t="e">
        <f t="shared" si="164"/>
        <v>#DIV/0!</v>
      </c>
      <c r="BB278" s="68"/>
      <c r="BC278" s="68"/>
      <c r="BD278" s="68" t="s">
        <v>121</v>
      </c>
      <c r="BE278" s="68"/>
      <c r="BF278" s="69" t="e">
        <f t="shared" si="165"/>
        <v>#DIV/0!</v>
      </c>
      <c r="BG278" s="69" t="e">
        <f t="shared" si="166"/>
        <v>#DIV/0!</v>
      </c>
      <c r="BH278" s="68"/>
      <c r="BI278" s="68"/>
      <c r="BJ278" s="68" t="s">
        <v>122</v>
      </c>
      <c r="BK278" s="68"/>
      <c r="BL278" s="69" t="e">
        <f t="shared" si="167"/>
        <v>#DIV/0!</v>
      </c>
      <c r="BM278" s="69" t="e">
        <f t="shared" si="168"/>
        <v>#DIV/0!</v>
      </c>
      <c r="BN278" s="68"/>
      <c r="BO278" s="68"/>
      <c r="BP278" s="68" t="s">
        <v>123</v>
      </c>
      <c r="BQ278" s="68"/>
      <c r="BR278" s="69" t="e">
        <f t="shared" si="169"/>
        <v>#DIV/0!</v>
      </c>
      <c r="BS278" s="69" t="e">
        <f t="shared" si="170"/>
        <v>#DIV/0!</v>
      </c>
      <c r="BT278" s="68"/>
      <c r="BU278" s="68"/>
      <c r="BV278" s="68" t="s">
        <v>124</v>
      </c>
      <c r="BW278" s="68"/>
      <c r="BX278" s="69" t="e">
        <f t="shared" si="171"/>
        <v>#DIV/0!</v>
      </c>
      <c r="BY278" s="69" t="e">
        <f t="shared" si="172"/>
        <v>#DIV/0!</v>
      </c>
      <c r="BZ278" s="68"/>
      <c r="CA278" s="68"/>
      <c r="CB278" s="68" t="s">
        <v>125</v>
      </c>
      <c r="CC278" s="68"/>
      <c r="CD278" s="69" t="e">
        <f t="shared" si="173"/>
        <v>#DIV/0!</v>
      </c>
      <c r="CE278" s="69" t="e">
        <f t="shared" si="174"/>
        <v>#DIV/0!</v>
      </c>
      <c r="CF278" s="68"/>
      <c r="CG278" s="68"/>
      <c r="CH278" s="68" t="s">
        <v>126</v>
      </c>
      <c r="CI278" s="68"/>
      <c r="CJ278" s="69" t="e">
        <f t="shared" si="175"/>
        <v>#DIV/0!</v>
      </c>
      <c r="CK278" s="69" t="e">
        <f t="shared" si="176"/>
        <v>#DIV/0!</v>
      </c>
      <c r="CL278" s="68"/>
      <c r="CM278" s="68"/>
      <c r="CN278" s="59">
        <f t="shared" si="177"/>
        <v>0</v>
      </c>
      <c r="CO278" s="59">
        <f t="shared" si="178"/>
        <v>0</v>
      </c>
      <c r="CP278" s="59">
        <f t="shared" si="179"/>
        <v>0</v>
      </c>
      <c r="CQ278" s="59">
        <f t="shared" si="180"/>
        <v>0</v>
      </c>
      <c r="CR278" s="59">
        <f t="shared" si="181"/>
        <v>0</v>
      </c>
      <c r="CS278" s="59">
        <f t="shared" si="182"/>
        <v>0</v>
      </c>
      <c r="CT278" s="59">
        <f t="shared" si="183"/>
        <v>0</v>
      </c>
      <c r="CU278" s="59">
        <f t="shared" si="184"/>
        <v>0</v>
      </c>
      <c r="CV278" s="59">
        <f t="shared" si="185"/>
        <v>0</v>
      </c>
      <c r="CW278" s="59">
        <f t="shared" si="186"/>
        <v>0</v>
      </c>
      <c r="CX278" s="59">
        <f t="shared" si="187"/>
        <v>0</v>
      </c>
      <c r="CY278" s="59">
        <f t="shared" si="188"/>
        <v>0</v>
      </c>
      <c r="CZ278" s="59">
        <f t="shared" si="189"/>
        <v>0</v>
      </c>
    </row>
    <row r="279" spans="1:104" ht="14.15" x14ac:dyDescent="0.4">
      <c r="A279" s="150" t="s">
        <v>891</v>
      </c>
      <c r="B279" s="186"/>
      <c r="C279" s="21" t="s">
        <v>1723</v>
      </c>
      <c r="D279" s="23"/>
      <c r="E279" s="23"/>
      <c r="F279" s="23"/>
      <c r="G279" s="21">
        <f t="shared" si="152"/>
        <v>0</v>
      </c>
      <c r="H279" s="21"/>
      <c r="I279" s="21"/>
      <c r="J279" s="21"/>
      <c r="K279" s="21"/>
      <c r="L279" s="21"/>
      <c r="M279" s="21"/>
      <c r="N279" s="21"/>
      <c r="O279" s="21"/>
      <c r="P279" s="21"/>
      <c r="Q279" s="21"/>
      <c r="R279" s="21"/>
      <c r="S279" s="21"/>
      <c r="T279" s="68" t="s">
        <v>115</v>
      </c>
      <c r="U279" s="68"/>
      <c r="V279" s="69" t="e">
        <f t="shared" si="153"/>
        <v>#DIV/0!</v>
      </c>
      <c r="W279" s="69" t="e">
        <f t="shared" si="154"/>
        <v>#DIV/0!</v>
      </c>
      <c r="X279" s="68"/>
      <c r="Y279" s="68"/>
      <c r="Z279" s="68" t="s">
        <v>116</v>
      </c>
      <c r="AA279" s="68"/>
      <c r="AB279" s="69" t="e">
        <f t="shared" si="155"/>
        <v>#DIV/0!</v>
      </c>
      <c r="AC279" s="69" t="e">
        <f t="shared" si="156"/>
        <v>#DIV/0!</v>
      </c>
      <c r="AD279" s="68"/>
      <c r="AE279" s="68"/>
      <c r="AF279" s="68" t="s">
        <v>117</v>
      </c>
      <c r="AG279" s="68"/>
      <c r="AH279" s="69" t="e">
        <f t="shared" si="157"/>
        <v>#DIV/0!</v>
      </c>
      <c r="AI279" s="69" t="e">
        <f t="shared" si="158"/>
        <v>#DIV/0!</v>
      </c>
      <c r="AJ279" s="68"/>
      <c r="AK279" s="68"/>
      <c r="AL279" s="68" t="s">
        <v>118</v>
      </c>
      <c r="AM279" s="68"/>
      <c r="AN279" s="69" t="e">
        <f t="shared" si="159"/>
        <v>#DIV/0!</v>
      </c>
      <c r="AO279" s="69" t="e">
        <f t="shared" si="160"/>
        <v>#DIV/0!</v>
      </c>
      <c r="AP279" s="68"/>
      <c r="AQ279" s="68"/>
      <c r="AR279" s="68" t="s">
        <v>119</v>
      </c>
      <c r="AS279" s="68"/>
      <c r="AT279" s="69" t="e">
        <f t="shared" si="161"/>
        <v>#DIV/0!</v>
      </c>
      <c r="AU279" s="69" t="e">
        <f t="shared" si="162"/>
        <v>#DIV/0!</v>
      </c>
      <c r="AV279" s="68"/>
      <c r="AW279" s="68"/>
      <c r="AX279" s="68" t="s">
        <v>120</v>
      </c>
      <c r="AY279" s="68"/>
      <c r="AZ279" s="69" t="e">
        <f t="shared" si="163"/>
        <v>#DIV/0!</v>
      </c>
      <c r="BA279" s="69" t="e">
        <f t="shared" si="164"/>
        <v>#DIV/0!</v>
      </c>
      <c r="BB279" s="68"/>
      <c r="BC279" s="68"/>
      <c r="BD279" s="68" t="s">
        <v>121</v>
      </c>
      <c r="BE279" s="68"/>
      <c r="BF279" s="69" t="e">
        <f t="shared" si="165"/>
        <v>#DIV/0!</v>
      </c>
      <c r="BG279" s="69" t="e">
        <f t="shared" si="166"/>
        <v>#DIV/0!</v>
      </c>
      <c r="BH279" s="68"/>
      <c r="BI279" s="68"/>
      <c r="BJ279" s="68" t="s">
        <v>122</v>
      </c>
      <c r="BK279" s="68"/>
      <c r="BL279" s="69" t="e">
        <f t="shared" si="167"/>
        <v>#DIV/0!</v>
      </c>
      <c r="BM279" s="69" t="e">
        <f t="shared" si="168"/>
        <v>#DIV/0!</v>
      </c>
      <c r="BN279" s="68"/>
      <c r="BO279" s="68"/>
      <c r="BP279" s="68" t="s">
        <v>123</v>
      </c>
      <c r="BQ279" s="68"/>
      <c r="BR279" s="69" t="e">
        <f t="shared" si="169"/>
        <v>#DIV/0!</v>
      </c>
      <c r="BS279" s="69" t="e">
        <f t="shared" si="170"/>
        <v>#DIV/0!</v>
      </c>
      <c r="BT279" s="68"/>
      <c r="BU279" s="68"/>
      <c r="BV279" s="68" t="s">
        <v>124</v>
      </c>
      <c r="BW279" s="68"/>
      <c r="BX279" s="69" t="e">
        <f t="shared" si="171"/>
        <v>#DIV/0!</v>
      </c>
      <c r="BY279" s="69" t="e">
        <f t="shared" si="172"/>
        <v>#DIV/0!</v>
      </c>
      <c r="BZ279" s="68"/>
      <c r="CA279" s="68"/>
      <c r="CB279" s="68" t="s">
        <v>125</v>
      </c>
      <c r="CC279" s="68"/>
      <c r="CD279" s="69" t="e">
        <f t="shared" si="173"/>
        <v>#DIV/0!</v>
      </c>
      <c r="CE279" s="69" t="e">
        <f t="shared" si="174"/>
        <v>#DIV/0!</v>
      </c>
      <c r="CF279" s="68"/>
      <c r="CG279" s="68"/>
      <c r="CH279" s="68" t="s">
        <v>126</v>
      </c>
      <c r="CI279" s="68"/>
      <c r="CJ279" s="69" t="e">
        <f t="shared" si="175"/>
        <v>#DIV/0!</v>
      </c>
      <c r="CK279" s="69" t="e">
        <f t="shared" si="176"/>
        <v>#DIV/0!</v>
      </c>
      <c r="CL279" s="68"/>
      <c r="CM279" s="68"/>
      <c r="CN279" s="59">
        <f t="shared" si="177"/>
        <v>0</v>
      </c>
      <c r="CO279" s="59">
        <f t="shared" si="178"/>
        <v>0</v>
      </c>
      <c r="CP279" s="59">
        <f t="shared" si="179"/>
        <v>0</v>
      </c>
      <c r="CQ279" s="59">
        <f t="shared" si="180"/>
        <v>0</v>
      </c>
      <c r="CR279" s="59">
        <f t="shared" si="181"/>
        <v>0</v>
      </c>
      <c r="CS279" s="59">
        <f t="shared" si="182"/>
        <v>0</v>
      </c>
      <c r="CT279" s="59">
        <f t="shared" si="183"/>
        <v>0</v>
      </c>
      <c r="CU279" s="59">
        <f t="shared" si="184"/>
        <v>0</v>
      </c>
      <c r="CV279" s="59">
        <f t="shared" si="185"/>
        <v>0</v>
      </c>
      <c r="CW279" s="59">
        <f t="shared" si="186"/>
        <v>0</v>
      </c>
      <c r="CX279" s="59">
        <f t="shared" si="187"/>
        <v>0</v>
      </c>
      <c r="CY279" s="59">
        <f t="shared" si="188"/>
        <v>0</v>
      </c>
      <c r="CZ279" s="59">
        <f t="shared" si="189"/>
        <v>0</v>
      </c>
    </row>
    <row r="280" spans="1:104" ht="64.3" x14ac:dyDescent="0.4">
      <c r="A280" s="150" t="s">
        <v>891</v>
      </c>
      <c r="B280" s="184" t="s">
        <v>162</v>
      </c>
      <c r="C280" s="21" t="s">
        <v>1724</v>
      </c>
      <c r="D280" s="23" t="s">
        <v>893</v>
      </c>
      <c r="E280" s="23" t="s">
        <v>921</v>
      </c>
      <c r="F280" s="23" t="s">
        <v>945</v>
      </c>
      <c r="G280" s="21">
        <f t="shared" si="152"/>
        <v>6</v>
      </c>
      <c r="H280" s="21"/>
      <c r="I280" s="21"/>
      <c r="J280" s="21"/>
      <c r="K280" s="21"/>
      <c r="L280" s="21"/>
      <c r="M280" s="21"/>
      <c r="N280" s="21">
        <v>1</v>
      </c>
      <c r="O280" s="21">
        <v>1</v>
      </c>
      <c r="P280" s="21">
        <v>1</v>
      </c>
      <c r="Q280" s="21">
        <v>1</v>
      </c>
      <c r="R280" s="21">
        <v>1</v>
      </c>
      <c r="S280" s="21">
        <v>1</v>
      </c>
      <c r="T280" s="68" t="s">
        <v>115</v>
      </c>
      <c r="U280" s="68"/>
      <c r="V280" s="69" t="e">
        <f t="shared" si="153"/>
        <v>#DIV/0!</v>
      </c>
      <c r="W280" s="69">
        <f t="shared" si="154"/>
        <v>0</v>
      </c>
      <c r="X280" s="68"/>
      <c r="Y280" s="68"/>
      <c r="Z280" s="68" t="s">
        <v>116</v>
      </c>
      <c r="AA280" s="68"/>
      <c r="AB280" s="69" t="e">
        <f t="shared" si="155"/>
        <v>#DIV/0!</v>
      </c>
      <c r="AC280" s="69">
        <f t="shared" si="156"/>
        <v>0</v>
      </c>
      <c r="AD280" s="68"/>
      <c r="AE280" s="68"/>
      <c r="AF280" s="68" t="s">
        <v>117</v>
      </c>
      <c r="AG280" s="68"/>
      <c r="AH280" s="69" t="e">
        <f t="shared" si="157"/>
        <v>#DIV/0!</v>
      </c>
      <c r="AI280" s="69">
        <f t="shared" si="158"/>
        <v>0</v>
      </c>
      <c r="AJ280" s="68"/>
      <c r="AK280" s="68"/>
      <c r="AL280" s="68" t="s">
        <v>118</v>
      </c>
      <c r="AM280" s="68"/>
      <c r="AN280" s="69" t="e">
        <f t="shared" si="159"/>
        <v>#DIV/0!</v>
      </c>
      <c r="AO280" s="69">
        <f t="shared" si="160"/>
        <v>0</v>
      </c>
      <c r="AP280" s="68"/>
      <c r="AQ280" s="68"/>
      <c r="AR280" s="68" t="s">
        <v>119</v>
      </c>
      <c r="AS280" s="68"/>
      <c r="AT280" s="69" t="e">
        <f t="shared" si="161"/>
        <v>#DIV/0!</v>
      </c>
      <c r="AU280" s="69">
        <f t="shared" si="162"/>
        <v>0</v>
      </c>
      <c r="AV280" s="68"/>
      <c r="AW280" s="68"/>
      <c r="AX280" s="68" t="s">
        <v>120</v>
      </c>
      <c r="AY280" s="68"/>
      <c r="AZ280" s="69" t="e">
        <f t="shared" si="163"/>
        <v>#DIV/0!</v>
      </c>
      <c r="BA280" s="69">
        <f t="shared" si="164"/>
        <v>0</v>
      </c>
      <c r="BB280" s="68"/>
      <c r="BC280" s="68"/>
      <c r="BD280" s="68" t="s">
        <v>121</v>
      </c>
      <c r="BE280" s="68"/>
      <c r="BF280" s="69">
        <f t="shared" si="165"/>
        <v>0</v>
      </c>
      <c r="BG280" s="69">
        <f t="shared" si="166"/>
        <v>0</v>
      </c>
      <c r="BH280" s="68"/>
      <c r="BI280" s="68"/>
      <c r="BJ280" s="68" t="s">
        <v>122</v>
      </c>
      <c r="BK280" s="68"/>
      <c r="BL280" s="69">
        <f t="shared" si="167"/>
        <v>0</v>
      </c>
      <c r="BM280" s="69">
        <f t="shared" si="168"/>
        <v>0</v>
      </c>
      <c r="BN280" s="68"/>
      <c r="BO280" s="68"/>
      <c r="BP280" s="68" t="s">
        <v>123</v>
      </c>
      <c r="BQ280" s="68"/>
      <c r="BR280" s="69">
        <f t="shared" si="169"/>
        <v>0</v>
      </c>
      <c r="BS280" s="69">
        <f t="shared" si="170"/>
        <v>0</v>
      </c>
      <c r="BT280" s="68"/>
      <c r="BU280" s="68"/>
      <c r="BV280" s="68" t="s">
        <v>124</v>
      </c>
      <c r="BW280" s="68"/>
      <c r="BX280" s="69">
        <f t="shared" si="171"/>
        <v>0</v>
      </c>
      <c r="BY280" s="69">
        <f t="shared" si="172"/>
        <v>0</v>
      </c>
      <c r="BZ280" s="68"/>
      <c r="CA280" s="68"/>
      <c r="CB280" s="68" t="s">
        <v>125</v>
      </c>
      <c r="CC280" s="68"/>
      <c r="CD280" s="69">
        <f t="shared" si="173"/>
        <v>0</v>
      </c>
      <c r="CE280" s="69">
        <f t="shared" si="174"/>
        <v>0</v>
      </c>
      <c r="CF280" s="68"/>
      <c r="CG280" s="68"/>
      <c r="CH280" s="68" t="s">
        <v>126</v>
      </c>
      <c r="CI280" s="68"/>
      <c r="CJ280" s="69">
        <f t="shared" si="175"/>
        <v>0</v>
      </c>
      <c r="CK280" s="69">
        <f t="shared" si="176"/>
        <v>0</v>
      </c>
      <c r="CL280" s="68"/>
      <c r="CM280" s="68"/>
      <c r="CN280" s="59">
        <f t="shared" si="177"/>
        <v>0</v>
      </c>
      <c r="CO280" s="59">
        <f t="shared" si="178"/>
        <v>0</v>
      </c>
      <c r="CP280" s="59">
        <f t="shared" si="179"/>
        <v>0</v>
      </c>
      <c r="CQ280" s="59">
        <f t="shared" si="180"/>
        <v>0</v>
      </c>
      <c r="CR280" s="59">
        <f t="shared" si="181"/>
        <v>0</v>
      </c>
      <c r="CS280" s="59">
        <f t="shared" si="182"/>
        <v>0</v>
      </c>
      <c r="CT280" s="59">
        <f t="shared" si="183"/>
        <v>0</v>
      </c>
      <c r="CU280" s="59">
        <f t="shared" si="184"/>
        <v>0</v>
      </c>
      <c r="CV280" s="59">
        <f t="shared" si="185"/>
        <v>0</v>
      </c>
      <c r="CW280" s="59">
        <f t="shared" si="186"/>
        <v>0</v>
      </c>
      <c r="CX280" s="59">
        <f t="shared" si="187"/>
        <v>0</v>
      </c>
      <c r="CY280" s="59">
        <f t="shared" si="188"/>
        <v>0</v>
      </c>
      <c r="CZ280" s="59">
        <f t="shared" si="189"/>
        <v>0</v>
      </c>
    </row>
    <row r="281" spans="1:104" ht="14.15" x14ac:dyDescent="0.4">
      <c r="A281" s="150" t="s">
        <v>891</v>
      </c>
      <c r="B281" s="185"/>
      <c r="C281" s="21" t="s">
        <v>1725</v>
      </c>
      <c r="D281" s="23"/>
      <c r="E281" s="23"/>
      <c r="F281" s="23"/>
      <c r="G281" s="21">
        <f t="shared" si="152"/>
        <v>0</v>
      </c>
      <c r="H281" s="21"/>
      <c r="I281" s="21"/>
      <c r="J281" s="21"/>
      <c r="K281" s="21"/>
      <c r="L281" s="21"/>
      <c r="M281" s="21"/>
      <c r="N281" s="21"/>
      <c r="O281" s="21"/>
      <c r="P281" s="21"/>
      <c r="Q281" s="21"/>
      <c r="R281" s="21"/>
      <c r="S281" s="21"/>
      <c r="T281" s="68" t="s">
        <v>115</v>
      </c>
      <c r="U281" s="68"/>
      <c r="V281" s="69" t="e">
        <f t="shared" si="153"/>
        <v>#DIV/0!</v>
      </c>
      <c r="W281" s="69" t="e">
        <f t="shared" si="154"/>
        <v>#DIV/0!</v>
      </c>
      <c r="X281" s="68"/>
      <c r="Y281" s="68"/>
      <c r="Z281" s="68" t="s">
        <v>116</v>
      </c>
      <c r="AA281" s="68"/>
      <c r="AB281" s="69" t="e">
        <f t="shared" si="155"/>
        <v>#DIV/0!</v>
      </c>
      <c r="AC281" s="69" t="e">
        <f t="shared" si="156"/>
        <v>#DIV/0!</v>
      </c>
      <c r="AD281" s="68"/>
      <c r="AE281" s="68"/>
      <c r="AF281" s="68" t="s">
        <v>117</v>
      </c>
      <c r="AG281" s="68"/>
      <c r="AH281" s="69" t="e">
        <f t="shared" si="157"/>
        <v>#DIV/0!</v>
      </c>
      <c r="AI281" s="69" t="e">
        <f t="shared" si="158"/>
        <v>#DIV/0!</v>
      </c>
      <c r="AJ281" s="68"/>
      <c r="AK281" s="68"/>
      <c r="AL281" s="68" t="s">
        <v>118</v>
      </c>
      <c r="AM281" s="68"/>
      <c r="AN281" s="69" t="e">
        <f t="shared" si="159"/>
        <v>#DIV/0!</v>
      </c>
      <c r="AO281" s="69" t="e">
        <f t="shared" si="160"/>
        <v>#DIV/0!</v>
      </c>
      <c r="AP281" s="68"/>
      <c r="AQ281" s="68"/>
      <c r="AR281" s="68" t="s">
        <v>119</v>
      </c>
      <c r="AS281" s="68"/>
      <c r="AT281" s="69" t="e">
        <f t="shared" si="161"/>
        <v>#DIV/0!</v>
      </c>
      <c r="AU281" s="69" t="e">
        <f t="shared" si="162"/>
        <v>#DIV/0!</v>
      </c>
      <c r="AV281" s="68"/>
      <c r="AW281" s="68"/>
      <c r="AX281" s="68" t="s">
        <v>120</v>
      </c>
      <c r="AY281" s="68"/>
      <c r="AZ281" s="69" t="e">
        <f t="shared" si="163"/>
        <v>#DIV/0!</v>
      </c>
      <c r="BA281" s="69" t="e">
        <f t="shared" si="164"/>
        <v>#DIV/0!</v>
      </c>
      <c r="BB281" s="68"/>
      <c r="BC281" s="68"/>
      <c r="BD281" s="68" t="s">
        <v>121</v>
      </c>
      <c r="BE281" s="68"/>
      <c r="BF281" s="69" t="e">
        <f t="shared" si="165"/>
        <v>#DIV/0!</v>
      </c>
      <c r="BG281" s="69" t="e">
        <f t="shared" si="166"/>
        <v>#DIV/0!</v>
      </c>
      <c r="BH281" s="68"/>
      <c r="BI281" s="68"/>
      <c r="BJ281" s="68" t="s">
        <v>122</v>
      </c>
      <c r="BK281" s="68"/>
      <c r="BL281" s="69" t="e">
        <f t="shared" si="167"/>
        <v>#DIV/0!</v>
      </c>
      <c r="BM281" s="69" t="e">
        <f t="shared" si="168"/>
        <v>#DIV/0!</v>
      </c>
      <c r="BN281" s="68"/>
      <c r="BO281" s="68"/>
      <c r="BP281" s="68" t="s">
        <v>123</v>
      </c>
      <c r="BQ281" s="68"/>
      <c r="BR281" s="69" t="e">
        <f t="shared" si="169"/>
        <v>#DIV/0!</v>
      </c>
      <c r="BS281" s="69" t="e">
        <f t="shared" si="170"/>
        <v>#DIV/0!</v>
      </c>
      <c r="BT281" s="68"/>
      <c r="BU281" s="68"/>
      <c r="BV281" s="68" t="s">
        <v>124</v>
      </c>
      <c r="BW281" s="68"/>
      <c r="BX281" s="69" t="e">
        <f t="shared" si="171"/>
        <v>#DIV/0!</v>
      </c>
      <c r="BY281" s="69" t="e">
        <f t="shared" si="172"/>
        <v>#DIV/0!</v>
      </c>
      <c r="BZ281" s="68"/>
      <c r="CA281" s="68"/>
      <c r="CB281" s="68" t="s">
        <v>125</v>
      </c>
      <c r="CC281" s="68"/>
      <c r="CD281" s="69" t="e">
        <f t="shared" si="173"/>
        <v>#DIV/0!</v>
      </c>
      <c r="CE281" s="69" t="e">
        <f t="shared" si="174"/>
        <v>#DIV/0!</v>
      </c>
      <c r="CF281" s="68"/>
      <c r="CG281" s="68"/>
      <c r="CH281" s="68" t="s">
        <v>126</v>
      </c>
      <c r="CI281" s="68"/>
      <c r="CJ281" s="69" t="e">
        <f t="shared" si="175"/>
        <v>#DIV/0!</v>
      </c>
      <c r="CK281" s="69" t="e">
        <f t="shared" si="176"/>
        <v>#DIV/0!</v>
      </c>
      <c r="CL281" s="68"/>
      <c r="CM281" s="68"/>
      <c r="CN281" s="59">
        <f t="shared" si="177"/>
        <v>0</v>
      </c>
      <c r="CO281" s="59">
        <f t="shared" si="178"/>
        <v>0</v>
      </c>
      <c r="CP281" s="59">
        <f t="shared" si="179"/>
        <v>0</v>
      </c>
      <c r="CQ281" s="59">
        <f t="shared" si="180"/>
        <v>0</v>
      </c>
      <c r="CR281" s="59">
        <f t="shared" si="181"/>
        <v>0</v>
      </c>
      <c r="CS281" s="59">
        <f t="shared" si="182"/>
        <v>0</v>
      </c>
      <c r="CT281" s="59">
        <f t="shared" si="183"/>
        <v>0</v>
      </c>
      <c r="CU281" s="59">
        <f t="shared" si="184"/>
        <v>0</v>
      </c>
      <c r="CV281" s="59">
        <f t="shared" si="185"/>
        <v>0</v>
      </c>
      <c r="CW281" s="59">
        <f t="shared" si="186"/>
        <v>0</v>
      </c>
      <c r="CX281" s="59">
        <f t="shared" si="187"/>
        <v>0</v>
      </c>
      <c r="CY281" s="59">
        <f t="shared" si="188"/>
        <v>0</v>
      </c>
      <c r="CZ281" s="59">
        <f t="shared" si="189"/>
        <v>0</v>
      </c>
    </row>
    <row r="282" spans="1:104" ht="14.15" x14ac:dyDescent="0.4">
      <c r="A282" s="150" t="s">
        <v>891</v>
      </c>
      <c r="B282" s="185"/>
      <c r="C282" s="21" t="s">
        <v>1726</v>
      </c>
      <c r="D282" s="23"/>
      <c r="E282" s="23"/>
      <c r="F282" s="23"/>
      <c r="G282" s="21">
        <f t="shared" si="152"/>
        <v>0</v>
      </c>
      <c r="H282" s="21"/>
      <c r="I282" s="21"/>
      <c r="J282" s="21"/>
      <c r="K282" s="21"/>
      <c r="L282" s="21"/>
      <c r="M282" s="21"/>
      <c r="N282" s="21"/>
      <c r="O282" s="21"/>
      <c r="P282" s="21"/>
      <c r="Q282" s="21"/>
      <c r="R282" s="21"/>
      <c r="S282" s="21"/>
      <c r="T282" s="68" t="s">
        <v>115</v>
      </c>
      <c r="U282" s="68"/>
      <c r="V282" s="69" t="e">
        <f t="shared" si="153"/>
        <v>#DIV/0!</v>
      </c>
      <c r="W282" s="69" t="e">
        <f t="shared" si="154"/>
        <v>#DIV/0!</v>
      </c>
      <c r="X282" s="68"/>
      <c r="Y282" s="68"/>
      <c r="Z282" s="68" t="s">
        <v>116</v>
      </c>
      <c r="AA282" s="68"/>
      <c r="AB282" s="69" t="e">
        <f t="shared" si="155"/>
        <v>#DIV/0!</v>
      </c>
      <c r="AC282" s="69" t="e">
        <f t="shared" si="156"/>
        <v>#DIV/0!</v>
      </c>
      <c r="AD282" s="68"/>
      <c r="AE282" s="68"/>
      <c r="AF282" s="68" t="s">
        <v>117</v>
      </c>
      <c r="AG282" s="68"/>
      <c r="AH282" s="69" t="e">
        <f t="shared" si="157"/>
        <v>#DIV/0!</v>
      </c>
      <c r="AI282" s="69" t="e">
        <f t="shared" si="158"/>
        <v>#DIV/0!</v>
      </c>
      <c r="AJ282" s="68"/>
      <c r="AK282" s="68"/>
      <c r="AL282" s="68" t="s">
        <v>118</v>
      </c>
      <c r="AM282" s="68"/>
      <c r="AN282" s="69" t="e">
        <f t="shared" si="159"/>
        <v>#DIV/0!</v>
      </c>
      <c r="AO282" s="69" t="e">
        <f t="shared" si="160"/>
        <v>#DIV/0!</v>
      </c>
      <c r="AP282" s="68"/>
      <c r="AQ282" s="68"/>
      <c r="AR282" s="68" t="s">
        <v>119</v>
      </c>
      <c r="AS282" s="68"/>
      <c r="AT282" s="69" t="e">
        <f t="shared" si="161"/>
        <v>#DIV/0!</v>
      </c>
      <c r="AU282" s="69" t="e">
        <f t="shared" si="162"/>
        <v>#DIV/0!</v>
      </c>
      <c r="AV282" s="68"/>
      <c r="AW282" s="68"/>
      <c r="AX282" s="68" t="s">
        <v>120</v>
      </c>
      <c r="AY282" s="68"/>
      <c r="AZ282" s="69" t="e">
        <f t="shared" si="163"/>
        <v>#DIV/0!</v>
      </c>
      <c r="BA282" s="69" t="e">
        <f t="shared" si="164"/>
        <v>#DIV/0!</v>
      </c>
      <c r="BB282" s="68"/>
      <c r="BC282" s="68"/>
      <c r="BD282" s="68" t="s">
        <v>121</v>
      </c>
      <c r="BE282" s="68"/>
      <c r="BF282" s="69" t="e">
        <f t="shared" si="165"/>
        <v>#DIV/0!</v>
      </c>
      <c r="BG282" s="69" t="e">
        <f t="shared" si="166"/>
        <v>#DIV/0!</v>
      </c>
      <c r="BH282" s="68"/>
      <c r="BI282" s="68"/>
      <c r="BJ282" s="68" t="s">
        <v>122</v>
      </c>
      <c r="BK282" s="68"/>
      <c r="BL282" s="69" t="e">
        <f t="shared" si="167"/>
        <v>#DIV/0!</v>
      </c>
      <c r="BM282" s="69" t="e">
        <f t="shared" si="168"/>
        <v>#DIV/0!</v>
      </c>
      <c r="BN282" s="68"/>
      <c r="BO282" s="68"/>
      <c r="BP282" s="68" t="s">
        <v>123</v>
      </c>
      <c r="BQ282" s="68"/>
      <c r="BR282" s="69" t="e">
        <f t="shared" si="169"/>
        <v>#DIV/0!</v>
      </c>
      <c r="BS282" s="69" t="e">
        <f t="shared" si="170"/>
        <v>#DIV/0!</v>
      </c>
      <c r="BT282" s="68"/>
      <c r="BU282" s="68"/>
      <c r="BV282" s="68" t="s">
        <v>124</v>
      </c>
      <c r="BW282" s="68"/>
      <c r="BX282" s="69" t="e">
        <f t="shared" si="171"/>
        <v>#DIV/0!</v>
      </c>
      <c r="BY282" s="69" t="e">
        <f t="shared" si="172"/>
        <v>#DIV/0!</v>
      </c>
      <c r="BZ282" s="68"/>
      <c r="CA282" s="68"/>
      <c r="CB282" s="68" t="s">
        <v>125</v>
      </c>
      <c r="CC282" s="68"/>
      <c r="CD282" s="69" t="e">
        <f t="shared" si="173"/>
        <v>#DIV/0!</v>
      </c>
      <c r="CE282" s="69" t="e">
        <f t="shared" si="174"/>
        <v>#DIV/0!</v>
      </c>
      <c r="CF282" s="68"/>
      <c r="CG282" s="68"/>
      <c r="CH282" s="68" t="s">
        <v>126</v>
      </c>
      <c r="CI282" s="68"/>
      <c r="CJ282" s="69" t="e">
        <f t="shared" si="175"/>
        <v>#DIV/0!</v>
      </c>
      <c r="CK282" s="69" t="e">
        <f t="shared" si="176"/>
        <v>#DIV/0!</v>
      </c>
      <c r="CL282" s="68"/>
      <c r="CM282" s="68"/>
      <c r="CN282" s="59">
        <f t="shared" si="177"/>
        <v>0</v>
      </c>
      <c r="CO282" s="59">
        <f t="shared" si="178"/>
        <v>0</v>
      </c>
      <c r="CP282" s="59">
        <f t="shared" si="179"/>
        <v>0</v>
      </c>
      <c r="CQ282" s="59">
        <f t="shared" si="180"/>
        <v>0</v>
      </c>
      <c r="CR282" s="59">
        <f t="shared" si="181"/>
        <v>0</v>
      </c>
      <c r="CS282" s="59">
        <f t="shared" si="182"/>
        <v>0</v>
      </c>
      <c r="CT282" s="59">
        <f t="shared" si="183"/>
        <v>0</v>
      </c>
      <c r="CU282" s="59">
        <f t="shared" si="184"/>
        <v>0</v>
      </c>
      <c r="CV282" s="59">
        <f t="shared" si="185"/>
        <v>0</v>
      </c>
      <c r="CW282" s="59">
        <f t="shared" si="186"/>
        <v>0</v>
      </c>
      <c r="CX282" s="59">
        <f t="shared" si="187"/>
        <v>0</v>
      </c>
      <c r="CY282" s="59">
        <f t="shared" si="188"/>
        <v>0</v>
      </c>
      <c r="CZ282" s="59">
        <f t="shared" si="189"/>
        <v>0</v>
      </c>
    </row>
    <row r="283" spans="1:104" ht="14.15" x14ac:dyDescent="0.4">
      <c r="A283" s="150" t="s">
        <v>891</v>
      </c>
      <c r="B283" s="186"/>
      <c r="C283" s="21" t="s">
        <v>1727</v>
      </c>
      <c r="D283" s="23"/>
      <c r="E283" s="23"/>
      <c r="F283" s="23"/>
      <c r="G283" s="21">
        <f t="shared" si="152"/>
        <v>0</v>
      </c>
      <c r="H283" s="21"/>
      <c r="I283" s="21"/>
      <c r="J283" s="21"/>
      <c r="K283" s="21"/>
      <c r="L283" s="21"/>
      <c r="M283" s="21"/>
      <c r="N283" s="21"/>
      <c r="O283" s="21"/>
      <c r="P283" s="21"/>
      <c r="Q283" s="21"/>
      <c r="R283" s="21"/>
      <c r="S283" s="21"/>
      <c r="T283" s="68" t="s">
        <v>115</v>
      </c>
      <c r="U283" s="68"/>
      <c r="V283" s="69" t="e">
        <f t="shared" si="153"/>
        <v>#DIV/0!</v>
      </c>
      <c r="W283" s="69" t="e">
        <f t="shared" si="154"/>
        <v>#DIV/0!</v>
      </c>
      <c r="X283" s="68"/>
      <c r="Y283" s="68"/>
      <c r="Z283" s="68" t="s">
        <v>116</v>
      </c>
      <c r="AA283" s="68"/>
      <c r="AB283" s="69" t="e">
        <f t="shared" si="155"/>
        <v>#DIV/0!</v>
      </c>
      <c r="AC283" s="69" t="e">
        <f t="shared" si="156"/>
        <v>#DIV/0!</v>
      </c>
      <c r="AD283" s="68"/>
      <c r="AE283" s="68"/>
      <c r="AF283" s="68" t="s">
        <v>117</v>
      </c>
      <c r="AG283" s="68"/>
      <c r="AH283" s="69" t="e">
        <f t="shared" si="157"/>
        <v>#DIV/0!</v>
      </c>
      <c r="AI283" s="69" t="e">
        <f t="shared" si="158"/>
        <v>#DIV/0!</v>
      </c>
      <c r="AJ283" s="68"/>
      <c r="AK283" s="68"/>
      <c r="AL283" s="68" t="s">
        <v>118</v>
      </c>
      <c r="AM283" s="68"/>
      <c r="AN283" s="69" t="e">
        <f t="shared" si="159"/>
        <v>#DIV/0!</v>
      </c>
      <c r="AO283" s="69" t="e">
        <f t="shared" si="160"/>
        <v>#DIV/0!</v>
      </c>
      <c r="AP283" s="68"/>
      <c r="AQ283" s="68"/>
      <c r="AR283" s="68" t="s">
        <v>119</v>
      </c>
      <c r="AS283" s="68"/>
      <c r="AT283" s="69" t="e">
        <f t="shared" si="161"/>
        <v>#DIV/0!</v>
      </c>
      <c r="AU283" s="69" t="e">
        <f t="shared" si="162"/>
        <v>#DIV/0!</v>
      </c>
      <c r="AV283" s="68"/>
      <c r="AW283" s="68"/>
      <c r="AX283" s="68" t="s">
        <v>120</v>
      </c>
      <c r="AY283" s="68"/>
      <c r="AZ283" s="69" t="e">
        <f t="shared" si="163"/>
        <v>#DIV/0!</v>
      </c>
      <c r="BA283" s="69" t="e">
        <f t="shared" si="164"/>
        <v>#DIV/0!</v>
      </c>
      <c r="BB283" s="68"/>
      <c r="BC283" s="68"/>
      <c r="BD283" s="68" t="s">
        <v>121</v>
      </c>
      <c r="BE283" s="68"/>
      <c r="BF283" s="69" t="e">
        <f t="shared" si="165"/>
        <v>#DIV/0!</v>
      </c>
      <c r="BG283" s="69" t="e">
        <f t="shared" si="166"/>
        <v>#DIV/0!</v>
      </c>
      <c r="BH283" s="68"/>
      <c r="BI283" s="68"/>
      <c r="BJ283" s="68" t="s">
        <v>122</v>
      </c>
      <c r="BK283" s="68"/>
      <c r="BL283" s="69" t="e">
        <f t="shared" si="167"/>
        <v>#DIV/0!</v>
      </c>
      <c r="BM283" s="69" t="e">
        <f t="shared" si="168"/>
        <v>#DIV/0!</v>
      </c>
      <c r="BN283" s="68"/>
      <c r="BO283" s="68"/>
      <c r="BP283" s="68" t="s">
        <v>123</v>
      </c>
      <c r="BQ283" s="68"/>
      <c r="BR283" s="69" t="e">
        <f t="shared" si="169"/>
        <v>#DIV/0!</v>
      </c>
      <c r="BS283" s="69" t="e">
        <f t="shared" si="170"/>
        <v>#DIV/0!</v>
      </c>
      <c r="BT283" s="68"/>
      <c r="BU283" s="68"/>
      <c r="BV283" s="68" t="s">
        <v>124</v>
      </c>
      <c r="BW283" s="68"/>
      <c r="BX283" s="69" t="e">
        <f t="shared" si="171"/>
        <v>#DIV/0!</v>
      </c>
      <c r="BY283" s="69" t="e">
        <f t="shared" si="172"/>
        <v>#DIV/0!</v>
      </c>
      <c r="BZ283" s="68"/>
      <c r="CA283" s="68"/>
      <c r="CB283" s="68" t="s">
        <v>125</v>
      </c>
      <c r="CC283" s="68"/>
      <c r="CD283" s="69" t="e">
        <f t="shared" si="173"/>
        <v>#DIV/0!</v>
      </c>
      <c r="CE283" s="69" t="e">
        <f t="shared" si="174"/>
        <v>#DIV/0!</v>
      </c>
      <c r="CF283" s="68"/>
      <c r="CG283" s="68"/>
      <c r="CH283" s="68" t="s">
        <v>126</v>
      </c>
      <c r="CI283" s="68"/>
      <c r="CJ283" s="69" t="e">
        <f t="shared" si="175"/>
        <v>#DIV/0!</v>
      </c>
      <c r="CK283" s="69" t="e">
        <f t="shared" si="176"/>
        <v>#DIV/0!</v>
      </c>
      <c r="CL283" s="68"/>
      <c r="CM283" s="68"/>
      <c r="CN283" s="59">
        <f t="shared" si="177"/>
        <v>0</v>
      </c>
      <c r="CO283" s="59">
        <f t="shared" si="178"/>
        <v>0</v>
      </c>
      <c r="CP283" s="59">
        <f t="shared" si="179"/>
        <v>0</v>
      </c>
      <c r="CQ283" s="59">
        <f t="shared" si="180"/>
        <v>0</v>
      </c>
      <c r="CR283" s="59">
        <f t="shared" si="181"/>
        <v>0</v>
      </c>
      <c r="CS283" s="59">
        <f t="shared" si="182"/>
        <v>0</v>
      </c>
      <c r="CT283" s="59">
        <f t="shared" si="183"/>
        <v>0</v>
      </c>
      <c r="CU283" s="59">
        <f t="shared" si="184"/>
        <v>0</v>
      </c>
      <c r="CV283" s="59">
        <f t="shared" si="185"/>
        <v>0</v>
      </c>
      <c r="CW283" s="59">
        <f t="shared" si="186"/>
        <v>0</v>
      </c>
      <c r="CX283" s="59">
        <f t="shared" si="187"/>
        <v>0</v>
      </c>
      <c r="CY283" s="59">
        <f t="shared" si="188"/>
        <v>0</v>
      </c>
      <c r="CZ283" s="59">
        <f t="shared" si="189"/>
        <v>0</v>
      </c>
    </row>
    <row r="284" spans="1:104" ht="51.45" x14ac:dyDescent="0.4">
      <c r="A284" s="150" t="s">
        <v>457</v>
      </c>
      <c r="B284" s="184" t="s">
        <v>160</v>
      </c>
      <c r="C284" s="21" t="s">
        <v>1728</v>
      </c>
      <c r="D284" s="23" t="s">
        <v>546</v>
      </c>
      <c r="E284" s="23" t="s">
        <v>547</v>
      </c>
      <c r="F284" s="23" t="s">
        <v>548</v>
      </c>
      <c r="G284" s="21">
        <f t="shared" si="152"/>
        <v>2</v>
      </c>
      <c r="H284" s="21"/>
      <c r="I284" s="21"/>
      <c r="J284" s="21"/>
      <c r="K284" s="21"/>
      <c r="L284" s="21"/>
      <c r="M284" s="21"/>
      <c r="N284" s="21"/>
      <c r="O284" s="21"/>
      <c r="P284" s="21"/>
      <c r="Q284" s="21">
        <v>1</v>
      </c>
      <c r="R284" s="21">
        <v>1</v>
      </c>
      <c r="S284" s="21"/>
      <c r="T284" s="68" t="s">
        <v>115</v>
      </c>
      <c r="U284" s="68"/>
      <c r="V284" s="69" t="e">
        <f t="shared" si="153"/>
        <v>#DIV/0!</v>
      </c>
      <c r="W284" s="69">
        <f t="shared" si="154"/>
        <v>0</v>
      </c>
      <c r="X284" s="68"/>
      <c r="Y284" s="68"/>
      <c r="Z284" s="68" t="s">
        <v>116</v>
      </c>
      <c r="AA284" s="68"/>
      <c r="AB284" s="69" t="e">
        <f t="shared" si="155"/>
        <v>#DIV/0!</v>
      </c>
      <c r="AC284" s="69">
        <f t="shared" si="156"/>
        <v>0</v>
      </c>
      <c r="AD284" s="68"/>
      <c r="AE284" s="68"/>
      <c r="AF284" s="68" t="s">
        <v>117</v>
      </c>
      <c r="AG284" s="68"/>
      <c r="AH284" s="69" t="e">
        <f t="shared" si="157"/>
        <v>#DIV/0!</v>
      </c>
      <c r="AI284" s="69">
        <f t="shared" si="158"/>
        <v>0</v>
      </c>
      <c r="AJ284" s="68"/>
      <c r="AK284" s="68"/>
      <c r="AL284" s="68" t="s">
        <v>118</v>
      </c>
      <c r="AM284" s="68"/>
      <c r="AN284" s="69" t="e">
        <f t="shared" si="159"/>
        <v>#DIV/0!</v>
      </c>
      <c r="AO284" s="69">
        <f t="shared" si="160"/>
        <v>0</v>
      </c>
      <c r="AP284" s="68"/>
      <c r="AQ284" s="68"/>
      <c r="AR284" s="68" t="s">
        <v>119</v>
      </c>
      <c r="AS284" s="68"/>
      <c r="AT284" s="69" t="e">
        <f t="shared" si="161"/>
        <v>#DIV/0!</v>
      </c>
      <c r="AU284" s="69">
        <f t="shared" si="162"/>
        <v>0</v>
      </c>
      <c r="AV284" s="68"/>
      <c r="AW284" s="68"/>
      <c r="AX284" s="68" t="s">
        <v>120</v>
      </c>
      <c r="AY284" s="68"/>
      <c r="AZ284" s="69" t="e">
        <f t="shared" si="163"/>
        <v>#DIV/0!</v>
      </c>
      <c r="BA284" s="69">
        <f t="shared" si="164"/>
        <v>0</v>
      </c>
      <c r="BB284" s="68"/>
      <c r="BC284" s="68"/>
      <c r="BD284" s="68" t="s">
        <v>121</v>
      </c>
      <c r="BE284" s="68"/>
      <c r="BF284" s="69" t="e">
        <f t="shared" si="165"/>
        <v>#DIV/0!</v>
      </c>
      <c r="BG284" s="69">
        <f t="shared" si="166"/>
        <v>0</v>
      </c>
      <c r="BH284" s="68"/>
      <c r="BI284" s="68"/>
      <c r="BJ284" s="68" t="s">
        <v>122</v>
      </c>
      <c r="BK284" s="68"/>
      <c r="BL284" s="69" t="e">
        <f t="shared" si="167"/>
        <v>#DIV/0!</v>
      </c>
      <c r="BM284" s="69">
        <f t="shared" si="168"/>
        <v>0</v>
      </c>
      <c r="BN284" s="68"/>
      <c r="BO284" s="68"/>
      <c r="BP284" s="68" t="s">
        <v>123</v>
      </c>
      <c r="BQ284" s="68"/>
      <c r="BR284" s="69" t="e">
        <f t="shared" si="169"/>
        <v>#DIV/0!</v>
      </c>
      <c r="BS284" s="69">
        <f t="shared" si="170"/>
        <v>0</v>
      </c>
      <c r="BT284" s="68"/>
      <c r="BU284" s="68"/>
      <c r="BV284" s="68" t="s">
        <v>124</v>
      </c>
      <c r="BW284" s="68"/>
      <c r="BX284" s="69">
        <f t="shared" si="171"/>
        <v>0</v>
      </c>
      <c r="BY284" s="69">
        <f t="shared" si="172"/>
        <v>0</v>
      </c>
      <c r="BZ284" s="68"/>
      <c r="CA284" s="68"/>
      <c r="CB284" s="68" t="s">
        <v>125</v>
      </c>
      <c r="CC284" s="68"/>
      <c r="CD284" s="69">
        <f t="shared" si="173"/>
        <v>0</v>
      </c>
      <c r="CE284" s="69">
        <f t="shared" si="174"/>
        <v>0</v>
      </c>
      <c r="CF284" s="68"/>
      <c r="CG284" s="68"/>
      <c r="CH284" s="68" t="s">
        <v>126</v>
      </c>
      <c r="CI284" s="68"/>
      <c r="CJ284" s="69" t="e">
        <f t="shared" si="175"/>
        <v>#DIV/0!</v>
      </c>
      <c r="CK284" s="69">
        <f t="shared" si="176"/>
        <v>0</v>
      </c>
      <c r="CL284" s="68"/>
      <c r="CM284" s="68"/>
      <c r="CN284" s="59">
        <f t="shared" si="177"/>
        <v>0</v>
      </c>
      <c r="CO284" s="59">
        <f t="shared" si="178"/>
        <v>0</v>
      </c>
      <c r="CP284" s="59">
        <f t="shared" si="179"/>
        <v>0</v>
      </c>
      <c r="CQ284" s="59">
        <f t="shared" si="180"/>
        <v>0</v>
      </c>
      <c r="CR284" s="59">
        <f t="shared" si="181"/>
        <v>0</v>
      </c>
      <c r="CS284" s="59">
        <f t="shared" si="182"/>
        <v>0</v>
      </c>
      <c r="CT284" s="59">
        <f t="shared" si="183"/>
        <v>0</v>
      </c>
      <c r="CU284" s="59">
        <f t="shared" si="184"/>
        <v>0</v>
      </c>
      <c r="CV284" s="59">
        <f t="shared" si="185"/>
        <v>0</v>
      </c>
      <c r="CW284" s="59">
        <f t="shared" si="186"/>
        <v>0</v>
      </c>
      <c r="CX284" s="59">
        <f t="shared" si="187"/>
        <v>0</v>
      </c>
      <c r="CY284" s="59">
        <f t="shared" si="188"/>
        <v>0</v>
      </c>
      <c r="CZ284" s="59">
        <f t="shared" si="189"/>
        <v>0</v>
      </c>
    </row>
    <row r="285" spans="1:104" ht="14.15" x14ac:dyDescent="0.4">
      <c r="A285" s="150" t="s">
        <v>457</v>
      </c>
      <c r="B285" s="185"/>
      <c r="C285" s="21" t="s">
        <v>1729</v>
      </c>
      <c r="D285" s="23"/>
      <c r="E285" s="23"/>
      <c r="F285" s="23"/>
      <c r="G285" s="21">
        <f t="shared" si="152"/>
        <v>0</v>
      </c>
      <c r="H285" s="21"/>
      <c r="I285" s="21"/>
      <c r="J285" s="21"/>
      <c r="K285" s="21"/>
      <c r="L285" s="21"/>
      <c r="M285" s="21"/>
      <c r="N285" s="21"/>
      <c r="O285" s="21"/>
      <c r="P285" s="21"/>
      <c r="Q285" s="21"/>
      <c r="R285" s="21"/>
      <c r="S285" s="21"/>
      <c r="T285" s="68" t="s">
        <v>115</v>
      </c>
      <c r="U285" s="68"/>
      <c r="V285" s="69" t="e">
        <f t="shared" si="153"/>
        <v>#DIV/0!</v>
      </c>
      <c r="W285" s="69" t="e">
        <f t="shared" si="154"/>
        <v>#DIV/0!</v>
      </c>
      <c r="X285" s="68"/>
      <c r="Y285" s="68"/>
      <c r="Z285" s="68" t="s">
        <v>116</v>
      </c>
      <c r="AA285" s="68"/>
      <c r="AB285" s="69" t="e">
        <f t="shared" si="155"/>
        <v>#DIV/0!</v>
      </c>
      <c r="AC285" s="69" t="e">
        <f t="shared" si="156"/>
        <v>#DIV/0!</v>
      </c>
      <c r="AD285" s="68"/>
      <c r="AE285" s="68"/>
      <c r="AF285" s="68" t="s">
        <v>117</v>
      </c>
      <c r="AG285" s="68"/>
      <c r="AH285" s="69" t="e">
        <f t="shared" si="157"/>
        <v>#DIV/0!</v>
      </c>
      <c r="AI285" s="69" t="e">
        <f t="shared" si="158"/>
        <v>#DIV/0!</v>
      </c>
      <c r="AJ285" s="68"/>
      <c r="AK285" s="68"/>
      <c r="AL285" s="68" t="s">
        <v>118</v>
      </c>
      <c r="AM285" s="68"/>
      <c r="AN285" s="69" t="e">
        <f t="shared" si="159"/>
        <v>#DIV/0!</v>
      </c>
      <c r="AO285" s="69" t="e">
        <f t="shared" si="160"/>
        <v>#DIV/0!</v>
      </c>
      <c r="AP285" s="68"/>
      <c r="AQ285" s="68"/>
      <c r="AR285" s="68" t="s">
        <v>119</v>
      </c>
      <c r="AS285" s="68"/>
      <c r="AT285" s="69" t="e">
        <f t="shared" si="161"/>
        <v>#DIV/0!</v>
      </c>
      <c r="AU285" s="69" t="e">
        <f t="shared" si="162"/>
        <v>#DIV/0!</v>
      </c>
      <c r="AV285" s="68"/>
      <c r="AW285" s="68"/>
      <c r="AX285" s="68" t="s">
        <v>120</v>
      </c>
      <c r="AY285" s="68"/>
      <c r="AZ285" s="69" t="e">
        <f t="shared" si="163"/>
        <v>#DIV/0!</v>
      </c>
      <c r="BA285" s="69" t="e">
        <f t="shared" si="164"/>
        <v>#DIV/0!</v>
      </c>
      <c r="BB285" s="68"/>
      <c r="BC285" s="68"/>
      <c r="BD285" s="68" t="s">
        <v>121</v>
      </c>
      <c r="BE285" s="68"/>
      <c r="BF285" s="69" t="e">
        <f t="shared" si="165"/>
        <v>#DIV/0!</v>
      </c>
      <c r="BG285" s="69" t="e">
        <f t="shared" si="166"/>
        <v>#DIV/0!</v>
      </c>
      <c r="BH285" s="68"/>
      <c r="BI285" s="68"/>
      <c r="BJ285" s="68" t="s">
        <v>122</v>
      </c>
      <c r="BK285" s="68"/>
      <c r="BL285" s="69" t="e">
        <f t="shared" si="167"/>
        <v>#DIV/0!</v>
      </c>
      <c r="BM285" s="69" t="e">
        <f t="shared" si="168"/>
        <v>#DIV/0!</v>
      </c>
      <c r="BN285" s="68"/>
      <c r="BO285" s="68"/>
      <c r="BP285" s="68" t="s">
        <v>123</v>
      </c>
      <c r="BQ285" s="68"/>
      <c r="BR285" s="69" t="e">
        <f t="shared" si="169"/>
        <v>#DIV/0!</v>
      </c>
      <c r="BS285" s="69" t="e">
        <f t="shared" si="170"/>
        <v>#DIV/0!</v>
      </c>
      <c r="BT285" s="68"/>
      <c r="BU285" s="68"/>
      <c r="BV285" s="68" t="s">
        <v>124</v>
      </c>
      <c r="BW285" s="68"/>
      <c r="BX285" s="69" t="e">
        <f t="shared" si="171"/>
        <v>#DIV/0!</v>
      </c>
      <c r="BY285" s="69" t="e">
        <f t="shared" si="172"/>
        <v>#DIV/0!</v>
      </c>
      <c r="BZ285" s="68"/>
      <c r="CA285" s="68"/>
      <c r="CB285" s="68" t="s">
        <v>125</v>
      </c>
      <c r="CC285" s="68"/>
      <c r="CD285" s="69" t="e">
        <f t="shared" si="173"/>
        <v>#DIV/0!</v>
      </c>
      <c r="CE285" s="69" t="e">
        <f t="shared" si="174"/>
        <v>#DIV/0!</v>
      </c>
      <c r="CF285" s="68"/>
      <c r="CG285" s="68"/>
      <c r="CH285" s="68" t="s">
        <v>126</v>
      </c>
      <c r="CI285" s="68"/>
      <c r="CJ285" s="69" t="e">
        <f t="shared" si="175"/>
        <v>#DIV/0!</v>
      </c>
      <c r="CK285" s="69" t="e">
        <f t="shared" si="176"/>
        <v>#DIV/0!</v>
      </c>
      <c r="CL285" s="68"/>
      <c r="CM285" s="68"/>
      <c r="CN285" s="59">
        <f t="shared" si="177"/>
        <v>0</v>
      </c>
      <c r="CO285" s="59">
        <f t="shared" si="178"/>
        <v>0</v>
      </c>
      <c r="CP285" s="59">
        <f t="shared" si="179"/>
        <v>0</v>
      </c>
      <c r="CQ285" s="59">
        <f t="shared" si="180"/>
        <v>0</v>
      </c>
      <c r="CR285" s="59">
        <f t="shared" si="181"/>
        <v>0</v>
      </c>
      <c r="CS285" s="59">
        <f t="shared" si="182"/>
        <v>0</v>
      </c>
      <c r="CT285" s="59">
        <f t="shared" si="183"/>
        <v>0</v>
      </c>
      <c r="CU285" s="59">
        <f t="shared" si="184"/>
        <v>0</v>
      </c>
      <c r="CV285" s="59">
        <f t="shared" si="185"/>
        <v>0</v>
      </c>
      <c r="CW285" s="59">
        <f t="shared" si="186"/>
        <v>0</v>
      </c>
      <c r="CX285" s="59">
        <f t="shared" si="187"/>
        <v>0</v>
      </c>
      <c r="CY285" s="59">
        <f t="shared" si="188"/>
        <v>0</v>
      </c>
      <c r="CZ285" s="59">
        <f t="shared" si="189"/>
        <v>0</v>
      </c>
    </row>
    <row r="286" spans="1:104" ht="14.15" x14ac:dyDescent="0.4">
      <c r="A286" s="150" t="s">
        <v>457</v>
      </c>
      <c r="B286" s="185"/>
      <c r="C286" s="21" t="s">
        <v>1730</v>
      </c>
      <c r="D286" s="23"/>
      <c r="E286" s="23"/>
      <c r="F286" s="23"/>
      <c r="G286" s="21">
        <f t="shared" si="152"/>
        <v>0</v>
      </c>
      <c r="H286" s="21"/>
      <c r="I286" s="21"/>
      <c r="J286" s="21"/>
      <c r="K286" s="21"/>
      <c r="L286" s="21"/>
      <c r="M286" s="21"/>
      <c r="N286" s="21"/>
      <c r="O286" s="21"/>
      <c r="P286" s="21"/>
      <c r="Q286" s="21"/>
      <c r="R286" s="21"/>
      <c r="S286" s="21"/>
      <c r="T286" s="68" t="s">
        <v>115</v>
      </c>
      <c r="U286" s="68"/>
      <c r="V286" s="69" t="e">
        <f t="shared" si="153"/>
        <v>#DIV/0!</v>
      </c>
      <c r="W286" s="69" t="e">
        <f t="shared" si="154"/>
        <v>#DIV/0!</v>
      </c>
      <c r="X286" s="68"/>
      <c r="Y286" s="68"/>
      <c r="Z286" s="68" t="s">
        <v>116</v>
      </c>
      <c r="AA286" s="68"/>
      <c r="AB286" s="69" t="e">
        <f t="shared" si="155"/>
        <v>#DIV/0!</v>
      </c>
      <c r="AC286" s="69" t="e">
        <f t="shared" si="156"/>
        <v>#DIV/0!</v>
      </c>
      <c r="AD286" s="68"/>
      <c r="AE286" s="68"/>
      <c r="AF286" s="68" t="s">
        <v>117</v>
      </c>
      <c r="AG286" s="68"/>
      <c r="AH286" s="69" t="e">
        <f t="shared" si="157"/>
        <v>#DIV/0!</v>
      </c>
      <c r="AI286" s="69" t="e">
        <f t="shared" si="158"/>
        <v>#DIV/0!</v>
      </c>
      <c r="AJ286" s="68"/>
      <c r="AK286" s="68"/>
      <c r="AL286" s="68" t="s">
        <v>118</v>
      </c>
      <c r="AM286" s="68"/>
      <c r="AN286" s="69" t="e">
        <f t="shared" si="159"/>
        <v>#DIV/0!</v>
      </c>
      <c r="AO286" s="69" t="e">
        <f t="shared" si="160"/>
        <v>#DIV/0!</v>
      </c>
      <c r="AP286" s="68"/>
      <c r="AQ286" s="68"/>
      <c r="AR286" s="68" t="s">
        <v>119</v>
      </c>
      <c r="AS286" s="68"/>
      <c r="AT286" s="69" t="e">
        <f t="shared" si="161"/>
        <v>#DIV/0!</v>
      </c>
      <c r="AU286" s="69" t="e">
        <f t="shared" si="162"/>
        <v>#DIV/0!</v>
      </c>
      <c r="AV286" s="68"/>
      <c r="AW286" s="68"/>
      <c r="AX286" s="68" t="s">
        <v>120</v>
      </c>
      <c r="AY286" s="68"/>
      <c r="AZ286" s="69" t="e">
        <f t="shared" si="163"/>
        <v>#DIV/0!</v>
      </c>
      <c r="BA286" s="69" t="e">
        <f t="shared" si="164"/>
        <v>#DIV/0!</v>
      </c>
      <c r="BB286" s="68"/>
      <c r="BC286" s="68"/>
      <c r="BD286" s="68" t="s">
        <v>121</v>
      </c>
      <c r="BE286" s="68"/>
      <c r="BF286" s="69" t="e">
        <f t="shared" si="165"/>
        <v>#DIV/0!</v>
      </c>
      <c r="BG286" s="69" t="e">
        <f t="shared" si="166"/>
        <v>#DIV/0!</v>
      </c>
      <c r="BH286" s="68"/>
      <c r="BI286" s="68"/>
      <c r="BJ286" s="68" t="s">
        <v>122</v>
      </c>
      <c r="BK286" s="68"/>
      <c r="BL286" s="69" t="e">
        <f t="shared" si="167"/>
        <v>#DIV/0!</v>
      </c>
      <c r="BM286" s="69" t="e">
        <f t="shared" si="168"/>
        <v>#DIV/0!</v>
      </c>
      <c r="BN286" s="68"/>
      <c r="BO286" s="68"/>
      <c r="BP286" s="68" t="s">
        <v>123</v>
      </c>
      <c r="BQ286" s="68"/>
      <c r="BR286" s="69" t="e">
        <f t="shared" si="169"/>
        <v>#DIV/0!</v>
      </c>
      <c r="BS286" s="69" t="e">
        <f t="shared" si="170"/>
        <v>#DIV/0!</v>
      </c>
      <c r="BT286" s="68"/>
      <c r="BU286" s="68"/>
      <c r="BV286" s="68" t="s">
        <v>124</v>
      </c>
      <c r="BW286" s="68"/>
      <c r="BX286" s="69" t="e">
        <f t="shared" si="171"/>
        <v>#DIV/0!</v>
      </c>
      <c r="BY286" s="69" t="e">
        <f t="shared" si="172"/>
        <v>#DIV/0!</v>
      </c>
      <c r="BZ286" s="68"/>
      <c r="CA286" s="68"/>
      <c r="CB286" s="68" t="s">
        <v>125</v>
      </c>
      <c r="CC286" s="68"/>
      <c r="CD286" s="69" t="e">
        <f t="shared" si="173"/>
        <v>#DIV/0!</v>
      </c>
      <c r="CE286" s="69" t="e">
        <f t="shared" si="174"/>
        <v>#DIV/0!</v>
      </c>
      <c r="CF286" s="68"/>
      <c r="CG286" s="68"/>
      <c r="CH286" s="68" t="s">
        <v>126</v>
      </c>
      <c r="CI286" s="68"/>
      <c r="CJ286" s="69" t="e">
        <f t="shared" si="175"/>
        <v>#DIV/0!</v>
      </c>
      <c r="CK286" s="69" t="e">
        <f t="shared" si="176"/>
        <v>#DIV/0!</v>
      </c>
      <c r="CL286" s="68"/>
      <c r="CM286" s="68"/>
      <c r="CN286" s="59">
        <f t="shared" si="177"/>
        <v>0</v>
      </c>
      <c r="CO286" s="59">
        <f t="shared" si="178"/>
        <v>0</v>
      </c>
      <c r="CP286" s="59">
        <f t="shared" si="179"/>
        <v>0</v>
      </c>
      <c r="CQ286" s="59">
        <f t="shared" si="180"/>
        <v>0</v>
      </c>
      <c r="CR286" s="59">
        <f t="shared" si="181"/>
        <v>0</v>
      </c>
      <c r="CS286" s="59">
        <f t="shared" si="182"/>
        <v>0</v>
      </c>
      <c r="CT286" s="59">
        <f t="shared" si="183"/>
        <v>0</v>
      </c>
      <c r="CU286" s="59">
        <f t="shared" si="184"/>
        <v>0</v>
      </c>
      <c r="CV286" s="59">
        <f t="shared" si="185"/>
        <v>0</v>
      </c>
      <c r="CW286" s="59">
        <f t="shared" si="186"/>
        <v>0</v>
      </c>
      <c r="CX286" s="59">
        <f t="shared" si="187"/>
        <v>0</v>
      </c>
      <c r="CY286" s="59">
        <f t="shared" si="188"/>
        <v>0</v>
      </c>
      <c r="CZ286" s="59">
        <f t="shared" si="189"/>
        <v>0</v>
      </c>
    </row>
    <row r="287" spans="1:104" ht="14.15" x14ac:dyDescent="0.4">
      <c r="A287" s="150" t="s">
        <v>457</v>
      </c>
      <c r="B287" s="186"/>
      <c r="C287" s="21" t="s">
        <v>1731</v>
      </c>
      <c r="D287" s="23"/>
      <c r="E287" s="23"/>
      <c r="F287" s="23"/>
      <c r="G287" s="21">
        <f t="shared" si="152"/>
        <v>0</v>
      </c>
      <c r="H287" s="21"/>
      <c r="I287" s="21"/>
      <c r="J287" s="21"/>
      <c r="K287" s="21"/>
      <c r="L287" s="21"/>
      <c r="M287" s="21"/>
      <c r="N287" s="21"/>
      <c r="O287" s="21"/>
      <c r="P287" s="21"/>
      <c r="Q287" s="21"/>
      <c r="R287" s="21"/>
      <c r="S287" s="21"/>
      <c r="T287" s="68" t="s">
        <v>115</v>
      </c>
      <c r="U287" s="68"/>
      <c r="V287" s="69" t="e">
        <f t="shared" si="153"/>
        <v>#DIV/0!</v>
      </c>
      <c r="W287" s="69" t="e">
        <f t="shared" si="154"/>
        <v>#DIV/0!</v>
      </c>
      <c r="X287" s="68"/>
      <c r="Y287" s="68"/>
      <c r="Z287" s="68" t="s">
        <v>116</v>
      </c>
      <c r="AA287" s="68"/>
      <c r="AB287" s="69" t="e">
        <f t="shared" si="155"/>
        <v>#DIV/0!</v>
      </c>
      <c r="AC287" s="69" t="e">
        <f t="shared" si="156"/>
        <v>#DIV/0!</v>
      </c>
      <c r="AD287" s="68"/>
      <c r="AE287" s="68"/>
      <c r="AF287" s="68" t="s">
        <v>117</v>
      </c>
      <c r="AG287" s="68"/>
      <c r="AH287" s="69" t="e">
        <f t="shared" si="157"/>
        <v>#DIV/0!</v>
      </c>
      <c r="AI287" s="69" t="e">
        <f t="shared" si="158"/>
        <v>#DIV/0!</v>
      </c>
      <c r="AJ287" s="68"/>
      <c r="AK287" s="68"/>
      <c r="AL287" s="68" t="s">
        <v>118</v>
      </c>
      <c r="AM287" s="68"/>
      <c r="AN287" s="69" t="e">
        <f t="shared" si="159"/>
        <v>#DIV/0!</v>
      </c>
      <c r="AO287" s="69" t="e">
        <f t="shared" si="160"/>
        <v>#DIV/0!</v>
      </c>
      <c r="AP287" s="68"/>
      <c r="AQ287" s="68"/>
      <c r="AR287" s="68" t="s">
        <v>119</v>
      </c>
      <c r="AS287" s="68"/>
      <c r="AT287" s="69" t="e">
        <f t="shared" si="161"/>
        <v>#DIV/0!</v>
      </c>
      <c r="AU287" s="69" t="e">
        <f t="shared" si="162"/>
        <v>#DIV/0!</v>
      </c>
      <c r="AV287" s="68"/>
      <c r="AW287" s="68"/>
      <c r="AX287" s="68" t="s">
        <v>120</v>
      </c>
      <c r="AY287" s="68"/>
      <c r="AZ287" s="69" t="e">
        <f t="shared" si="163"/>
        <v>#DIV/0!</v>
      </c>
      <c r="BA287" s="69" t="e">
        <f t="shared" si="164"/>
        <v>#DIV/0!</v>
      </c>
      <c r="BB287" s="68"/>
      <c r="BC287" s="68"/>
      <c r="BD287" s="68" t="s">
        <v>121</v>
      </c>
      <c r="BE287" s="68"/>
      <c r="BF287" s="69" t="e">
        <f t="shared" si="165"/>
        <v>#DIV/0!</v>
      </c>
      <c r="BG287" s="69" t="e">
        <f t="shared" si="166"/>
        <v>#DIV/0!</v>
      </c>
      <c r="BH287" s="68"/>
      <c r="BI287" s="68"/>
      <c r="BJ287" s="68" t="s">
        <v>122</v>
      </c>
      <c r="BK287" s="68"/>
      <c r="BL287" s="69" t="e">
        <f t="shared" si="167"/>
        <v>#DIV/0!</v>
      </c>
      <c r="BM287" s="69" t="e">
        <f t="shared" si="168"/>
        <v>#DIV/0!</v>
      </c>
      <c r="BN287" s="68"/>
      <c r="BO287" s="68"/>
      <c r="BP287" s="68" t="s">
        <v>123</v>
      </c>
      <c r="BQ287" s="68"/>
      <c r="BR287" s="69" t="e">
        <f t="shared" si="169"/>
        <v>#DIV/0!</v>
      </c>
      <c r="BS287" s="69" t="e">
        <f t="shared" si="170"/>
        <v>#DIV/0!</v>
      </c>
      <c r="BT287" s="68"/>
      <c r="BU287" s="68"/>
      <c r="BV287" s="68" t="s">
        <v>124</v>
      </c>
      <c r="BW287" s="68"/>
      <c r="BX287" s="69" t="e">
        <f t="shared" si="171"/>
        <v>#DIV/0!</v>
      </c>
      <c r="BY287" s="69" t="e">
        <f t="shared" si="172"/>
        <v>#DIV/0!</v>
      </c>
      <c r="BZ287" s="68"/>
      <c r="CA287" s="68"/>
      <c r="CB287" s="68" t="s">
        <v>125</v>
      </c>
      <c r="CC287" s="68"/>
      <c r="CD287" s="69" t="e">
        <f t="shared" si="173"/>
        <v>#DIV/0!</v>
      </c>
      <c r="CE287" s="69" t="e">
        <f t="shared" si="174"/>
        <v>#DIV/0!</v>
      </c>
      <c r="CF287" s="68"/>
      <c r="CG287" s="68"/>
      <c r="CH287" s="68" t="s">
        <v>126</v>
      </c>
      <c r="CI287" s="68"/>
      <c r="CJ287" s="69" t="e">
        <f t="shared" si="175"/>
        <v>#DIV/0!</v>
      </c>
      <c r="CK287" s="69" t="e">
        <f t="shared" si="176"/>
        <v>#DIV/0!</v>
      </c>
      <c r="CL287" s="68"/>
      <c r="CM287" s="68"/>
      <c r="CN287" s="59">
        <f t="shared" si="177"/>
        <v>0</v>
      </c>
      <c r="CO287" s="59">
        <f t="shared" si="178"/>
        <v>0</v>
      </c>
      <c r="CP287" s="59">
        <f t="shared" si="179"/>
        <v>0</v>
      </c>
      <c r="CQ287" s="59">
        <f t="shared" si="180"/>
        <v>0</v>
      </c>
      <c r="CR287" s="59">
        <f t="shared" si="181"/>
        <v>0</v>
      </c>
      <c r="CS287" s="59">
        <f t="shared" si="182"/>
        <v>0</v>
      </c>
      <c r="CT287" s="59">
        <f t="shared" si="183"/>
        <v>0</v>
      </c>
      <c r="CU287" s="59">
        <f t="shared" si="184"/>
        <v>0</v>
      </c>
      <c r="CV287" s="59">
        <f t="shared" si="185"/>
        <v>0</v>
      </c>
      <c r="CW287" s="59">
        <f t="shared" si="186"/>
        <v>0</v>
      </c>
      <c r="CX287" s="59">
        <f t="shared" si="187"/>
        <v>0</v>
      </c>
      <c r="CY287" s="59">
        <f t="shared" si="188"/>
        <v>0</v>
      </c>
      <c r="CZ287" s="59">
        <f t="shared" si="189"/>
        <v>0</v>
      </c>
    </row>
    <row r="288" spans="1:104" ht="38.6" x14ac:dyDescent="0.4">
      <c r="A288" s="150" t="s">
        <v>457</v>
      </c>
      <c r="B288" s="184" t="s">
        <v>160</v>
      </c>
      <c r="C288" s="21" t="s">
        <v>1732</v>
      </c>
      <c r="D288" s="23" t="s">
        <v>549</v>
      </c>
      <c r="E288" s="23" t="s">
        <v>550</v>
      </c>
      <c r="F288" s="23" t="s">
        <v>529</v>
      </c>
      <c r="G288" s="21">
        <f t="shared" si="152"/>
        <v>1</v>
      </c>
      <c r="H288" s="21"/>
      <c r="I288" s="21"/>
      <c r="J288" s="21"/>
      <c r="K288" s="21"/>
      <c r="L288" s="21"/>
      <c r="M288" s="21"/>
      <c r="N288" s="21"/>
      <c r="O288" s="21"/>
      <c r="P288" s="21"/>
      <c r="Q288" s="21">
        <v>1</v>
      </c>
      <c r="R288" s="21"/>
      <c r="S288" s="21"/>
      <c r="T288" s="68" t="s">
        <v>115</v>
      </c>
      <c r="U288" s="68"/>
      <c r="V288" s="69" t="e">
        <f t="shared" si="153"/>
        <v>#DIV/0!</v>
      </c>
      <c r="W288" s="69">
        <f t="shared" si="154"/>
        <v>0</v>
      </c>
      <c r="X288" s="68"/>
      <c r="Y288" s="68"/>
      <c r="Z288" s="68" t="s">
        <v>116</v>
      </c>
      <c r="AA288" s="68"/>
      <c r="AB288" s="69" t="e">
        <f t="shared" si="155"/>
        <v>#DIV/0!</v>
      </c>
      <c r="AC288" s="69">
        <f t="shared" si="156"/>
        <v>0</v>
      </c>
      <c r="AD288" s="68"/>
      <c r="AE288" s="68"/>
      <c r="AF288" s="68" t="s">
        <v>117</v>
      </c>
      <c r="AG288" s="68"/>
      <c r="AH288" s="69" t="e">
        <f t="shared" si="157"/>
        <v>#DIV/0!</v>
      </c>
      <c r="AI288" s="69">
        <f t="shared" si="158"/>
        <v>0</v>
      </c>
      <c r="AJ288" s="68"/>
      <c r="AK288" s="68"/>
      <c r="AL288" s="68" t="s">
        <v>118</v>
      </c>
      <c r="AM288" s="68"/>
      <c r="AN288" s="69" t="e">
        <f t="shared" si="159"/>
        <v>#DIV/0!</v>
      </c>
      <c r="AO288" s="69">
        <f t="shared" si="160"/>
        <v>0</v>
      </c>
      <c r="AP288" s="68"/>
      <c r="AQ288" s="68"/>
      <c r="AR288" s="68" t="s">
        <v>119</v>
      </c>
      <c r="AS288" s="68"/>
      <c r="AT288" s="69" t="e">
        <f t="shared" si="161"/>
        <v>#DIV/0!</v>
      </c>
      <c r="AU288" s="69">
        <f t="shared" si="162"/>
        <v>0</v>
      </c>
      <c r="AV288" s="68"/>
      <c r="AW288" s="68"/>
      <c r="AX288" s="68" t="s">
        <v>120</v>
      </c>
      <c r="AY288" s="68"/>
      <c r="AZ288" s="69" t="e">
        <f t="shared" si="163"/>
        <v>#DIV/0!</v>
      </c>
      <c r="BA288" s="69">
        <f t="shared" si="164"/>
        <v>0</v>
      </c>
      <c r="BB288" s="68"/>
      <c r="BC288" s="68"/>
      <c r="BD288" s="68" t="s">
        <v>121</v>
      </c>
      <c r="BE288" s="68"/>
      <c r="BF288" s="69" t="e">
        <f t="shared" si="165"/>
        <v>#DIV/0!</v>
      </c>
      <c r="BG288" s="69">
        <f t="shared" si="166"/>
        <v>0</v>
      </c>
      <c r="BH288" s="68"/>
      <c r="BI288" s="68"/>
      <c r="BJ288" s="68" t="s">
        <v>122</v>
      </c>
      <c r="BK288" s="68"/>
      <c r="BL288" s="69" t="e">
        <f t="shared" si="167"/>
        <v>#DIV/0!</v>
      </c>
      <c r="BM288" s="69">
        <f t="shared" si="168"/>
        <v>0</v>
      </c>
      <c r="BN288" s="68"/>
      <c r="BO288" s="68"/>
      <c r="BP288" s="68" t="s">
        <v>123</v>
      </c>
      <c r="BQ288" s="68"/>
      <c r="BR288" s="69" t="e">
        <f t="shared" si="169"/>
        <v>#DIV/0!</v>
      </c>
      <c r="BS288" s="69">
        <f t="shared" si="170"/>
        <v>0</v>
      </c>
      <c r="BT288" s="68"/>
      <c r="BU288" s="68"/>
      <c r="BV288" s="68" t="s">
        <v>124</v>
      </c>
      <c r="BW288" s="68"/>
      <c r="BX288" s="69">
        <f t="shared" si="171"/>
        <v>0</v>
      </c>
      <c r="BY288" s="69">
        <f t="shared" si="172"/>
        <v>0</v>
      </c>
      <c r="BZ288" s="68"/>
      <c r="CA288" s="68"/>
      <c r="CB288" s="68" t="s">
        <v>125</v>
      </c>
      <c r="CC288" s="68"/>
      <c r="CD288" s="69" t="e">
        <f t="shared" si="173"/>
        <v>#DIV/0!</v>
      </c>
      <c r="CE288" s="69">
        <f t="shared" si="174"/>
        <v>0</v>
      </c>
      <c r="CF288" s="68"/>
      <c r="CG288" s="68"/>
      <c r="CH288" s="68" t="s">
        <v>126</v>
      </c>
      <c r="CI288" s="68"/>
      <c r="CJ288" s="69" t="e">
        <f t="shared" si="175"/>
        <v>#DIV/0!</v>
      </c>
      <c r="CK288" s="69">
        <f t="shared" si="176"/>
        <v>0</v>
      </c>
      <c r="CL288" s="68"/>
      <c r="CM288" s="68"/>
      <c r="CN288" s="59">
        <f t="shared" si="177"/>
        <v>0</v>
      </c>
      <c r="CO288" s="59">
        <f t="shared" si="178"/>
        <v>0</v>
      </c>
      <c r="CP288" s="59">
        <f t="shared" si="179"/>
        <v>0</v>
      </c>
      <c r="CQ288" s="59">
        <f t="shared" si="180"/>
        <v>0</v>
      </c>
      <c r="CR288" s="59">
        <f t="shared" si="181"/>
        <v>0</v>
      </c>
      <c r="CS288" s="59">
        <f t="shared" si="182"/>
        <v>0</v>
      </c>
      <c r="CT288" s="59">
        <f t="shared" si="183"/>
        <v>0</v>
      </c>
      <c r="CU288" s="59">
        <f t="shared" si="184"/>
        <v>0</v>
      </c>
      <c r="CV288" s="59">
        <f t="shared" si="185"/>
        <v>0</v>
      </c>
      <c r="CW288" s="59">
        <f t="shared" si="186"/>
        <v>0</v>
      </c>
      <c r="CX288" s="59">
        <f t="shared" si="187"/>
        <v>0</v>
      </c>
      <c r="CY288" s="59">
        <f t="shared" si="188"/>
        <v>0</v>
      </c>
      <c r="CZ288" s="59">
        <f t="shared" si="189"/>
        <v>0</v>
      </c>
    </row>
    <row r="289" spans="1:104" ht="38.6" x14ac:dyDescent="0.4">
      <c r="A289" s="150" t="s">
        <v>457</v>
      </c>
      <c r="B289" s="185"/>
      <c r="C289" s="21" t="s">
        <v>1733</v>
      </c>
      <c r="D289" s="23" t="s">
        <v>549</v>
      </c>
      <c r="E289" s="23" t="s">
        <v>551</v>
      </c>
      <c r="F289" s="23" t="s">
        <v>552</v>
      </c>
      <c r="G289" s="21">
        <f t="shared" si="152"/>
        <v>1</v>
      </c>
      <c r="H289" s="21">
        <v>1</v>
      </c>
      <c r="I289" s="21"/>
      <c r="J289" s="21"/>
      <c r="K289" s="21"/>
      <c r="L289" s="21"/>
      <c r="M289" s="21"/>
      <c r="N289" s="21"/>
      <c r="O289" s="21"/>
      <c r="P289" s="21"/>
      <c r="Q289" s="21"/>
      <c r="R289" s="21"/>
      <c r="S289" s="21"/>
      <c r="T289" s="68" t="s">
        <v>115</v>
      </c>
      <c r="U289" s="68"/>
      <c r="V289" s="69">
        <f t="shared" si="153"/>
        <v>0</v>
      </c>
      <c r="W289" s="69">
        <f t="shared" si="154"/>
        <v>0</v>
      </c>
      <c r="X289" s="68"/>
      <c r="Y289" s="68"/>
      <c r="Z289" s="68" t="s">
        <v>116</v>
      </c>
      <c r="AA289" s="68"/>
      <c r="AB289" s="69" t="e">
        <f t="shared" si="155"/>
        <v>#DIV/0!</v>
      </c>
      <c r="AC289" s="69">
        <f t="shared" si="156"/>
        <v>0</v>
      </c>
      <c r="AD289" s="68"/>
      <c r="AE289" s="68"/>
      <c r="AF289" s="68" t="s">
        <v>117</v>
      </c>
      <c r="AG289" s="68"/>
      <c r="AH289" s="69" t="e">
        <f t="shared" si="157"/>
        <v>#DIV/0!</v>
      </c>
      <c r="AI289" s="69">
        <f t="shared" si="158"/>
        <v>0</v>
      </c>
      <c r="AJ289" s="68"/>
      <c r="AK289" s="68"/>
      <c r="AL289" s="68" t="s">
        <v>118</v>
      </c>
      <c r="AM289" s="68"/>
      <c r="AN289" s="69" t="e">
        <f t="shared" si="159"/>
        <v>#DIV/0!</v>
      </c>
      <c r="AO289" s="69">
        <f t="shared" si="160"/>
        <v>0</v>
      </c>
      <c r="AP289" s="68"/>
      <c r="AQ289" s="68"/>
      <c r="AR289" s="68" t="s">
        <v>119</v>
      </c>
      <c r="AS289" s="68"/>
      <c r="AT289" s="69" t="e">
        <f t="shared" si="161"/>
        <v>#DIV/0!</v>
      </c>
      <c r="AU289" s="69">
        <f t="shared" si="162"/>
        <v>0</v>
      </c>
      <c r="AV289" s="68"/>
      <c r="AW289" s="68"/>
      <c r="AX289" s="68" t="s">
        <v>120</v>
      </c>
      <c r="AY289" s="68"/>
      <c r="AZ289" s="69" t="e">
        <f t="shared" si="163"/>
        <v>#DIV/0!</v>
      </c>
      <c r="BA289" s="69">
        <f t="shared" si="164"/>
        <v>0</v>
      </c>
      <c r="BB289" s="68"/>
      <c r="BC289" s="68"/>
      <c r="BD289" s="68" t="s">
        <v>121</v>
      </c>
      <c r="BE289" s="68"/>
      <c r="BF289" s="69" t="e">
        <f t="shared" si="165"/>
        <v>#DIV/0!</v>
      </c>
      <c r="BG289" s="69">
        <f t="shared" si="166"/>
        <v>0</v>
      </c>
      <c r="BH289" s="68"/>
      <c r="BI289" s="68"/>
      <c r="BJ289" s="68" t="s">
        <v>122</v>
      </c>
      <c r="BK289" s="68"/>
      <c r="BL289" s="69" t="e">
        <f t="shared" si="167"/>
        <v>#DIV/0!</v>
      </c>
      <c r="BM289" s="69">
        <f t="shared" si="168"/>
        <v>0</v>
      </c>
      <c r="BN289" s="68"/>
      <c r="BO289" s="68"/>
      <c r="BP289" s="68" t="s">
        <v>123</v>
      </c>
      <c r="BQ289" s="68"/>
      <c r="BR289" s="69" t="e">
        <f t="shared" si="169"/>
        <v>#DIV/0!</v>
      </c>
      <c r="BS289" s="69">
        <f t="shared" si="170"/>
        <v>0</v>
      </c>
      <c r="BT289" s="68"/>
      <c r="BU289" s="68"/>
      <c r="BV289" s="68" t="s">
        <v>124</v>
      </c>
      <c r="BW289" s="68"/>
      <c r="BX289" s="69" t="e">
        <f t="shared" si="171"/>
        <v>#DIV/0!</v>
      </c>
      <c r="BY289" s="69">
        <f t="shared" si="172"/>
        <v>0</v>
      </c>
      <c r="BZ289" s="68"/>
      <c r="CA289" s="68"/>
      <c r="CB289" s="68" t="s">
        <v>125</v>
      </c>
      <c r="CC289" s="68"/>
      <c r="CD289" s="69" t="e">
        <f t="shared" si="173"/>
        <v>#DIV/0!</v>
      </c>
      <c r="CE289" s="69">
        <f t="shared" si="174"/>
        <v>0</v>
      </c>
      <c r="CF289" s="68"/>
      <c r="CG289" s="68"/>
      <c r="CH289" s="68" t="s">
        <v>126</v>
      </c>
      <c r="CI289" s="68"/>
      <c r="CJ289" s="69" t="e">
        <f t="shared" si="175"/>
        <v>#DIV/0!</v>
      </c>
      <c r="CK289" s="69">
        <f t="shared" si="176"/>
        <v>0</v>
      </c>
      <c r="CL289" s="68"/>
      <c r="CM289" s="68"/>
      <c r="CN289" s="59">
        <f t="shared" si="177"/>
        <v>0</v>
      </c>
      <c r="CO289" s="59">
        <f t="shared" si="178"/>
        <v>0</v>
      </c>
      <c r="CP289" s="59">
        <f t="shared" si="179"/>
        <v>0</v>
      </c>
      <c r="CQ289" s="59">
        <f t="shared" si="180"/>
        <v>0</v>
      </c>
      <c r="CR289" s="59">
        <f t="shared" si="181"/>
        <v>0</v>
      </c>
      <c r="CS289" s="59">
        <f t="shared" si="182"/>
        <v>0</v>
      </c>
      <c r="CT289" s="59">
        <f t="shared" si="183"/>
        <v>0</v>
      </c>
      <c r="CU289" s="59">
        <f t="shared" si="184"/>
        <v>0</v>
      </c>
      <c r="CV289" s="59">
        <f t="shared" si="185"/>
        <v>0</v>
      </c>
      <c r="CW289" s="59">
        <f t="shared" si="186"/>
        <v>0</v>
      </c>
      <c r="CX289" s="59">
        <f t="shared" si="187"/>
        <v>0</v>
      </c>
      <c r="CY289" s="59">
        <f t="shared" si="188"/>
        <v>0</v>
      </c>
      <c r="CZ289" s="59">
        <f t="shared" si="189"/>
        <v>0</v>
      </c>
    </row>
    <row r="290" spans="1:104" ht="14.15" x14ac:dyDescent="0.4">
      <c r="A290" s="150" t="s">
        <v>457</v>
      </c>
      <c r="B290" s="185"/>
      <c r="C290" s="21" t="s">
        <v>1734</v>
      </c>
      <c r="D290" s="23"/>
      <c r="E290" s="23"/>
      <c r="F290" s="23"/>
      <c r="G290" s="21">
        <f t="shared" si="152"/>
        <v>0</v>
      </c>
      <c r="H290" s="21"/>
      <c r="I290" s="21"/>
      <c r="J290" s="21"/>
      <c r="K290" s="21"/>
      <c r="L290" s="21"/>
      <c r="M290" s="21"/>
      <c r="N290" s="21"/>
      <c r="O290" s="21"/>
      <c r="P290" s="21"/>
      <c r="Q290" s="21"/>
      <c r="R290" s="21"/>
      <c r="S290" s="21"/>
      <c r="T290" s="68" t="s">
        <v>115</v>
      </c>
      <c r="U290" s="68"/>
      <c r="V290" s="69" t="e">
        <f t="shared" si="153"/>
        <v>#DIV/0!</v>
      </c>
      <c r="W290" s="69" t="e">
        <f t="shared" si="154"/>
        <v>#DIV/0!</v>
      </c>
      <c r="X290" s="68"/>
      <c r="Y290" s="68"/>
      <c r="Z290" s="68" t="s">
        <v>116</v>
      </c>
      <c r="AA290" s="68"/>
      <c r="AB290" s="69" t="e">
        <f t="shared" si="155"/>
        <v>#DIV/0!</v>
      </c>
      <c r="AC290" s="69" t="e">
        <f t="shared" si="156"/>
        <v>#DIV/0!</v>
      </c>
      <c r="AD290" s="68"/>
      <c r="AE290" s="68"/>
      <c r="AF290" s="68" t="s">
        <v>117</v>
      </c>
      <c r="AG290" s="68"/>
      <c r="AH290" s="69" t="e">
        <f t="shared" si="157"/>
        <v>#DIV/0!</v>
      </c>
      <c r="AI290" s="69" t="e">
        <f t="shared" si="158"/>
        <v>#DIV/0!</v>
      </c>
      <c r="AJ290" s="68"/>
      <c r="AK290" s="68"/>
      <c r="AL290" s="68" t="s">
        <v>118</v>
      </c>
      <c r="AM290" s="68"/>
      <c r="AN290" s="69" t="e">
        <f t="shared" si="159"/>
        <v>#DIV/0!</v>
      </c>
      <c r="AO290" s="69" t="e">
        <f t="shared" si="160"/>
        <v>#DIV/0!</v>
      </c>
      <c r="AP290" s="68"/>
      <c r="AQ290" s="68"/>
      <c r="AR290" s="68" t="s">
        <v>119</v>
      </c>
      <c r="AS290" s="68"/>
      <c r="AT290" s="69" t="e">
        <f t="shared" si="161"/>
        <v>#DIV/0!</v>
      </c>
      <c r="AU290" s="69" t="e">
        <f t="shared" si="162"/>
        <v>#DIV/0!</v>
      </c>
      <c r="AV290" s="68"/>
      <c r="AW290" s="68"/>
      <c r="AX290" s="68" t="s">
        <v>120</v>
      </c>
      <c r="AY290" s="68"/>
      <c r="AZ290" s="69" t="e">
        <f t="shared" si="163"/>
        <v>#DIV/0!</v>
      </c>
      <c r="BA290" s="69" t="e">
        <f t="shared" si="164"/>
        <v>#DIV/0!</v>
      </c>
      <c r="BB290" s="68"/>
      <c r="BC290" s="68"/>
      <c r="BD290" s="68" t="s">
        <v>121</v>
      </c>
      <c r="BE290" s="68"/>
      <c r="BF290" s="69" t="e">
        <f t="shared" si="165"/>
        <v>#DIV/0!</v>
      </c>
      <c r="BG290" s="69" t="e">
        <f t="shared" si="166"/>
        <v>#DIV/0!</v>
      </c>
      <c r="BH290" s="68"/>
      <c r="BI290" s="68"/>
      <c r="BJ290" s="68" t="s">
        <v>122</v>
      </c>
      <c r="BK290" s="68"/>
      <c r="BL290" s="69" t="e">
        <f t="shared" si="167"/>
        <v>#DIV/0!</v>
      </c>
      <c r="BM290" s="69" t="e">
        <f t="shared" si="168"/>
        <v>#DIV/0!</v>
      </c>
      <c r="BN290" s="68"/>
      <c r="BO290" s="68"/>
      <c r="BP290" s="68" t="s">
        <v>123</v>
      </c>
      <c r="BQ290" s="68"/>
      <c r="BR290" s="69" t="e">
        <f t="shared" si="169"/>
        <v>#DIV/0!</v>
      </c>
      <c r="BS290" s="69" t="e">
        <f t="shared" si="170"/>
        <v>#DIV/0!</v>
      </c>
      <c r="BT290" s="68"/>
      <c r="BU290" s="68"/>
      <c r="BV290" s="68" t="s">
        <v>124</v>
      </c>
      <c r="BW290" s="68"/>
      <c r="BX290" s="69" t="e">
        <f t="shared" si="171"/>
        <v>#DIV/0!</v>
      </c>
      <c r="BY290" s="69" t="e">
        <f t="shared" si="172"/>
        <v>#DIV/0!</v>
      </c>
      <c r="BZ290" s="68"/>
      <c r="CA290" s="68"/>
      <c r="CB290" s="68" t="s">
        <v>125</v>
      </c>
      <c r="CC290" s="68"/>
      <c r="CD290" s="69" t="e">
        <f t="shared" si="173"/>
        <v>#DIV/0!</v>
      </c>
      <c r="CE290" s="69" t="e">
        <f t="shared" si="174"/>
        <v>#DIV/0!</v>
      </c>
      <c r="CF290" s="68"/>
      <c r="CG290" s="68"/>
      <c r="CH290" s="68" t="s">
        <v>126</v>
      </c>
      <c r="CI290" s="68"/>
      <c r="CJ290" s="69" t="e">
        <f t="shared" si="175"/>
        <v>#DIV/0!</v>
      </c>
      <c r="CK290" s="69" t="e">
        <f t="shared" si="176"/>
        <v>#DIV/0!</v>
      </c>
      <c r="CL290" s="68"/>
      <c r="CM290" s="68"/>
      <c r="CN290" s="59">
        <f t="shared" si="177"/>
        <v>0</v>
      </c>
      <c r="CO290" s="59">
        <f t="shared" si="178"/>
        <v>0</v>
      </c>
      <c r="CP290" s="59">
        <f t="shared" si="179"/>
        <v>0</v>
      </c>
      <c r="CQ290" s="59">
        <f t="shared" si="180"/>
        <v>0</v>
      </c>
      <c r="CR290" s="59">
        <f t="shared" si="181"/>
        <v>0</v>
      </c>
      <c r="CS290" s="59">
        <f t="shared" si="182"/>
        <v>0</v>
      </c>
      <c r="CT290" s="59">
        <f t="shared" si="183"/>
        <v>0</v>
      </c>
      <c r="CU290" s="59">
        <f t="shared" si="184"/>
        <v>0</v>
      </c>
      <c r="CV290" s="59">
        <f t="shared" si="185"/>
        <v>0</v>
      </c>
      <c r="CW290" s="59">
        <f t="shared" si="186"/>
        <v>0</v>
      </c>
      <c r="CX290" s="59">
        <f t="shared" si="187"/>
        <v>0</v>
      </c>
      <c r="CY290" s="59">
        <f t="shared" si="188"/>
        <v>0</v>
      </c>
      <c r="CZ290" s="59">
        <f t="shared" si="189"/>
        <v>0</v>
      </c>
    </row>
    <row r="291" spans="1:104" ht="14.15" x14ac:dyDescent="0.4">
      <c r="A291" s="150" t="s">
        <v>457</v>
      </c>
      <c r="B291" s="186"/>
      <c r="C291" s="21" t="s">
        <v>1735</v>
      </c>
      <c r="D291" s="23"/>
      <c r="E291" s="23"/>
      <c r="F291" s="23"/>
      <c r="G291" s="21">
        <f t="shared" si="152"/>
        <v>0</v>
      </c>
      <c r="H291" s="21"/>
      <c r="I291" s="21"/>
      <c r="J291" s="21"/>
      <c r="K291" s="21"/>
      <c r="L291" s="21"/>
      <c r="M291" s="21"/>
      <c r="N291" s="21"/>
      <c r="O291" s="21"/>
      <c r="P291" s="21"/>
      <c r="Q291" s="21"/>
      <c r="R291" s="21"/>
      <c r="S291" s="21"/>
      <c r="T291" s="68" t="s">
        <v>115</v>
      </c>
      <c r="U291" s="68"/>
      <c r="V291" s="69" t="e">
        <f t="shared" si="153"/>
        <v>#DIV/0!</v>
      </c>
      <c r="W291" s="69" t="e">
        <f t="shared" si="154"/>
        <v>#DIV/0!</v>
      </c>
      <c r="X291" s="68"/>
      <c r="Y291" s="68"/>
      <c r="Z291" s="68" t="s">
        <v>116</v>
      </c>
      <c r="AA291" s="68"/>
      <c r="AB291" s="69" t="e">
        <f t="shared" si="155"/>
        <v>#DIV/0!</v>
      </c>
      <c r="AC291" s="69" t="e">
        <f t="shared" si="156"/>
        <v>#DIV/0!</v>
      </c>
      <c r="AD291" s="68"/>
      <c r="AE291" s="68"/>
      <c r="AF291" s="68" t="s">
        <v>117</v>
      </c>
      <c r="AG291" s="68"/>
      <c r="AH291" s="69" t="e">
        <f t="shared" si="157"/>
        <v>#DIV/0!</v>
      </c>
      <c r="AI291" s="69" t="e">
        <f t="shared" si="158"/>
        <v>#DIV/0!</v>
      </c>
      <c r="AJ291" s="68"/>
      <c r="AK291" s="68"/>
      <c r="AL291" s="68" t="s">
        <v>118</v>
      </c>
      <c r="AM291" s="68"/>
      <c r="AN291" s="69" t="e">
        <f t="shared" si="159"/>
        <v>#DIV/0!</v>
      </c>
      <c r="AO291" s="69" t="e">
        <f t="shared" si="160"/>
        <v>#DIV/0!</v>
      </c>
      <c r="AP291" s="68"/>
      <c r="AQ291" s="68"/>
      <c r="AR291" s="68" t="s">
        <v>119</v>
      </c>
      <c r="AS291" s="68"/>
      <c r="AT291" s="69" t="e">
        <f t="shared" si="161"/>
        <v>#DIV/0!</v>
      </c>
      <c r="AU291" s="69" t="e">
        <f t="shared" si="162"/>
        <v>#DIV/0!</v>
      </c>
      <c r="AV291" s="68"/>
      <c r="AW291" s="68"/>
      <c r="AX291" s="68" t="s">
        <v>120</v>
      </c>
      <c r="AY291" s="68"/>
      <c r="AZ291" s="69" t="e">
        <f t="shared" si="163"/>
        <v>#DIV/0!</v>
      </c>
      <c r="BA291" s="69" t="e">
        <f t="shared" si="164"/>
        <v>#DIV/0!</v>
      </c>
      <c r="BB291" s="68"/>
      <c r="BC291" s="68"/>
      <c r="BD291" s="68" t="s">
        <v>121</v>
      </c>
      <c r="BE291" s="68"/>
      <c r="BF291" s="69" t="e">
        <f t="shared" si="165"/>
        <v>#DIV/0!</v>
      </c>
      <c r="BG291" s="69" t="e">
        <f t="shared" si="166"/>
        <v>#DIV/0!</v>
      </c>
      <c r="BH291" s="68"/>
      <c r="BI291" s="68"/>
      <c r="BJ291" s="68" t="s">
        <v>122</v>
      </c>
      <c r="BK291" s="68"/>
      <c r="BL291" s="69" t="e">
        <f t="shared" si="167"/>
        <v>#DIV/0!</v>
      </c>
      <c r="BM291" s="69" t="e">
        <f t="shared" si="168"/>
        <v>#DIV/0!</v>
      </c>
      <c r="BN291" s="68"/>
      <c r="BO291" s="68"/>
      <c r="BP291" s="68" t="s">
        <v>123</v>
      </c>
      <c r="BQ291" s="68"/>
      <c r="BR291" s="69" t="e">
        <f t="shared" si="169"/>
        <v>#DIV/0!</v>
      </c>
      <c r="BS291" s="69" t="e">
        <f t="shared" si="170"/>
        <v>#DIV/0!</v>
      </c>
      <c r="BT291" s="68"/>
      <c r="BU291" s="68"/>
      <c r="BV291" s="68" t="s">
        <v>124</v>
      </c>
      <c r="BW291" s="68"/>
      <c r="BX291" s="69" t="e">
        <f t="shared" si="171"/>
        <v>#DIV/0!</v>
      </c>
      <c r="BY291" s="69" t="e">
        <f t="shared" si="172"/>
        <v>#DIV/0!</v>
      </c>
      <c r="BZ291" s="68"/>
      <c r="CA291" s="68"/>
      <c r="CB291" s="68" t="s">
        <v>125</v>
      </c>
      <c r="CC291" s="68"/>
      <c r="CD291" s="69" t="e">
        <f t="shared" si="173"/>
        <v>#DIV/0!</v>
      </c>
      <c r="CE291" s="69" t="e">
        <f t="shared" si="174"/>
        <v>#DIV/0!</v>
      </c>
      <c r="CF291" s="68"/>
      <c r="CG291" s="68"/>
      <c r="CH291" s="68" t="s">
        <v>126</v>
      </c>
      <c r="CI291" s="68"/>
      <c r="CJ291" s="69" t="e">
        <f t="shared" si="175"/>
        <v>#DIV/0!</v>
      </c>
      <c r="CK291" s="69" t="e">
        <f t="shared" si="176"/>
        <v>#DIV/0!</v>
      </c>
      <c r="CL291" s="68"/>
      <c r="CM291" s="68"/>
      <c r="CN291" s="59">
        <f t="shared" si="177"/>
        <v>0</v>
      </c>
      <c r="CO291" s="59">
        <f t="shared" si="178"/>
        <v>0</v>
      </c>
      <c r="CP291" s="59">
        <f t="shared" si="179"/>
        <v>0</v>
      </c>
      <c r="CQ291" s="59">
        <f t="shared" si="180"/>
        <v>0</v>
      </c>
      <c r="CR291" s="59">
        <f t="shared" si="181"/>
        <v>0</v>
      </c>
      <c r="CS291" s="59">
        <f t="shared" si="182"/>
        <v>0</v>
      </c>
      <c r="CT291" s="59">
        <f t="shared" si="183"/>
        <v>0</v>
      </c>
      <c r="CU291" s="59">
        <f t="shared" si="184"/>
        <v>0</v>
      </c>
      <c r="CV291" s="59">
        <f t="shared" si="185"/>
        <v>0</v>
      </c>
      <c r="CW291" s="59">
        <f t="shared" si="186"/>
        <v>0</v>
      </c>
      <c r="CX291" s="59">
        <f t="shared" si="187"/>
        <v>0</v>
      </c>
      <c r="CY291" s="59">
        <f t="shared" si="188"/>
        <v>0</v>
      </c>
      <c r="CZ291" s="59">
        <f t="shared" si="189"/>
        <v>0</v>
      </c>
    </row>
    <row r="292" spans="1:104" ht="38.6" x14ac:dyDescent="0.4">
      <c r="A292" s="150" t="s">
        <v>457</v>
      </c>
      <c r="B292" s="184" t="s">
        <v>160</v>
      </c>
      <c r="C292" s="21" t="s">
        <v>1736</v>
      </c>
      <c r="D292" s="23" t="s">
        <v>546</v>
      </c>
      <c r="E292" s="23" t="s">
        <v>571</v>
      </c>
      <c r="F292" s="23" t="s">
        <v>576</v>
      </c>
      <c r="G292" s="21">
        <f t="shared" si="152"/>
        <v>2</v>
      </c>
      <c r="H292" s="21"/>
      <c r="I292" s="21"/>
      <c r="J292" s="21"/>
      <c r="K292" s="21"/>
      <c r="L292" s="21">
        <v>1</v>
      </c>
      <c r="M292" s="21"/>
      <c r="N292" s="21"/>
      <c r="O292" s="21"/>
      <c r="P292" s="21"/>
      <c r="Q292" s="21">
        <v>1</v>
      </c>
      <c r="R292" s="21"/>
      <c r="S292" s="21"/>
      <c r="T292" s="68" t="s">
        <v>115</v>
      </c>
      <c r="U292" s="68"/>
      <c r="V292" s="69" t="e">
        <f t="shared" si="153"/>
        <v>#DIV/0!</v>
      </c>
      <c r="W292" s="69">
        <f t="shared" si="154"/>
        <v>0</v>
      </c>
      <c r="X292" s="68"/>
      <c r="Y292" s="68"/>
      <c r="Z292" s="68" t="s">
        <v>116</v>
      </c>
      <c r="AA292" s="68"/>
      <c r="AB292" s="69" t="e">
        <f t="shared" si="155"/>
        <v>#DIV/0!</v>
      </c>
      <c r="AC292" s="69">
        <f t="shared" si="156"/>
        <v>0</v>
      </c>
      <c r="AD292" s="68"/>
      <c r="AE292" s="68"/>
      <c r="AF292" s="68" t="s">
        <v>117</v>
      </c>
      <c r="AG292" s="68"/>
      <c r="AH292" s="69" t="e">
        <f t="shared" si="157"/>
        <v>#DIV/0!</v>
      </c>
      <c r="AI292" s="69">
        <f t="shared" si="158"/>
        <v>0</v>
      </c>
      <c r="AJ292" s="68"/>
      <c r="AK292" s="68"/>
      <c r="AL292" s="68" t="s">
        <v>118</v>
      </c>
      <c r="AM292" s="68"/>
      <c r="AN292" s="69" t="e">
        <f t="shared" si="159"/>
        <v>#DIV/0!</v>
      </c>
      <c r="AO292" s="69">
        <f t="shared" si="160"/>
        <v>0</v>
      </c>
      <c r="AP292" s="68"/>
      <c r="AQ292" s="68"/>
      <c r="AR292" s="68" t="s">
        <v>119</v>
      </c>
      <c r="AS292" s="68"/>
      <c r="AT292" s="69">
        <f t="shared" si="161"/>
        <v>0</v>
      </c>
      <c r="AU292" s="69">
        <f t="shared" si="162"/>
        <v>0</v>
      </c>
      <c r="AV292" s="68"/>
      <c r="AW292" s="68"/>
      <c r="AX292" s="68" t="s">
        <v>120</v>
      </c>
      <c r="AY292" s="68"/>
      <c r="AZ292" s="69" t="e">
        <f t="shared" si="163"/>
        <v>#DIV/0!</v>
      </c>
      <c r="BA292" s="69">
        <f t="shared" si="164"/>
        <v>0</v>
      </c>
      <c r="BB292" s="68"/>
      <c r="BC292" s="68"/>
      <c r="BD292" s="68" t="s">
        <v>121</v>
      </c>
      <c r="BE292" s="68"/>
      <c r="BF292" s="69" t="e">
        <f t="shared" si="165"/>
        <v>#DIV/0!</v>
      </c>
      <c r="BG292" s="69">
        <f t="shared" si="166"/>
        <v>0</v>
      </c>
      <c r="BH292" s="68"/>
      <c r="BI292" s="68"/>
      <c r="BJ292" s="68" t="s">
        <v>122</v>
      </c>
      <c r="BK292" s="68"/>
      <c r="BL292" s="69" t="e">
        <f t="shared" si="167"/>
        <v>#DIV/0!</v>
      </c>
      <c r="BM292" s="69">
        <f t="shared" si="168"/>
        <v>0</v>
      </c>
      <c r="BN292" s="68"/>
      <c r="BO292" s="68"/>
      <c r="BP292" s="68" t="s">
        <v>123</v>
      </c>
      <c r="BQ292" s="68"/>
      <c r="BR292" s="69" t="e">
        <f t="shared" si="169"/>
        <v>#DIV/0!</v>
      </c>
      <c r="BS292" s="69">
        <f t="shared" si="170"/>
        <v>0</v>
      </c>
      <c r="BT292" s="68"/>
      <c r="BU292" s="68"/>
      <c r="BV292" s="68" t="s">
        <v>124</v>
      </c>
      <c r="BW292" s="68"/>
      <c r="BX292" s="69">
        <f t="shared" si="171"/>
        <v>0</v>
      </c>
      <c r="BY292" s="69">
        <f t="shared" si="172"/>
        <v>0</v>
      </c>
      <c r="BZ292" s="68"/>
      <c r="CA292" s="68"/>
      <c r="CB292" s="68" t="s">
        <v>125</v>
      </c>
      <c r="CC292" s="68"/>
      <c r="CD292" s="69" t="e">
        <f t="shared" si="173"/>
        <v>#DIV/0!</v>
      </c>
      <c r="CE292" s="69">
        <f t="shared" si="174"/>
        <v>0</v>
      </c>
      <c r="CF292" s="68"/>
      <c r="CG292" s="68"/>
      <c r="CH292" s="68" t="s">
        <v>126</v>
      </c>
      <c r="CI292" s="68"/>
      <c r="CJ292" s="69" t="e">
        <f t="shared" si="175"/>
        <v>#DIV/0!</v>
      </c>
      <c r="CK292" s="69">
        <f t="shared" si="176"/>
        <v>0</v>
      </c>
      <c r="CL292" s="68"/>
      <c r="CM292" s="68"/>
      <c r="CN292" s="59">
        <f t="shared" si="177"/>
        <v>0</v>
      </c>
      <c r="CO292" s="59">
        <f t="shared" si="178"/>
        <v>0</v>
      </c>
      <c r="CP292" s="59">
        <f t="shared" si="179"/>
        <v>0</v>
      </c>
      <c r="CQ292" s="59">
        <f t="shared" si="180"/>
        <v>0</v>
      </c>
      <c r="CR292" s="59">
        <f t="shared" si="181"/>
        <v>0</v>
      </c>
      <c r="CS292" s="59">
        <f t="shared" si="182"/>
        <v>0</v>
      </c>
      <c r="CT292" s="59">
        <f t="shared" si="183"/>
        <v>0</v>
      </c>
      <c r="CU292" s="59">
        <f t="shared" si="184"/>
        <v>0</v>
      </c>
      <c r="CV292" s="59">
        <f t="shared" si="185"/>
        <v>0</v>
      </c>
      <c r="CW292" s="59">
        <f t="shared" si="186"/>
        <v>0</v>
      </c>
      <c r="CX292" s="59">
        <f t="shared" si="187"/>
        <v>0</v>
      </c>
      <c r="CY292" s="59">
        <f t="shared" si="188"/>
        <v>0</v>
      </c>
      <c r="CZ292" s="59">
        <f t="shared" si="189"/>
        <v>0</v>
      </c>
    </row>
    <row r="293" spans="1:104" ht="14.15" x14ac:dyDescent="0.4">
      <c r="A293" s="150" t="s">
        <v>457</v>
      </c>
      <c r="B293" s="185"/>
      <c r="C293" s="21" t="s">
        <v>1737</v>
      </c>
      <c r="D293" s="23"/>
      <c r="E293" s="23"/>
      <c r="F293" s="23"/>
      <c r="G293" s="21">
        <f t="shared" si="152"/>
        <v>0</v>
      </c>
      <c r="H293" s="21"/>
      <c r="I293" s="21"/>
      <c r="J293" s="21"/>
      <c r="K293" s="21"/>
      <c r="L293" s="21"/>
      <c r="M293" s="21"/>
      <c r="N293" s="21"/>
      <c r="O293" s="21"/>
      <c r="P293" s="21"/>
      <c r="Q293" s="21"/>
      <c r="R293" s="21"/>
      <c r="S293" s="21"/>
      <c r="T293" s="68" t="s">
        <v>115</v>
      </c>
      <c r="U293" s="68"/>
      <c r="V293" s="69" t="e">
        <f t="shared" si="153"/>
        <v>#DIV/0!</v>
      </c>
      <c r="W293" s="69" t="e">
        <f t="shared" si="154"/>
        <v>#DIV/0!</v>
      </c>
      <c r="X293" s="68"/>
      <c r="Y293" s="68"/>
      <c r="Z293" s="68" t="s">
        <v>116</v>
      </c>
      <c r="AA293" s="68"/>
      <c r="AB293" s="69" t="e">
        <f t="shared" si="155"/>
        <v>#DIV/0!</v>
      </c>
      <c r="AC293" s="69" t="e">
        <f t="shared" si="156"/>
        <v>#DIV/0!</v>
      </c>
      <c r="AD293" s="68"/>
      <c r="AE293" s="68"/>
      <c r="AF293" s="68" t="s">
        <v>117</v>
      </c>
      <c r="AG293" s="68"/>
      <c r="AH293" s="69" t="e">
        <f t="shared" si="157"/>
        <v>#DIV/0!</v>
      </c>
      <c r="AI293" s="69" t="e">
        <f t="shared" si="158"/>
        <v>#DIV/0!</v>
      </c>
      <c r="AJ293" s="68"/>
      <c r="AK293" s="68"/>
      <c r="AL293" s="68" t="s">
        <v>118</v>
      </c>
      <c r="AM293" s="68"/>
      <c r="AN293" s="69" t="e">
        <f t="shared" si="159"/>
        <v>#DIV/0!</v>
      </c>
      <c r="AO293" s="69" t="e">
        <f t="shared" si="160"/>
        <v>#DIV/0!</v>
      </c>
      <c r="AP293" s="68"/>
      <c r="AQ293" s="68"/>
      <c r="AR293" s="68" t="s">
        <v>119</v>
      </c>
      <c r="AS293" s="68"/>
      <c r="AT293" s="69" t="e">
        <f t="shared" si="161"/>
        <v>#DIV/0!</v>
      </c>
      <c r="AU293" s="69" t="e">
        <f t="shared" si="162"/>
        <v>#DIV/0!</v>
      </c>
      <c r="AV293" s="68"/>
      <c r="AW293" s="68"/>
      <c r="AX293" s="68" t="s">
        <v>120</v>
      </c>
      <c r="AY293" s="68"/>
      <c r="AZ293" s="69" t="e">
        <f t="shared" si="163"/>
        <v>#DIV/0!</v>
      </c>
      <c r="BA293" s="69" t="e">
        <f t="shared" si="164"/>
        <v>#DIV/0!</v>
      </c>
      <c r="BB293" s="68"/>
      <c r="BC293" s="68"/>
      <c r="BD293" s="68" t="s">
        <v>121</v>
      </c>
      <c r="BE293" s="68"/>
      <c r="BF293" s="69" t="e">
        <f t="shared" si="165"/>
        <v>#DIV/0!</v>
      </c>
      <c r="BG293" s="69" t="e">
        <f t="shared" si="166"/>
        <v>#DIV/0!</v>
      </c>
      <c r="BH293" s="68"/>
      <c r="BI293" s="68"/>
      <c r="BJ293" s="68" t="s">
        <v>122</v>
      </c>
      <c r="BK293" s="68"/>
      <c r="BL293" s="69" t="e">
        <f t="shared" si="167"/>
        <v>#DIV/0!</v>
      </c>
      <c r="BM293" s="69" t="e">
        <f t="shared" si="168"/>
        <v>#DIV/0!</v>
      </c>
      <c r="BN293" s="68"/>
      <c r="BO293" s="68"/>
      <c r="BP293" s="68" t="s">
        <v>123</v>
      </c>
      <c r="BQ293" s="68"/>
      <c r="BR293" s="69" t="e">
        <f t="shared" si="169"/>
        <v>#DIV/0!</v>
      </c>
      <c r="BS293" s="69" t="e">
        <f t="shared" si="170"/>
        <v>#DIV/0!</v>
      </c>
      <c r="BT293" s="68"/>
      <c r="BU293" s="68"/>
      <c r="BV293" s="68" t="s">
        <v>124</v>
      </c>
      <c r="BW293" s="68"/>
      <c r="BX293" s="69" t="e">
        <f t="shared" si="171"/>
        <v>#DIV/0!</v>
      </c>
      <c r="BY293" s="69" t="e">
        <f t="shared" si="172"/>
        <v>#DIV/0!</v>
      </c>
      <c r="BZ293" s="68"/>
      <c r="CA293" s="68"/>
      <c r="CB293" s="68" t="s">
        <v>125</v>
      </c>
      <c r="CC293" s="68"/>
      <c r="CD293" s="69" t="e">
        <f t="shared" si="173"/>
        <v>#DIV/0!</v>
      </c>
      <c r="CE293" s="69" t="e">
        <f t="shared" si="174"/>
        <v>#DIV/0!</v>
      </c>
      <c r="CF293" s="68"/>
      <c r="CG293" s="68"/>
      <c r="CH293" s="68" t="s">
        <v>126</v>
      </c>
      <c r="CI293" s="68"/>
      <c r="CJ293" s="69" t="e">
        <f t="shared" si="175"/>
        <v>#DIV/0!</v>
      </c>
      <c r="CK293" s="69" t="e">
        <f t="shared" si="176"/>
        <v>#DIV/0!</v>
      </c>
      <c r="CL293" s="68"/>
      <c r="CM293" s="68"/>
      <c r="CN293" s="59">
        <f t="shared" si="177"/>
        <v>0</v>
      </c>
      <c r="CO293" s="59">
        <f t="shared" si="178"/>
        <v>0</v>
      </c>
      <c r="CP293" s="59">
        <f t="shared" si="179"/>
        <v>0</v>
      </c>
      <c r="CQ293" s="59">
        <f t="shared" si="180"/>
        <v>0</v>
      </c>
      <c r="CR293" s="59">
        <f t="shared" si="181"/>
        <v>0</v>
      </c>
      <c r="CS293" s="59">
        <f t="shared" si="182"/>
        <v>0</v>
      </c>
      <c r="CT293" s="59">
        <f t="shared" si="183"/>
        <v>0</v>
      </c>
      <c r="CU293" s="59">
        <f t="shared" si="184"/>
        <v>0</v>
      </c>
      <c r="CV293" s="59">
        <f t="shared" si="185"/>
        <v>0</v>
      </c>
      <c r="CW293" s="59">
        <f t="shared" si="186"/>
        <v>0</v>
      </c>
      <c r="CX293" s="59">
        <f t="shared" si="187"/>
        <v>0</v>
      </c>
      <c r="CY293" s="59">
        <f t="shared" si="188"/>
        <v>0</v>
      </c>
      <c r="CZ293" s="59">
        <f t="shared" si="189"/>
        <v>0</v>
      </c>
    </row>
    <row r="294" spans="1:104" ht="14.15" x14ac:dyDescent="0.4">
      <c r="A294" s="150" t="s">
        <v>457</v>
      </c>
      <c r="B294" s="185"/>
      <c r="C294" s="21" t="s">
        <v>1738</v>
      </c>
      <c r="D294" s="23"/>
      <c r="E294" s="23"/>
      <c r="F294" s="23"/>
      <c r="G294" s="21">
        <f t="shared" si="152"/>
        <v>0</v>
      </c>
      <c r="H294" s="21"/>
      <c r="I294" s="21"/>
      <c r="J294" s="21"/>
      <c r="K294" s="21"/>
      <c r="L294" s="21"/>
      <c r="M294" s="21"/>
      <c r="N294" s="21"/>
      <c r="O294" s="21"/>
      <c r="P294" s="21"/>
      <c r="Q294" s="21"/>
      <c r="R294" s="21"/>
      <c r="S294" s="21"/>
      <c r="T294" s="68" t="s">
        <v>115</v>
      </c>
      <c r="U294" s="68"/>
      <c r="V294" s="69" t="e">
        <f t="shared" si="153"/>
        <v>#DIV/0!</v>
      </c>
      <c r="W294" s="69" t="e">
        <f t="shared" si="154"/>
        <v>#DIV/0!</v>
      </c>
      <c r="X294" s="68"/>
      <c r="Y294" s="68"/>
      <c r="Z294" s="68" t="s">
        <v>116</v>
      </c>
      <c r="AA294" s="68"/>
      <c r="AB294" s="69" t="e">
        <f t="shared" si="155"/>
        <v>#DIV/0!</v>
      </c>
      <c r="AC294" s="69" t="e">
        <f t="shared" si="156"/>
        <v>#DIV/0!</v>
      </c>
      <c r="AD294" s="68"/>
      <c r="AE294" s="68"/>
      <c r="AF294" s="68" t="s">
        <v>117</v>
      </c>
      <c r="AG294" s="68"/>
      <c r="AH294" s="69" t="e">
        <f t="shared" si="157"/>
        <v>#DIV/0!</v>
      </c>
      <c r="AI294" s="69" t="e">
        <f t="shared" si="158"/>
        <v>#DIV/0!</v>
      </c>
      <c r="AJ294" s="68"/>
      <c r="AK294" s="68"/>
      <c r="AL294" s="68" t="s">
        <v>118</v>
      </c>
      <c r="AM294" s="68"/>
      <c r="AN294" s="69" t="e">
        <f t="shared" si="159"/>
        <v>#DIV/0!</v>
      </c>
      <c r="AO294" s="69" t="e">
        <f t="shared" si="160"/>
        <v>#DIV/0!</v>
      </c>
      <c r="AP294" s="68"/>
      <c r="AQ294" s="68"/>
      <c r="AR294" s="68" t="s">
        <v>119</v>
      </c>
      <c r="AS294" s="68"/>
      <c r="AT294" s="69" t="e">
        <f t="shared" si="161"/>
        <v>#DIV/0!</v>
      </c>
      <c r="AU294" s="69" t="e">
        <f t="shared" si="162"/>
        <v>#DIV/0!</v>
      </c>
      <c r="AV294" s="68"/>
      <c r="AW294" s="68"/>
      <c r="AX294" s="68" t="s">
        <v>120</v>
      </c>
      <c r="AY294" s="68"/>
      <c r="AZ294" s="69" t="e">
        <f t="shared" si="163"/>
        <v>#DIV/0!</v>
      </c>
      <c r="BA294" s="69" t="e">
        <f t="shared" si="164"/>
        <v>#DIV/0!</v>
      </c>
      <c r="BB294" s="68"/>
      <c r="BC294" s="68"/>
      <c r="BD294" s="68" t="s">
        <v>121</v>
      </c>
      <c r="BE294" s="68"/>
      <c r="BF294" s="69" t="e">
        <f t="shared" si="165"/>
        <v>#DIV/0!</v>
      </c>
      <c r="BG294" s="69" t="e">
        <f t="shared" si="166"/>
        <v>#DIV/0!</v>
      </c>
      <c r="BH294" s="68"/>
      <c r="BI294" s="68"/>
      <c r="BJ294" s="68" t="s">
        <v>122</v>
      </c>
      <c r="BK294" s="68"/>
      <c r="BL294" s="69" t="e">
        <f t="shared" si="167"/>
        <v>#DIV/0!</v>
      </c>
      <c r="BM294" s="69" t="e">
        <f t="shared" si="168"/>
        <v>#DIV/0!</v>
      </c>
      <c r="BN294" s="68"/>
      <c r="BO294" s="68"/>
      <c r="BP294" s="68" t="s">
        <v>123</v>
      </c>
      <c r="BQ294" s="68"/>
      <c r="BR294" s="69" t="e">
        <f t="shared" si="169"/>
        <v>#DIV/0!</v>
      </c>
      <c r="BS294" s="69" t="e">
        <f t="shared" si="170"/>
        <v>#DIV/0!</v>
      </c>
      <c r="BT294" s="68"/>
      <c r="BU294" s="68"/>
      <c r="BV294" s="68" t="s">
        <v>124</v>
      </c>
      <c r="BW294" s="68"/>
      <c r="BX294" s="69" t="e">
        <f t="shared" si="171"/>
        <v>#DIV/0!</v>
      </c>
      <c r="BY294" s="69" t="e">
        <f t="shared" si="172"/>
        <v>#DIV/0!</v>
      </c>
      <c r="BZ294" s="68"/>
      <c r="CA294" s="68"/>
      <c r="CB294" s="68" t="s">
        <v>125</v>
      </c>
      <c r="CC294" s="68"/>
      <c r="CD294" s="69" t="e">
        <f t="shared" si="173"/>
        <v>#DIV/0!</v>
      </c>
      <c r="CE294" s="69" t="e">
        <f t="shared" si="174"/>
        <v>#DIV/0!</v>
      </c>
      <c r="CF294" s="68"/>
      <c r="CG294" s="68"/>
      <c r="CH294" s="68" t="s">
        <v>126</v>
      </c>
      <c r="CI294" s="68"/>
      <c r="CJ294" s="69" t="e">
        <f t="shared" si="175"/>
        <v>#DIV/0!</v>
      </c>
      <c r="CK294" s="69" t="e">
        <f t="shared" si="176"/>
        <v>#DIV/0!</v>
      </c>
      <c r="CL294" s="68"/>
      <c r="CM294" s="68"/>
      <c r="CN294" s="59">
        <f t="shared" si="177"/>
        <v>0</v>
      </c>
      <c r="CO294" s="59">
        <f t="shared" si="178"/>
        <v>0</v>
      </c>
      <c r="CP294" s="59">
        <f t="shared" si="179"/>
        <v>0</v>
      </c>
      <c r="CQ294" s="59">
        <f t="shared" si="180"/>
        <v>0</v>
      </c>
      <c r="CR294" s="59">
        <f t="shared" si="181"/>
        <v>0</v>
      </c>
      <c r="CS294" s="59">
        <f t="shared" si="182"/>
        <v>0</v>
      </c>
      <c r="CT294" s="59">
        <f t="shared" si="183"/>
        <v>0</v>
      </c>
      <c r="CU294" s="59">
        <f t="shared" si="184"/>
        <v>0</v>
      </c>
      <c r="CV294" s="59">
        <f t="shared" si="185"/>
        <v>0</v>
      </c>
      <c r="CW294" s="59">
        <f t="shared" si="186"/>
        <v>0</v>
      </c>
      <c r="CX294" s="59">
        <f t="shared" si="187"/>
        <v>0</v>
      </c>
      <c r="CY294" s="59">
        <f t="shared" si="188"/>
        <v>0</v>
      </c>
      <c r="CZ294" s="59">
        <f t="shared" si="189"/>
        <v>0</v>
      </c>
    </row>
    <row r="295" spans="1:104" ht="14.15" x14ac:dyDescent="0.4">
      <c r="A295" s="150" t="s">
        <v>457</v>
      </c>
      <c r="B295" s="186"/>
      <c r="C295" s="21" t="s">
        <v>1739</v>
      </c>
      <c r="D295" s="23"/>
      <c r="E295" s="23"/>
      <c r="F295" s="23"/>
      <c r="G295" s="21">
        <f t="shared" si="152"/>
        <v>0</v>
      </c>
      <c r="H295" s="21"/>
      <c r="I295" s="21"/>
      <c r="J295" s="21"/>
      <c r="K295" s="21"/>
      <c r="L295" s="21"/>
      <c r="M295" s="21"/>
      <c r="N295" s="21"/>
      <c r="O295" s="21"/>
      <c r="P295" s="21"/>
      <c r="Q295" s="21"/>
      <c r="R295" s="21"/>
      <c r="S295" s="21"/>
      <c r="T295" s="68" t="s">
        <v>115</v>
      </c>
      <c r="U295" s="68"/>
      <c r="V295" s="69" t="e">
        <f t="shared" si="153"/>
        <v>#DIV/0!</v>
      </c>
      <c r="W295" s="69" t="e">
        <f t="shared" si="154"/>
        <v>#DIV/0!</v>
      </c>
      <c r="X295" s="68"/>
      <c r="Y295" s="68"/>
      <c r="Z295" s="68" t="s">
        <v>116</v>
      </c>
      <c r="AA295" s="68"/>
      <c r="AB295" s="69" t="e">
        <f t="shared" si="155"/>
        <v>#DIV/0!</v>
      </c>
      <c r="AC295" s="69" t="e">
        <f t="shared" si="156"/>
        <v>#DIV/0!</v>
      </c>
      <c r="AD295" s="68"/>
      <c r="AE295" s="68"/>
      <c r="AF295" s="68" t="s">
        <v>117</v>
      </c>
      <c r="AG295" s="68"/>
      <c r="AH295" s="69" t="e">
        <f t="shared" si="157"/>
        <v>#DIV/0!</v>
      </c>
      <c r="AI295" s="69" t="e">
        <f t="shared" si="158"/>
        <v>#DIV/0!</v>
      </c>
      <c r="AJ295" s="68"/>
      <c r="AK295" s="68"/>
      <c r="AL295" s="68" t="s">
        <v>118</v>
      </c>
      <c r="AM295" s="68"/>
      <c r="AN295" s="69" t="e">
        <f t="shared" si="159"/>
        <v>#DIV/0!</v>
      </c>
      <c r="AO295" s="69" t="e">
        <f t="shared" si="160"/>
        <v>#DIV/0!</v>
      </c>
      <c r="AP295" s="68"/>
      <c r="AQ295" s="68"/>
      <c r="AR295" s="68" t="s">
        <v>119</v>
      </c>
      <c r="AS295" s="68"/>
      <c r="AT295" s="69" t="e">
        <f t="shared" si="161"/>
        <v>#DIV/0!</v>
      </c>
      <c r="AU295" s="69" t="e">
        <f t="shared" si="162"/>
        <v>#DIV/0!</v>
      </c>
      <c r="AV295" s="68"/>
      <c r="AW295" s="68"/>
      <c r="AX295" s="68" t="s">
        <v>120</v>
      </c>
      <c r="AY295" s="68"/>
      <c r="AZ295" s="69" t="e">
        <f t="shared" si="163"/>
        <v>#DIV/0!</v>
      </c>
      <c r="BA295" s="69" t="e">
        <f t="shared" si="164"/>
        <v>#DIV/0!</v>
      </c>
      <c r="BB295" s="68"/>
      <c r="BC295" s="68"/>
      <c r="BD295" s="68" t="s">
        <v>121</v>
      </c>
      <c r="BE295" s="68"/>
      <c r="BF295" s="69" t="e">
        <f t="shared" si="165"/>
        <v>#DIV/0!</v>
      </c>
      <c r="BG295" s="69" t="e">
        <f t="shared" si="166"/>
        <v>#DIV/0!</v>
      </c>
      <c r="BH295" s="68"/>
      <c r="BI295" s="68"/>
      <c r="BJ295" s="68" t="s">
        <v>122</v>
      </c>
      <c r="BK295" s="68"/>
      <c r="BL295" s="69" t="e">
        <f t="shared" si="167"/>
        <v>#DIV/0!</v>
      </c>
      <c r="BM295" s="69" t="e">
        <f t="shared" si="168"/>
        <v>#DIV/0!</v>
      </c>
      <c r="BN295" s="68"/>
      <c r="BO295" s="68"/>
      <c r="BP295" s="68" t="s">
        <v>123</v>
      </c>
      <c r="BQ295" s="68"/>
      <c r="BR295" s="69" t="e">
        <f t="shared" si="169"/>
        <v>#DIV/0!</v>
      </c>
      <c r="BS295" s="69" t="e">
        <f t="shared" si="170"/>
        <v>#DIV/0!</v>
      </c>
      <c r="BT295" s="68"/>
      <c r="BU295" s="68"/>
      <c r="BV295" s="68" t="s">
        <v>124</v>
      </c>
      <c r="BW295" s="68"/>
      <c r="BX295" s="69" t="e">
        <f t="shared" si="171"/>
        <v>#DIV/0!</v>
      </c>
      <c r="BY295" s="69" t="e">
        <f t="shared" si="172"/>
        <v>#DIV/0!</v>
      </c>
      <c r="BZ295" s="68"/>
      <c r="CA295" s="68"/>
      <c r="CB295" s="68" t="s">
        <v>125</v>
      </c>
      <c r="CC295" s="68"/>
      <c r="CD295" s="69" t="e">
        <f t="shared" si="173"/>
        <v>#DIV/0!</v>
      </c>
      <c r="CE295" s="69" t="e">
        <f t="shared" si="174"/>
        <v>#DIV/0!</v>
      </c>
      <c r="CF295" s="68"/>
      <c r="CG295" s="68"/>
      <c r="CH295" s="68" t="s">
        <v>126</v>
      </c>
      <c r="CI295" s="68"/>
      <c r="CJ295" s="69" t="e">
        <f t="shared" si="175"/>
        <v>#DIV/0!</v>
      </c>
      <c r="CK295" s="69" t="e">
        <f t="shared" si="176"/>
        <v>#DIV/0!</v>
      </c>
      <c r="CL295" s="68"/>
      <c r="CM295" s="68"/>
      <c r="CN295" s="59">
        <f t="shared" si="177"/>
        <v>0</v>
      </c>
      <c r="CO295" s="59">
        <f t="shared" si="178"/>
        <v>0</v>
      </c>
      <c r="CP295" s="59">
        <f t="shared" si="179"/>
        <v>0</v>
      </c>
      <c r="CQ295" s="59">
        <f t="shared" si="180"/>
        <v>0</v>
      </c>
      <c r="CR295" s="59">
        <f t="shared" si="181"/>
        <v>0</v>
      </c>
      <c r="CS295" s="59">
        <f t="shared" si="182"/>
        <v>0</v>
      </c>
      <c r="CT295" s="59">
        <f t="shared" si="183"/>
        <v>0</v>
      </c>
      <c r="CU295" s="59">
        <f t="shared" si="184"/>
        <v>0</v>
      </c>
      <c r="CV295" s="59">
        <f t="shared" si="185"/>
        <v>0</v>
      </c>
      <c r="CW295" s="59">
        <f t="shared" si="186"/>
        <v>0</v>
      </c>
      <c r="CX295" s="59">
        <f t="shared" si="187"/>
        <v>0</v>
      </c>
      <c r="CY295" s="59">
        <f t="shared" si="188"/>
        <v>0</v>
      </c>
      <c r="CZ295" s="59">
        <f t="shared" si="189"/>
        <v>0</v>
      </c>
    </row>
    <row r="296" spans="1:104" ht="51.45" x14ac:dyDescent="0.4">
      <c r="A296" s="150" t="s">
        <v>457</v>
      </c>
      <c r="B296" s="184" t="s">
        <v>160</v>
      </c>
      <c r="C296" s="21" t="s">
        <v>1740</v>
      </c>
      <c r="D296" s="23" t="s">
        <v>482</v>
      </c>
      <c r="E296" s="23" t="s">
        <v>662</v>
      </c>
      <c r="F296" s="23" t="s">
        <v>663</v>
      </c>
      <c r="G296" s="21">
        <f t="shared" si="152"/>
        <v>1</v>
      </c>
      <c r="H296" s="21"/>
      <c r="I296" s="21"/>
      <c r="J296" s="21"/>
      <c r="K296" s="21"/>
      <c r="L296" s="21"/>
      <c r="M296" s="21"/>
      <c r="N296" s="21">
        <v>1</v>
      </c>
      <c r="O296" s="21"/>
      <c r="P296" s="21"/>
      <c r="Q296" s="21"/>
      <c r="R296" s="21"/>
      <c r="S296" s="21"/>
      <c r="T296" s="68" t="s">
        <v>115</v>
      </c>
      <c r="U296" s="68"/>
      <c r="V296" s="69" t="e">
        <f t="shared" si="153"/>
        <v>#DIV/0!</v>
      </c>
      <c r="W296" s="69">
        <f t="shared" si="154"/>
        <v>0</v>
      </c>
      <c r="X296" s="68"/>
      <c r="Y296" s="68"/>
      <c r="Z296" s="68" t="s">
        <v>116</v>
      </c>
      <c r="AA296" s="68"/>
      <c r="AB296" s="69" t="e">
        <f t="shared" si="155"/>
        <v>#DIV/0!</v>
      </c>
      <c r="AC296" s="69">
        <f t="shared" si="156"/>
        <v>0</v>
      </c>
      <c r="AD296" s="68"/>
      <c r="AE296" s="68"/>
      <c r="AF296" s="68" t="s">
        <v>117</v>
      </c>
      <c r="AG296" s="68"/>
      <c r="AH296" s="69" t="e">
        <f t="shared" si="157"/>
        <v>#DIV/0!</v>
      </c>
      <c r="AI296" s="69">
        <f t="shared" si="158"/>
        <v>0</v>
      </c>
      <c r="AJ296" s="68"/>
      <c r="AK296" s="68"/>
      <c r="AL296" s="68" t="s">
        <v>118</v>
      </c>
      <c r="AM296" s="68"/>
      <c r="AN296" s="69" t="e">
        <f t="shared" si="159"/>
        <v>#DIV/0!</v>
      </c>
      <c r="AO296" s="69">
        <f t="shared" si="160"/>
        <v>0</v>
      </c>
      <c r="AP296" s="68"/>
      <c r="AQ296" s="68"/>
      <c r="AR296" s="68" t="s">
        <v>119</v>
      </c>
      <c r="AS296" s="68"/>
      <c r="AT296" s="69" t="e">
        <f t="shared" si="161"/>
        <v>#DIV/0!</v>
      </c>
      <c r="AU296" s="69">
        <f t="shared" si="162"/>
        <v>0</v>
      </c>
      <c r="AV296" s="68"/>
      <c r="AW296" s="68"/>
      <c r="AX296" s="68" t="s">
        <v>120</v>
      </c>
      <c r="AY296" s="68"/>
      <c r="AZ296" s="69" t="e">
        <f t="shared" si="163"/>
        <v>#DIV/0!</v>
      </c>
      <c r="BA296" s="69">
        <f t="shared" si="164"/>
        <v>0</v>
      </c>
      <c r="BB296" s="68"/>
      <c r="BC296" s="68"/>
      <c r="BD296" s="68" t="s">
        <v>121</v>
      </c>
      <c r="BE296" s="68"/>
      <c r="BF296" s="69">
        <f t="shared" si="165"/>
        <v>0</v>
      </c>
      <c r="BG296" s="69">
        <f t="shared" si="166"/>
        <v>0</v>
      </c>
      <c r="BH296" s="68"/>
      <c r="BI296" s="68"/>
      <c r="BJ296" s="68" t="s">
        <v>122</v>
      </c>
      <c r="BK296" s="68"/>
      <c r="BL296" s="69" t="e">
        <f t="shared" si="167"/>
        <v>#DIV/0!</v>
      </c>
      <c r="BM296" s="69">
        <f t="shared" si="168"/>
        <v>0</v>
      </c>
      <c r="BN296" s="68"/>
      <c r="BO296" s="68"/>
      <c r="BP296" s="68" t="s">
        <v>123</v>
      </c>
      <c r="BQ296" s="68"/>
      <c r="BR296" s="69" t="e">
        <f t="shared" si="169"/>
        <v>#DIV/0!</v>
      </c>
      <c r="BS296" s="69">
        <f t="shared" si="170"/>
        <v>0</v>
      </c>
      <c r="BT296" s="68"/>
      <c r="BU296" s="68"/>
      <c r="BV296" s="68" t="s">
        <v>124</v>
      </c>
      <c r="BW296" s="68"/>
      <c r="BX296" s="69" t="e">
        <f t="shared" si="171"/>
        <v>#DIV/0!</v>
      </c>
      <c r="BY296" s="69">
        <f t="shared" si="172"/>
        <v>0</v>
      </c>
      <c r="BZ296" s="68"/>
      <c r="CA296" s="68"/>
      <c r="CB296" s="68" t="s">
        <v>125</v>
      </c>
      <c r="CC296" s="68"/>
      <c r="CD296" s="69" t="e">
        <f t="shared" si="173"/>
        <v>#DIV/0!</v>
      </c>
      <c r="CE296" s="69">
        <f t="shared" si="174"/>
        <v>0</v>
      </c>
      <c r="CF296" s="68"/>
      <c r="CG296" s="68"/>
      <c r="CH296" s="68" t="s">
        <v>126</v>
      </c>
      <c r="CI296" s="68"/>
      <c r="CJ296" s="69" t="e">
        <f t="shared" si="175"/>
        <v>#DIV/0!</v>
      </c>
      <c r="CK296" s="69">
        <f t="shared" si="176"/>
        <v>0</v>
      </c>
      <c r="CL296" s="68"/>
      <c r="CM296" s="68"/>
      <c r="CN296" s="59">
        <f t="shared" si="177"/>
        <v>0</v>
      </c>
      <c r="CO296" s="59">
        <f t="shared" si="178"/>
        <v>0</v>
      </c>
      <c r="CP296" s="59">
        <f t="shared" si="179"/>
        <v>0</v>
      </c>
      <c r="CQ296" s="59">
        <f t="shared" si="180"/>
        <v>0</v>
      </c>
      <c r="CR296" s="59">
        <f t="shared" si="181"/>
        <v>0</v>
      </c>
      <c r="CS296" s="59">
        <f t="shared" si="182"/>
        <v>0</v>
      </c>
      <c r="CT296" s="59">
        <f t="shared" si="183"/>
        <v>0</v>
      </c>
      <c r="CU296" s="59">
        <f t="shared" si="184"/>
        <v>0</v>
      </c>
      <c r="CV296" s="59">
        <f t="shared" si="185"/>
        <v>0</v>
      </c>
      <c r="CW296" s="59">
        <f t="shared" si="186"/>
        <v>0</v>
      </c>
      <c r="CX296" s="59">
        <f t="shared" si="187"/>
        <v>0</v>
      </c>
      <c r="CY296" s="59">
        <f t="shared" si="188"/>
        <v>0</v>
      </c>
      <c r="CZ296" s="59">
        <f t="shared" si="189"/>
        <v>0</v>
      </c>
    </row>
    <row r="297" spans="1:104" ht="25.75" x14ac:dyDescent="0.4">
      <c r="A297" s="150" t="s">
        <v>457</v>
      </c>
      <c r="B297" s="185"/>
      <c r="C297" s="21" t="s">
        <v>1741</v>
      </c>
      <c r="D297" s="23" t="s">
        <v>414</v>
      </c>
      <c r="E297" s="23" t="s">
        <v>664</v>
      </c>
      <c r="F297" s="23" t="s">
        <v>665</v>
      </c>
      <c r="G297" s="21">
        <f t="shared" si="152"/>
        <v>12</v>
      </c>
      <c r="H297" s="21">
        <v>1</v>
      </c>
      <c r="I297" s="21">
        <v>1</v>
      </c>
      <c r="J297" s="21">
        <v>1</v>
      </c>
      <c r="K297" s="21">
        <v>1</v>
      </c>
      <c r="L297" s="21">
        <v>1</v>
      </c>
      <c r="M297" s="21">
        <v>1</v>
      </c>
      <c r="N297" s="21">
        <v>1</v>
      </c>
      <c r="O297" s="21">
        <v>1</v>
      </c>
      <c r="P297" s="21">
        <v>1</v>
      </c>
      <c r="Q297" s="21">
        <v>1</v>
      </c>
      <c r="R297" s="21">
        <v>1</v>
      </c>
      <c r="S297" s="21">
        <v>1</v>
      </c>
      <c r="T297" s="68" t="s">
        <v>115</v>
      </c>
      <c r="U297" s="68"/>
      <c r="V297" s="69">
        <f t="shared" si="153"/>
        <v>0</v>
      </c>
      <c r="W297" s="69">
        <f t="shared" si="154"/>
        <v>0</v>
      </c>
      <c r="X297" s="68"/>
      <c r="Y297" s="68"/>
      <c r="Z297" s="68" t="s">
        <v>116</v>
      </c>
      <c r="AA297" s="68"/>
      <c r="AB297" s="69">
        <f t="shared" si="155"/>
        <v>0</v>
      </c>
      <c r="AC297" s="69">
        <f t="shared" si="156"/>
        <v>0</v>
      </c>
      <c r="AD297" s="68"/>
      <c r="AE297" s="68"/>
      <c r="AF297" s="68" t="s">
        <v>117</v>
      </c>
      <c r="AG297" s="68"/>
      <c r="AH297" s="69">
        <f t="shared" si="157"/>
        <v>0</v>
      </c>
      <c r="AI297" s="69">
        <f t="shared" si="158"/>
        <v>0</v>
      </c>
      <c r="AJ297" s="68"/>
      <c r="AK297" s="68"/>
      <c r="AL297" s="68" t="s">
        <v>118</v>
      </c>
      <c r="AM297" s="68"/>
      <c r="AN297" s="69">
        <f t="shared" si="159"/>
        <v>0</v>
      </c>
      <c r="AO297" s="69">
        <f t="shared" si="160"/>
        <v>0</v>
      </c>
      <c r="AP297" s="68"/>
      <c r="AQ297" s="68"/>
      <c r="AR297" s="68" t="s">
        <v>119</v>
      </c>
      <c r="AS297" s="68"/>
      <c r="AT297" s="69">
        <f t="shared" si="161"/>
        <v>0</v>
      </c>
      <c r="AU297" s="69">
        <f t="shared" si="162"/>
        <v>0</v>
      </c>
      <c r="AV297" s="68"/>
      <c r="AW297" s="68"/>
      <c r="AX297" s="68" t="s">
        <v>120</v>
      </c>
      <c r="AY297" s="68"/>
      <c r="AZ297" s="69">
        <f t="shared" si="163"/>
        <v>0</v>
      </c>
      <c r="BA297" s="69">
        <f t="shared" si="164"/>
        <v>0</v>
      </c>
      <c r="BB297" s="68"/>
      <c r="BC297" s="68"/>
      <c r="BD297" s="68" t="s">
        <v>121</v>
      </c>
      <c r="BE297" s="68"/>
      <c r="BF297" s="69">
        <f t="shared" si="165"/>
        <v>0</v>
      </c>
      <c r="BG297" s="69">
        <f t="shared" si="166"/>
        <v>0</v>
      </c>
      <c r="BH297" s="68"/>
      <c r="BI297" s="68"/>
      <c r="BJ297" s="68" t="s">
        <v>122</v>
      </c>
      <c r="BK297" s="68"/>
      <c r="BL297" s="69">
        <f t="shared" si="167"/>
        <v>0</v>
      </c>
      <c r="BM297" s="69">
        <f t="shared" si="168"/>
        <v>0</v>
      </c>
      <c r="BN297" s="68"/>
      <c r="BO297" s="68"/>
      <c r="BP297" s="68" t="s">
        <v>123</v>
      </c>
      <c r="BQ297" s="68"/>
      <c r="BR297" s="69">
        <f t="shared" si="169"/>
        <v>0</v>
      </c>
      <c r="BS297" s="69">
        <f t="shared" si="170"/>
        <v>0</v>
      </c>
      <c r="BT297" s="68"/>
      <c r="BU297" s="68"/>
      <c r="BV297" s="68" t="s">
        <v>124</v>
      </c>
      <c r="BW297" s="68"/>
      <c r="BX297" s="69">
        <f t="shared" si="171"/>
        <v>0</v>
      </c>
      <c r="BY297" s="69">
        <f t="shared" si="172"/>
        <v>0</v>
      </c>
      <c r="BZ297" s="68"/>
      <c r="CA297" s="68"/>
      <c r="CB297" s="68" t="s">
        <v>125</v>
      </c>
      <c r="CC297" s="68"/>
      <c r="CD297" s="69">
        <f t="shared" si="173"/>
        <v>0</v>
      </c>
      <c r="CE297" s="69">
        <f t="shared" si="174"/>
        <v>0</v>
      </c>
      <c r="CF297" s="68"/>
      <c r="CG297" s="68"/>
      <c r="CH297" s="68" t="s">
        <v>126</v>
      </c>
      <c r="CI297" s="68"/>
      <c r="CJ297" s="69">
        <f t="shared" si="175"/>
        <v>0</v>
      </c>
      <c r="CK297" s="69">
        <f t="shared" si="176"/>
        <v>0</v>
      </c>
      <c r="CL297" s="68"/>
      <c r="CM297" s="68"/>
      <c r="CN297" s="59">
        <f t="shared" si="177"/>
        <v>0</v>
      </c>
      <c r="CO297" s="59">
        <f t="shared" si="178"/>
        <v>0</v>
      </c>
      <c r="CP297" s="59">
        <f t="shared" si="179"/>
        <v>0</v>
      </c>
      <c r="CQ297" s="59">
        <f t="shared" si="180"/>
        <v>0</v>
      </c>
      <c r="CR297" s="59">
        <f t="shared" si="181"/>
        <v>0</v>
      </c>
      <c r="CS297" s="59">
        <f t="shared" si="182"/>
        <v>0</v>
      </c>
      <c r="CT297" s="59">
        <f t="shared" si="183"/>
        <v>0</v>
      </c>
      <c r="CU297" s="59">
        <f t="shared" si="184"/>
        <v>0</v>
      </c>
      <c r="CV297" s="59">
        <f t="shared" si="185"/>
        <v>0</v>
      </c>
      <c r="CW297" s="59">
        <f t="shared" si="186"/>
        <v>0</v>
      </c>
      <c r="CX297" s="59">
        <f t="shared" si="187"/>
        <v>0</v>
      </c>
      <c r="CY297" s="59">
        <f t="shared" si="188"/>
        <v>0</v>
      </c>
      <c r="CZ297" s="59">
        <f t="shared" si="189"/>
        <v>0</v>
      </c>
    </row>
    <row r="298" spans="1:104" ht="14.15" x14ac:dyDescent="0.4">
      <c r="A298" s="150" t="s">
        <v>457</v>
      </c>
      <c r="B298" s="185"/>
      <c r="C298" s="21" t="s">
        <v>1742</v>
      </c>
      <c r="D298" s="23"/>
      <c r="E298" s="23"/>
      <c r="F298" s="23"/>
      <c r="G298" s="21">
        <f t="shared" si="152"/>
        <v>0</v>
      </c>
      <c r="H298" s="21"/>
      <c r="I298" s="21"/>
      <c r="J298" s="21"/>
      <c r="K298" s="21"/>
      <c r="L298" s="21"/>
      <c r="M298" s="21"/>
      <c r="N298" s="21"/>
      <c r="O298" s="21"/>
      <c r="P298" s="21"/>
      <c r="Q298" s="21"/>
      <c r="R298" s="21"/>
      <c r="S298" s="21"/>
      <c r="T298" s="68" t="s">
        <v>115</v>
      </c>
      <c r="U298" s="68"/>
      <c r="V298" s="69" t="e">
        <f t="shared" si="153"/>
        <v>#DIV/0!</v>
      </c>
      <c r="W298" s="69" t="e">
        <f t="shared" si="154"/>
        <v>#DIV/0!</v>
      </c>
      <c r="X298" s="68"/>
      <c r="Y298" s="68"/>
      <c r="Z298" s="68" t="s">
        <v>116</v>
      </c>
      <c r="AA298" s="68"/>
      <c r="AB298" s="69" t="e">
        <f t="shared" si="155"/>
        <v>#DIV/0!</v>
      </c>
      <c r="AC298" s="69" t="e">
        <f t="shared" si="156"/>
        <v>#DIV/0!</v>
      </c>
      <c r="AD298" s="68"/>
      <c r="AE298" s="68"/>
      <c r="AF298" s="68" t="s">
        <v>117</v>
      </c>
      <c r="AG298" s="68"/>
      <c r="AH298" s="69" t="e">
        <f t="shared" si="157"/>
        <v>#DIV/0!</v>
      </c>
      <c r="AI298" s="69" t="e">
        <f t="shared" si="158"/>
        <v>#DIV/0!</v>
      </c>
      <c r="AJ298" s="68"/>
      <c r="AK298" s="68"/>
      <c r="AL298" s="68" t="s">
        <v>118</v>
      </c>
      <c r="AM298" s="68"/>
      <c r="AN298" s="69" t="e">
        <f t="shared" si="159"/>
        <v>#DIV/0!</v>
      </c>
      <c r="AO298" s="69" t="e">
        <f t="shared" si="160"/>
        <v>#DIV/0!</v>
      </c>
      <c r="AP298" s="68"/>
      <c r="AQ298" s="68"/>
      <c r="AR298" s="68" t="s">
        <v>119</v>
      </c>
      <c r="AS298" s="68"/>
      <c r="AT298" s="69" t="e">
        <f t="shared" si="161"/>
        <v>#DIV/0!</v>
      </c>
      <c r="AU298" s="69" t="e">
        <f t="shared" si="162"/>
        <v>#DIV/0!</v>
      </c>
      <c r="AV298" s="68"/>
      <c r="AW298" s="68"/>
      <c r="AX298" s="68" t="s">
        <v>120</v>
      </c>
      <c r="AY298" s="68"/>
      <c r="AZ298" s="69" t="e">
        <f t="shared" si="163"/>
        <v>#DIV/0!</v>
      </c>
      <c r="BA298" s="69" t="e">
        <f t="shared" si="164"/>
        <v>#DIV/0!</v>
      </c>
      <c r="BB298" s="68"/>
      <c r="BC298" s="68"/>
      <c r="BD298" s="68" t="s">
        <v>121</v>
      </c>
      <c r="BE298" s="68"/>
      <c r="BF298" s="69" t="e">
        <f t="shared" si="165"/>
        <v>#DIV/0!</v>
      </c>
      <c r="BG298" s="69" t="e">
        <f t="shared" si="166"/>
        <v>#DIV/0!</v>
      </c>
      <c r="BH298" s="68"/>
      <c r="BI298" s="68"/>
      <c r="BJ298" s="68" t="s">
        <v>122</v>
      </c>
      <c r="BK298" s="68"/>
      <c r="BL298" s="69" t="e">
        <f t="shared" si="167"/>
        <v>#DIV/0!</v>
      </c>
      <c r="BM298" s="69" t="e">
        <f t="shared" si="168"/>
        <v>#DIV/0!</v>
      </c>
      <c r="BN298" s="68"/>
      <c r="BO298" s="68"/>
      <c r="BP298" s="68" t="s">
        <v>123</v>
      </c>
      <c r="BQ298" s="68"/>
      <c r="BR298" s="69" t="e">
        <f t="shared" si="169"/>
        <v>#DIV/0!</v>
      </c>
      <c r="BS298" s="69" t="e">
        <f t="shared" si="170"/>
        <v>#DIV/0!</v>
      </c>
      <c r="BT298" s="68"/>
      <c r="BU298" s="68"/>
      <c r="BV298" s="68" t="s">
        <v>124</v>
      </c>
      <c r="BW298" s="68"/>
      <c r="BX298" s="69" t="e">
        <f t="shared" si="171"/>
        <v>#DIV/0!</v>
      </c>
      <c r="BY298" s="69" t="e">
        <f t="shared" si="172"/>
        <v>#DIV/0!</v>
      </c>
      <c r="BZ298" s="68"/>
      <c r="CA298" s="68"/>
      <c r="CB298" s="68" t="s">
        <v>125</v>
      </c>
      <c r="CC298" s="68"/>
      <c r="CD298" s="69" t="e">
        <f t="shared" si="173"/>
        <v>#DIV/0!</v>
      </c>
      <c r="CE298" s="69" t="e">
        <f t="shared" si="174"/>
        <v>#DIV/0!</v>
      </c>
      <c r="CF298" s="68"/>
      <c r="CG298" s="68"/>
      <c r="CH298" s="68" t="s">
        <v>126</v>
      </c>
      <c r="CI298" s="68"/>
      <c r="CJ298" s="69" t="e">
        <f t="shared" si="175"/>
        <v>#DIV/0!</v>
      </c>
      <c r="CK298" s="69" t="e">
        <f t="shared" si="176"/>
        <v>#DIV/0!</v>
      </c>
      <c r="CL298" s="68"/>
      <c r="CM298" s="68"/>
      <c r="CN298" s="59">
        <f t="shared" si="177"/>
        <v>0</v>
      </c>
      <c r="CO298" s="59">
        <f t="shared" si="178"/>
        <v>0</v>
      </c>
      <c r="CP298" s="59">
        <f t="shared" si="179"/>
        <v>0</v>
      </c>
      <c r="CQ298" s="59">
        <f t="shared" si="180"/>
        <v>0</v>
      </c>
      <c r="CR298" s="59">
        <f t="shared" si="181"/>
        <v>0</v>
      </c>
      <c r="CS298" s="59">
        <f t="shared" si="182"/>
        <v>0</v>
      </c>
      <c r="CT298" s="59">
        <f t="shared" si="183"/>
        <v>0</v>
      </c>
      <c r="CU298" s="59">
        <f t="shared" si="184"/>
        <v>0</v>
      </c>
      <c r="CV298" s="59">
        <f t="shared" si="185"/>
        <v>0</v>
      </c>
      <c r="CW298" s="59">
        <f t="shared" si="186"/>
        <v>0</v>
      </c>
      <c r="CX298" s="59">
        <f t="shared" si="187"/>
        <v>0</v>
      </c>
      <c r="CY298" s="59">
        <f t="shared" si="188"/>
        <v>0</v>
      </c>
      <c r="CZ298" s="59">
        <f t="shared" si="189"/>
        <v>0</v>
      </c>
    </row>
    <row r="299" spans="1:104" ht="14.15" x14ac:dyDescent="0.4">
      <c r="A299" s="150" t="s">
        <v>457</v>
      </c>
      <c r="B299" s="186"/>
      <c r="C299" s="21" t="s">
        <v>1743</v>
      </c>
      <c r="D299" s="23"/>
      <c r="E299" s="23"/>
      <c r="F299" s="23"/>
      <c r="G299" s="21">
        <f t="shared" si="152"/>
        <v>0</v>
      </c>
      <c r="H299" s="21"/>
      <c r="I299" s="21"/>
      <c r="J299" s="21"/>
      <c r="K299" s="21"/>
      <c r="L299" s="21"/>
      <c r="M299" s="21"/>
      <c r="N299" s="21"/>
      <c r="O299" s="21"/>
      <c r="P299" s="21"/>
      <c r="Q299" s="21"/>
      <c r="R299" s="21"/>
      <c r="S299" s="21"/>
      <c r="T299" s="68" t="s">
        <v>115</v>
      </c>
      <c r="U299" s="68"/>
      <c r="V299" s="69" t="e">
        <f t="shared" si="153"/>
        <v>#DIV/0!</v>
      </c>
      <c r="W299" s="69" t="e">
        <f t="shared" si="154"/>
        <v>#DIV/0!</v>
      </c>
      <c r="X299" s="68"/>
      <c r="Y299" s="68"/>
      <c r="Z299" s="68" t="s">
        <v>116</v>
      </c>
      <c r="AA299" s="68"/>
      <c r="AB299" s="69" t="e">
        <f t="shared" si="155"/>
        <v>#DIV/0!</v>
      </c>
      <c r="AC299" s="69" t="e">
        <f t="shared" si="156"/>
        <v>#DIV/0!</v>
      </c>
      <c r="AD299" s="68"/>
      <c r="AE299" s="68"/>
      <c r="AF299" s="68" t="s">
        <v>117</v>
      </c>
      <c r="AG299" s="68"/>
      <c r="AH299" s="69" t="e">
        <f t="shared" si="157"/>
        <v>#DIV/0!</v>
      </c>
      <c r="AI299" s="69" t="e">
        <f t="shared" si="158"/>
        <v>#DIV/0!</v>
      </c>
      <c r="AJ299" s="68"/>
      <c r="AK299" s="68"/>
      <c r="AL299" s="68" t="s">
        <v>118</v>
      </c>
      <c r="AM299" s="68"/>
      <c r="AN299" s="69" t="e">
        <f t="shared" si="159"/>
        <v>#DIV/0!</v>
      </c>
      <c r="AO299" s="69" t="e">
        <f t="shared" si="160"/>
        <v>#DIV/0!</v>
      </c>
      <c r="AP299" s="68"/>
      <c r="AQ299" s="68"/>
      <c r="AR299" s="68" t="s">
        <v>119</v>
      </c>
      <c r="AS299" s="68"/>
      <c r="AT299" s="69" t="e">
        <f t="shared" si="161"/>
        <v>#DIV/0!</v>
      </c>
      <c r="AU299" s="69" t="e">
        <f t="shared" si="162"/>
        <v>#DIV/0!</v>
      </c>
      <c r="AV299" s="68"/>
      <c r="AW299" s="68"/>
      <c r="AX299" s="68" t="s">
        <v>120</v>
      </c>
      <c r="AY299" s="68"/>
      <c r="AZ299" s="69" t="e">
        <f t="shared" si="163"/>
        <v>#DIV/0!</v>
      </c>
      <c r="BA299" s="69" t="e">
        <f t="shared" si="164"/>
        <v>#DIV/0!</v>
      </c>
      <c r="BB299" s="68"/>
      <c r="BC299" s="68"/>
      <c r="BD299" s="68" t="s">
        <v>121</v>
      </c>
      <c r="BE299" s="68"/>
      <c r="BF299" s="69" t="e">
        <f t="shared" si="165"/>
        <v>#DIV/0!</v>
      </c>
      <c r="BG299" s="69" t="e">
        <f t="shared" si="166"/>
        <v>#DIV/0!</v>
      </c>
      <c r="BH299" s="68"/>
      <c r="BI299" s="68"/>
      <c r="BJ299" s="68" t="s">
        <v>122</v>
      </c>
      <c r="BK299" s="68"/>
      <c r="BL299" s="69" t="e">
        <f t="shared" si="167"/>
        <v>#DIV/0!</v>
      </c>
      <c r="BM299" s="69" t="e">
        <f t="shared" si="168"/>
        <v>#DIV/0!</v>
      </c>
      <c r="BN299" s="68"/>
      <c r="BO299" s="68"/>
      <c r="BP299" s="68" t="s">
        <v>123</v>
      </c>
      <c r="BQ299" s="68"/>
      <c r="BR299" s="69" t="e">
        <f t="shared" si="169"/>
        <v>#DIV/0!</v>
      </c>
      <c r="BS299" s="69" t="e">
        <f t="shared" si="170"/>
        <v>#DIV/0!</v>
      </c>
      <c r="BT299" s="68"/>
      <c r="BU299" s="68"/>
      <c r="BV299" s="68" t="s">
        <v>124</v>
      </c>
      <c r="BW299" s="68"/>
      <c r="BX299" s="69" t="e">
        <f t="shared" si="171"/>
        <v>#DIV/0!</v>
      </c>
      <c r="BY299" s="69" t="e">
        <f t="shared" si="172"/>
        <v>#DIV/0!</v>
      </c>
      <c r="BZ299" s="68"/>
      <c r="CA299" s="68"/>
      <c r="CB299" s="68" t="s">
        <v>125</v>
      </c>
      <c r="CC299" s="68"/>
      <c r="CD299" s="69" t="e">
        <f t="shared" si="173"/>
        <v>#DIV/0!</v>
      </c>
      <c r="CE299" s="69" t="e">
        <f t="shared" si="174"/>
        <v>#DIV/0!</v>
      </c>
      <c r="CF299" s="68"/>
      <c r="CG299" s="68"/>
      <c r="CH299" s="68" t="s">
        <v>126</v>
      </c>
      <c r="CI299" s="68"/>
      <c r="CJ299" s="69" t="e">
        <f t="shared" si="175"/>
        <v>#DIV/0!</v>
      </c>
      <c r="CK299" s="69" t="e">
        <f t="shared" si="176"/>
        <v>#DIV/0!</v>
      </c>
      <c r="CL299" s="68"/>
      <c r="CM299" s="68"/>
      <c r="CN299" s="59">
        <f t="shared" si="177"/>
        <v>0</v>
      </c>
      <c r="CO299" s="59">
        <f t="shared" si="178"/>
        <v>0</v>
      </c>
      <c r="CP299" s="59">
        <f t="shared" si="179"/>
        <v>0</v>
      </c>
      <c r="CQ299" s="59">
        <f t="shared" si="180"/>
        <v>0</v>
      </c>
      <c r="CR299" s="59">
        <f t="shared" si="181"/>
        <v>0</v>
      </c>
      <c r="CS299" s="59">
        <f t="shared" si="182"/>
        <v>0</v>
      </c>
      <c r="CT299" s="59">
        <f t="shared" si="183"/>
        <v>0</v>
      </c>
      <c r="CU299" s="59">
        <f t="shared" si="184"/>
        <v>0</v>
      </c>
      <c r="CV299" s="59">
        <f t="shared" si="185"/>
        <v>0</v>
      </c>
      <c r="CW299" s="59">
        <f t="shared" si="186"/>
        <v>0</v>
      </c>
      <c r="CX299" s="59">
        <f t="shared" si="187"/>
        <v>0</v>
      </c>
      <c r="CY299" s="59">
        <f t="shared" si="188"/>
        <v>0</v>
      </c>
      <c r="CZ299" s="59">
        <f t="shared" si="189"/>
        <v>0</v>
      </c>
    </row>
    <row r="300" spans="1:104" ht="102.9" x14ac:dyDescent="0.4">
      <c r="A300" s="150" t="s">
        <v>457</v>
      </c>
      <c r="B300" s="184" t="s">
        <v>160</v>
      </c>
      <c r="C300" s="21" t="s">
        <v>1744</v>
      </c>
      <c r="D300" s="23" t="s">
        <v>572</v>
      </c>
      <c r="E300" s="23" t="s">
        <v>573</v>
      </c>
      <c r="F300" s="23" t="s">
        <v>574</v>
      </c>
      <c r="G300" s="21">
        <f t="shared" si="152"/>
        <v>4</v>
      </c>
      <c r="H300" s="21"/>
      <c r="I300" s="21">
        <v>1</v>
      </c>
      <c r="J300" s="21"/>
      <c r="K300" s="21"/>
      <c r="L300" s="21">
        <v>1</v>
      </c>
      <c r="M300" s="21"/>
      <c r="N300" s="21"/>
      <c r="O300" s="21">
        <v>1</v>
      </c>
      <c r="P300" s="21"/>
      <c r="Q300" s="21"/>
      <c r="R300" s="21">
        <v>1</v>
      </c>
      <c r="S300" s="21"/>
      <c r="T300" s="68" t="s">
        <v>115</v>
      </c>
      <c r="U300" s="68"/>
      <c r="V300" s="69" t="e">
        <f t="shared" si="153"/>
        <v>#DIV/0!</v>
      </c>
      <c r="W300" s="69">
        <f t="shared" si="154"/>
        <v>0</v>
      </c>
      <c r="X300" s="68"/>
      <c r="Y300" s="68"/>
      <c r="Z300" s="68" t="s">
        <v>116</v>
      </c>
      <c r="AA300" s="68"/>
      <c r="AB300" s="69">
        <f t="shared" si="155"/>
        <v>0</v>
      </c>
      <c r="AC300" s="69">
        <f t="shared" si="156"/>
        <v>0</v>
      </c>
      <c r="AD300" s="68"/>
      <c r="AE300" s="68"/>
      <c r="AF300" s="68" t="s">
        <v>117</v>
      </c>
      <c r="AG300" s="68"/>
      <c r="AH300" s="69" t="e">
        <f t="shared" si="157"/>
        <v>#DIV/0!</v>
      </c>
      <c r="AI300" s="69">
        <f t="shared" si="158"/>
        <v>0</v>
      </c>
      <c r="AJ300" s="68"/>
      <c r="AK300" s="68"/>
      <c r="AL300" s="68" t="s">
        <v>118</v>
      </c>
      <c r="AM300" s="68"/>
      <c r="AN300" s="69" t="e">
        <f t="shared" si="159"/>
        <v>#DIV/0!</v>
      </c>
      <c r="AO300" s="69">
        <f t="shared" si="160"/>
        <v>0</v>
      </c>
      <c r="AP300" s="68"/>
      <c r="AQ300" s="68"/>
      <c r="AR300" s="68" t="s">
        <v>119</v>
      </c>
      <c r="AS300" s="68"/>
      <c r="AT300" s="69">
        <f t="shared" si="161"/>
        <v>0</v>
      </c>
      <c r="AU300" s="69">
        <f t="shared" si="162"/>
        <v>0</v>
      </c>
      <c r="AV300" s="68"/>
      <c r="AW300" s="68"/>
      <c r="AX300" s="68" t="s">
        <v>120</v>
      </c>
      <c r="AY300" s="68"/>
      <c r="AZ300" s="69" t="e">
        <f t="shared" si="163"/>
        <v>#DIV/0!</v>
      </c>
      <c r="BA300" s="69">
        <f t="shared" si="164"/>
        <v>0</v>
      </c>
      <c r="BB300" s="68"/>
      <c r="BC300" s="68"/>
      <c r="BD300" s="68" t="s">
        <v>121</v>
      </c>
      <c r="BE300" s="68"/>
      <c r="BF300" s="69" t="e">
        <f t="shared" si="165"/>
        <v>#DIV/0!</v>
      </c>
      <c r="BG300" s="69">
        <f t="shared" si="166"/>
        <v>0</v>
      </c>
      <c r="BH300" s="68"/>
      <c r="BI300" s="68"/>
      <c r="BJ300" s="68" t="s">
        <v>122</v>
      </c>
      <c r="BK300" s="68"/>
      <c r="BL300" s="69">
        <f t="shared" si="167"/>
        <v>0</v>
      </c>
      <c r="BM300" s="69">
        <f t="shared" si="168"/>
        <v>0</v>
      </c>
      <c r="BN300" s="68"/>
      <c r="BO300" s="68"/>
      <c r="BP300" s="68" t="s">
        <v>123</v>
      </c>
      <c r="BQ300" s="68"/>
      <c r="BR300" s="69" t="e">
        <f t="shared" si="169"/>
        <v>#DIV/0!</v>
      </c>
      <c r="BS300" s="69">
        <f t="shared" si="170"/>
        <v>0</v>
      </c>
      <c r="BT300" s="68"/>
      <c r="BU300" s="68"/>
      <c r="BV300" s="68" t="s">
        <v>124</v>
      </c>
      <c r="BW300" s="68"/>
      <c r="BX300" s="69" t="e">
        <f t="shared" si="171"/>
        <v>#DIV/0!</v>
      </c>
      <c r="BY300" s="69">
        <f t="shared" si="172"/>
        <v>0</v>
      </c>
      <c r="BZ300" s="68"/>
      <c r="CA300" s="68"/>
      <c r="CB300" s="68" t="s">
        <v>125</v>
      </c>
      <c r="CC300" s="68"/>
      <c r="CD300" s="69">
        <f t="shared" si="173"/>
        <v>0</v>
      </c>
      <c r="CE300" s="69">
        <f t="shared" si="174"/>
        <v>0</v>
      </c>
      <c r="CF300" s="68"/>
      <c r="CG300" s="68"/>
      <c r="CH300" s="68" t="s">
        <v>126</v>
      </c>
      <c r="CI300" s="68"/>
      <c r="CJ300" s="69" t="e">
        <f t="shared" si="175"/>
        <v>#DIV/0!</v>
      </c>
      <c r="CK300" s="69">
        <f t="shared" si="176"/>
        <v>0</v>
      </c>
      <c r="CL300" s="68"/>
      <c r="CM300" s="68"/>
      <c r="CN300" s="59">
        <f t="shared" si="177"/>
        <v>0</v>
      </c>
      <c r="CO300" s="59">
        <f t="shared" si="178"/>
        <v>0</v>
      </c>
      <c r="CP300" s="59">
        <f t="shared" si="179"/>
        <v>0</v>
      </c>
      <c r="CQ300" s="59">
        <f t="shared" si="180"/>
        <v>0</v>
      </c>
      <c r="CR300" s="59">
        <f t="shared" si="181"/>
        <v>0</v>
      </c>
      <c r="CS300" s="59">
        <f t="shared" si="182"/>
        <v>0</v>
      </c>
      <c r="CT300" s="59">
        <f t="shared" si="183"/>
        <v>0</v>
      </c>
      <c r="CU300" s="59">
        <f t="shared" si="184"/>
        <v>0</v>
      </c>
      <c r="CV300" s="59">
        <f t="shared" si="185"/>
        <v>0</v>
      </c>
      <c r="CW300" s="59">
        <f t="shared" si="186"/>
        <v>0</v>
      </c>
      <c r="CX300" s="59">
        <f t="shared" si="187"/>
        <v>0</v>
      </c>
      <c r="CY300" s="59">
        <f t="shared" si="188"/>
        <v>0</v>
      </c>
      <c r="CZ300" s="59">
        <f t="shared" si="189"/>
        <v>0</v>
      </c>
    </row>
    <row r="301" spans="1:104" ht="38.6" x14ac:dyDescent="0.4">
      <c r="A301" s="150" t="s">
        <v>457</v>
      </c>
      <c r="B301" s="185"/>
      <c r="C301" s="21" t="s">
        <v>1745</v>
      </c>
      <c r="D301" s="23" t="s">
        <v>549</v>
      </c>
      <c r="E301" s="23" t="s">
        <v>575</v>
      </c>
      <c r="F301" s="23" t="s">
        <v>576</v>
      </c>
      <c r="G301" s="21">
        <f t="shared" si="152"/>
        <v>1</v>
      </c>
      <c r="H301" s="21"/>
      <c r="I301" s="21"/>
      <c r="J301" s="21"/>
      <c r="K301" s="21"/>
      <c r="L301" s="21"/>
      <c r="M301" s="21"/>
      <c r="N301" s="21"/>
      <c r="O301" s="21"/>
      <c r="P301" s="21">
        <v>1</v>
      </c>
      <c r="Q301" s="21"/>
      <c r="R301" s="21"/>
      <c r="S301" s="21"/>
      <c r="T301" s="68" t="s">
        <v>115</v>
      </c>
      <c r="U301" s="68"/>
      <c r="V301" s="69" t="e">
        <f t="shared" si="153"/>
        <v>#DIV/0!</v>
      </c>
      <c r="W301" s="69">
        <f t="shared" si="154"/>
        <v>0</v>
      </c>
      <c r="X301" s="68"/>
      <c r="Y301" s="68"/>
      <c r="Z301" s="68" t="s">
        <v>116</v>
      </c>
      <c r="AA301" s="68"/>
      <c r="AB301" s="69" t="e">
        <f t="shared" si="155"/>
        <v>#DIV/0!</v>
      </c>
      <c r="AC301" s="69">
        <f t="shared" si="156"/>
        <v>0</v>
      </c>
      <c r="AD301" s="68"/>
      <c r="AE301" s="68"/>
      <c r="AF301" s="68" t="s">
        <v>117</v>
      </c>
      <c r="AG301" s="68"/>
      <c r="AH301" s="69" t="e">
        <f t="shared" si="157"/>
        <v>#DIV/0!</v>
      </c>
      <c r="AI301" s="69">
        <f t="shared" si="158"/>
        <v>0</v>
      </c>
      <c r="AJ301" s="68"/>
      <c r="AK301" s="68"/>
      <c r="AL301" s="68" t="s">
        <v>118</v>
      </c>
      <c r="AM301" s="68"/>
      <c r="AN301" s="69" t="e">
        <f t="shared" si="159"/>
        <v>#DIV/0!</v>
      </c>
      <c r="AO301" s="69">
        <f t="shared" si="160"/>
        <v>0</v>
      </c>
      <c r="AP301" s="68"/>
      <c r="AQ301" s="68"/>
      <c r="AR301" s="68" t="s">
        <v>119</v>
      </c>
      <c r="AS301" s="68"/>
      <c r="AT301" s="69" t="e">
        <f t="shared" si="161"/>
        <v>#DIV/0!</v>
      </c>
      <c r="AU301" s="69">
        <f t="shared" si="162"/>
        <v>0</v>
      </c>
      <c r="AV301" s="68"/>
      <c r="AW301" s="68"/>
      <c r="AX301" s="68" t="s">
        <v>120</v>
      </c>
      <c r="AY301" s="68"/>
      <c r="AZ301" s="69" t="e">
        <f t="shared" si="163"/>
        <v>#DIV/0!</v>
      </c>
      <c r="BA301" s="69">
        <f t="shared" si="164"/>
        <v>0</v>
      </c>
      <c r="BB301" s="68"/>
      <c r="BC301" s="68"/>
      <c r="BD301" s="68" t="s">
        <v>121</v>
      </c>
      <c r="BE301" s="68"/>
      <c r="BF301" s="69" t="e">
        <f t="shared" si="165"/>
        <v>#DIV/0!</v>
      </c>
      <c r="BG301" s="69">
        <f t="shared" si="166"/>
        <v>0</v>
      </c>
      <c r="BH301" s="68"/>
      <c r="BI301" s="68"/>
      <c r="BJ301" s="68" t="s">
        <v>122</v>
      </c>
      <c r="BK301" s="68"/>
      <c r="BL301" s="69" t="e">
        <f t="shared" si="167"/>
        <v>#DIV/0!</v>
      </c>
      <c r="BM301" s="69">
        <f t="shared" si="168"/>
        <v>0</v>
      </c>
      <c r="BN301" s="68"/>
      <c r="BO301" s="68"/>
      <c r="BP301" s="68" t="s">
        <v>123</v>
      </c>
      <c r="BQ301" s="68"/>
      <c r="BR301" s="69">
        <f t="shared" si="169"/>
        <v>0</v>
      </c>
      <c r="BS301" s="69">
        <f t="shared" si="170"/>
        <v>0</v>
      </c>
      <c r="BT301" s="68"/>
      <c r="BU301" s="68"/>
      <c r="BV301" s="68" t="s">
        <v>124</v>
      </c>
      <c r="BW301" s="68"/>
      <c r="BX301" s="69" t="e">
        <f t="shared" si="171"/>
        <v>#DIV/0!</v>
      </c>
      <c r="BY301" s="69">
        <f t="shared" si="172"/>
        <v>0</v>
      </c>
      <c r="BZ301" s="68"/>
      <c r="CA301" s="68"/>
      <c r="CB301" s="68" t="s">
        <v>125</v>
      </c>
      <c r="CC301" s="68"/>
      <c r="CD301" s="69" t="e">
        <f t="shared" si="173"/>
        <v>#DIV/0!</v>
      </c>
      <c r="CE301" s="69">
        <f t="shared" si="174"/>
        <v>0</v>
      </c>
      <c r="CF301" s="68"/>
      <c r="CG301" s="68"/>
      <c r="CH301" s="68" t="s">
        <v>126</v>
      </c>
      <c r="CI301" s="68"/>
      <c r="CJ301" s="69" t="e">
        <f t="shared" si="175"/>
        <v>#DIV/0!</v>
      </c>
      <c r="CK301" s="69">
        <f t="shared" si="176"/>
        <v>0</v>
      </c>
      <c r="CL301" s="68"/>
      <c r="CM301" s="68"/>
      <c r="CN301" s="59">
        <f t="shared" si="177"/>
        <v>0</v>
      </c>
      <c r="CO301" s="59">
        <f t="shared" si="178"/>
        <v>0</v>
      </c>
      <c r="CP301" s="59">
        <f t="shared" si="179"/>
        <v>0</v>
      </c>
      <c r="CQ301" s="59">
        <f t="shared" si="180"/>
        <v>0</v>
      </c>
      <c r="CR301" s="59">
        <f t="shared" si="181"/>
        <v>0</v>
      </c>
      <c r="CS301" s="59">
        <f t="shared" si="182"/>
        <v>0</v>
      </c>
      <c r="CT301" s="59">
        <f t="shared" si="183"/>
        <v>0</v>
      </c>
      <c r="CU301" s="59">
        <f t="shared" si="184"/>
        <v>0</v>
      </c>
      <c r="CV301" s="59">
        <f t="shared" si="185"/>
        <v>0</v>
      </c>
      <c r="CW301" s="59">
        <f t="shared" si="186"/>
        <v>0</v>
      </c>
      <c r="CX301" s="59">
        <f t="shared" si="187"/>
        <v>0</v>
      </c>
      <c r="CY301" s="59">
        <f t="shared" si="188"/>
        <v>0</v>
      </c>
      <c r="CZ301" s="59">
        <f t="shared" si="189"/>
        <v>0</v>
      </c>
    </row>
    <row r="302" spans="1:104" ht="14.15" x14ac:dyDescent="0.4">
      <c r="A302" s="150" t="s">
        <v>457</v>
      </c>
      <c r="B302" s="185"/>
      <c r="C302" s="21" t="s">
        <v>1746</v>
      </c>
      <c r="D302" s="23"/>
      <c r="E302" s="23"/>
      <c r="F302" s="23"/>
      <c r="G302" s="21">
        <f t="shared" si="152"/>
        <v>0</v>
      </c>
      <c r="H302" s="21"/>
      <c r="I302" s="21"/>
      <c r="J302" s="21"/>
      <c r="K302" s="21"/>
      <c r="L302" s="21"/>
      <c r="M302" s="21"/>
      <c r="N302" s="21"/>
      <c r="O302" s="21"/>
      <c r="P302" s="21"/>
      <c r="Q302" s="21"/>
      <c r="R302" s="21"/>
      <c r="S302" s="21"/>
      <c r="T302" s="68" t="s">
        <v>115</v>
      </c>
      <c r="U302" s="68"/>
      <c r="V302" s="69" t="e">
        <f t="shared" si="153"/>
        <v>#DIV/0!</v>
      </c>
      <c r="W302" s="69" t="e">
        <f t="shared" si="154"/>
        <v>#DIV/0!</v>
      </c>
      <c r="X302" s="68"/>
      <c r="Y302" s="68"/>
      <c r="Z302" s="68" t="s">
        <v>116</v>
      </c>
      <c r="AA302" s="68"/>
      <c r="AB302" s="69" t="e">
        <f t="shared" si="155"/>
        <v>#DIV/0!</v>
      </c>
      <c r="AC302" s="69" t="e">
        <f t="shared" si="156"/>
        <v>#DIV/0!</v>
      </c>
      <c r="AD302" s="68"/>
      <c r="AE302" s="68"/>
      <c r="AF302" s="68" t="s">
        <v>117</v>
      </c>
      <c r="AG302" s="68"/>
      <c r="AH302" s="69" t="e">
        <f t="shared" si="157"/>
        <v>#DIV/0!</v>
      </c>
      <c r="AI302" s="69" t="e">
        <f t="shared" si="158"/>
        <v>#DIV/0!</v>
      </c>
      <c r="AJ302" s="68"/>
      <c r="AK302" s="68"/>
      <c r="AL302" s="68" t="s">
        <v>118</v>
      </c>
      <c r="AM302" s="68"/>
      <c r="AN302" s="69" t="e">
        <f t="shared" si="159"/>
        <v>#DIV/0!</v>
      </c>
      <c r="AO302" s="69" t="e">
        <f t="shared" si="160"/>
        <v>#DIV/0!</v>
      </c>
      <c r="AP302" s="68"/>
      <c r="AQ302" s="68"/>
      <c r="AR302" s="68" t="s">
        <v>119</v>
      </c>
      <c r="AS302" s="68"/>
      <c r="AT302" s="69" t="e">
        <f t="shared" si="161"/>
        <v>#DIV/0!</v>
      </c>
      <c r="AU302" s="69" t="e">
        <f t="shared" si="162"/>
        <v>#DIV/0!</v>
      </c>
      <c r="AV302" s="68"/>
      <c r="AW302" s="68"/>
      <c r="AX302" s="68" t="s">
        <v>120</v>
      </c>
      <c r="AY302" s="68"/>
      <c r="AZ302" s="69" t="e">
        <f t="shared" si="163"/>
        <v>#DIV/0!</v>
      </c>
      <c r="BA302" s="69" t="e">
        <f t="shared" si="164"/>
        <v>#DIV/0!</v>
      </c>
      <c r="BB302" s="68"/>
      <c r="BC302" s="68"/>
      <c r="BD302" s="68" t="s">
        <v>121</v>
      </c>
      <c r="BE302" s="68"/>
      <c r="BF302" s="69" t="e">
        <f t="shared" si="165"/>
        <v>#DIV/0!</v>
      </c>
      <c r="BG302" s="69" t="e">
        <f t="shared" si="166"/>
        <v>#DIV/0!</v>
      </c>
      <c r="BH302" s="68"/>
      <c r="BI302" s="68"/>
      <c r="BJ302" s="68" t="s">
        <v>122</v>
      </c>
      <c r="BK302" s="68"/>
      <c r="BL302" s="69" t="e">
        <f t="shared" si="167"/>
        <v>#DIV/0!</v>
      </c>
      <c r="BM302" s="69" t="e">
        <f t="shared" si="168"/>
        <v>#DIV/0!</v>
      </c>
      <c r="BN302" s="68"/>
      <c r="BO302" s="68"/>
      <c r="BP302" s="68" t="s">
        <v>123</v>
      </c>
      <c r="BQ302" s="68"/>
      <c r="BR302" s="69" t="e">
        <f t="shared" si="169"/>
        <v>#DIV/0!</v>
      </c>
      <c r="BS302" s="69" t="e">
        <f t="shared" si="170"/>
        <v>#DIV/0!</v>
      </c>
      <c r="BT302" s="68"/>
      <c r="BU302" s="68"/>
      <c r="BV302" s="68" t="s">
        <v>124</v>
      </c>
      <c r="BW302" s="68"/>
      <c r="BX302" s="69" t="e">
        <f t="shared" si="171"/>
        <v>#DIV/0!</v>
      </c>
      <c r="BY302" s="69" t="e">
        <f t="shared" si="172"/>
        <v>#DIV/0!</v>
      </c>
      <c r="BZ302" s="68"/>
      <c r="CA302" s="68"/>
      <c r="CB302" s="68" t="s">
        <v>125</v>
      </c>
      <c r="CC302" s="68"/>
      <c r="CD302" s="69" t="e">
        <f t="shared" si="173"/>
        <v>#DIV/0!</v>
      </c>
      <c r="CE302" s="69" t="e">
        <f t="shared" si="174"/>
        <v>#DIV/0!</v>
      </c>
      <c r="CF302" s="68"/>
      <c r="CG302" s="68"/>
      <c r="CH302" s="68" t="s">
        <v>126</v>
      </c>
      <c r="CI302" s="68"/>
      <c r="CJ302" s="69" t="e">
        <f t="shared" si="175"/>
        <v>#DIV/0!</v>
      </c>
      <c r="CK302" s="69" t="e">
        <f t="shared" si="176"/>
        <v>#DIV/0!</v>
      </c>
      <c r="CL302" s="68"/>
      <c r="CM302" s="68"/>
      <c r="CN302" s="59">
        <f t="shared" si="177"/>
        <v>0</v>
      </c>
      <c r="CO302" s="59">
        <f t="shared" si="178"/>
        <v>0</v>
      </c>
      <c r="CP302" s="59">
        <f t="shared" si="179"/>
        <v>0</v>
      </c>
      <c r="CQ302" s="59">
        <f t="shared" si="180"/>
        <v>0</v>
      </c>
      <c r="CR302" s="59">
        <f t="shared" si="181"/>
        <v>0</v>
      </c>
      <c r="CS302" s="59">
        <f t="shared" si="182"/>
        <v>0</v>
      </c>
      <c r="CT302" s="59">
        <f t="shared" si="183"/>
        <v>0</v>
      </c>
      <c r="CU302" s="59">
        <f t="shared" si="184"/>
        <v>0</v>
      </c>
      <c r="CV302" s="59">
        <f t="shared" si="185"/>
        <v>0</v>
      </c>
      <c r="CW302" s="59">
        <f t="shared" si="186"/>
        <v>0</v>
      </c>
      <c r="CX302" s="59">
        <f t="shared" si="187"/>
        <v>0</v>
      </c>
      <c r="CY302" s="59">
        <f t="shared" si="188"/>
        <v>0</v>
      </c>
      <c r="CZ302" s="59">
        <f t="shared" si="189"/>
        <v>0</v>
      </c>
    </row>
    <row r="303" spans="1:104" ht="14.15" x14ac:dyDescent="0.4">
      <c r="A303" s="150" t="s">
        <v>457</v>
      </c>
      <c r="B303" s="186"/>
      <c r="C303" s="21" t="s">
        <v>1747</v>
      </c>
      <c r="D303" s="23"/>
      <c r="E303" s="23"/>
      <c r="F303" s="23"/>
      <c r="G303" s="21">
        <f t="shared" si="152"/>
        <v>0</v>
      </c>
      <c r="H303" s="21"/>
      <c r="I303" s="21"/>
      <c r="J303" s="21"/>
      <c r="K303" s="21"/>
      <c r="L303" s="21"/>
      <c r="M303" s="21"/>
      <c r="N303" s="21"/>
      <c r="O303" s="21"/>
      <c r="P303" s="21"/>
      <c r="Q303" s="21"/>
      <c r="R303" s="21"/>
      <c r="S303" s="21"/>
      <c r="T303" s="68" t="s">
        <v>115</v>
      </c>
      <c r="U303" s="68"/>
      <c r="V303" s="69" t="e">
        <f t="shared" si="153"/>
        <v>#DIV/0!</v>
      </c>
      <c r="W303" s="69" t="e">
        <f t="shared" si="154"/>
        <v>#DIV/0!</v>
      </c>
      <c r="X303" s="68"/>
      <c r="Y303" s="68"/>
      <c r="Z303" s="68" t="s">
        <v>116</v>
      </c>
      <c r="AA303" s="68"/>
      <c r="AB303" s="69" t="e">
        <f t="shared" si="155"/>
        <v>#DIV/0!</v>
      </c>
      <c r="AC303" s="69" t="e">
        <f t="shared" si="156"/>
        <v>#DIV/0!</v>
      </c>
      <c r="AD303" s="68"/>
      <c r="AE303" s="68"/>
      <c r="AF303" s="68" t="s">
        <v>117</v>
      </c>
      <c r="AG303" s="68"/>
      <c r="AH303" s="69" t="e">
        <f t="shared" si="157"/>
        <v>#DIV/0!</v>
      </c>
      <c r="AI303" s="69" t="e">
        <f t="shared" si="158"/>
        <v>#DIV/0!</v>
      </c>
      <c r="AJ303" s="68"/>
      <c r="AK303" s="68"/>
      <c r="AL303" s="68" t="s">
        <v>118</v>
      </c>
      <c r="AM303" s="68"/>
      <c r="AN303" s="69" t="e">
        <f t="shared" si="159"/>
        <v>#DIV/0!</v>
      </c>
      <c r="AO303" s="69" t="e">
        <f t="shared" si="160"/>
        <v>#DIV/0!</v>
      </c>
      <c r="AP303" s="68"/>
      <c r="AQ303" s="68"/>
      <c r="AR303" s="68" t="s">
        <v>119</v>
      </c>
      <c r="AS303" s="68"/>
      <c r="AT303" s="69" t="e">
        <f t="shared" si="161"/>
        <v>#DIV/0!</v>
      </c>
      <c r="AU303" s="69" t="e">
        <f t="shared" si="162"/>
        <v>#DIV/0!</v>
      </c>
      <c r="AV303" s="68"/>
      <c r="AW303" s="68"/>
      <c r="AX303" s="68" t="s">
        <v>120</v>
      </c>
      <c r="AY303" s="68"/>
      <c r="AZ303" s="69" t="e">
        <f t="shared" si="163"/>
        <v>#DIV/0!</v>
      </c>
      <c r="BA303" s="69" t="e">
        <f t="shared" si="164"/>
        <v>#DIV/0!</v>
      </c>
      <c r="BB303" s="68"/>
      <c r="BC303" s="68"/>
      <c r="BD303" s="68" t="s">
        <v>121</v>
      </c>
      <c r="BE303" s="68"/>
      <c r="BF303" s="69" t="e">
        <f t="shared" si="165"/>
        <v>#DIV/0!</v>
      </c>
      <c r="BG303" s="69" t="e">
        <f t="shared" si="166"/>
        <v>#DIV/0!</v>
      </c>
      <c r="BH303" s="68"/>
      <c r="BI303" s="68"/>
      <c r="BJ303" s="68" t="s">
        <v>122</v>
      </c>
      <c r="BK303" s="68"/>
      <c r="BL303" s="69" t="e">
        <f t="shared" si="167"/>
        <v>#DIV/0!</v>
      </c>
      <c r="BM303" s="69" t="e">
        <f t="shared" si="168"/>
        <v>#DIV/0!</v>
      </c>
      <c r="BN303" s="68"/>
      <c r="BO303" s="68"/>
      <c r="BP303" s="68" t="s">
        <v>123</v>
      </c>
      <c r="BQ303" s="68"/>
      <c r="BR303" s="69" t="e">
        <f t="shared" si="169"/>
        <v>#DIV/0!</v>
      </c>
      <c r="BS303" s="69" t="e">
        <f t="shared" si="170"/>
        <v>#DIV/0!</v>
      </c>
      <c r="BT303" s="68"/>
      <c r="BU303" s="68"/>
      <c r="BV303" s="68" t="s">
        <v>124</v>
      </c>
      <c r="BW303" s="68"/>
      <c r="BX303" s="69" t="e">
        <f t="shared" si="171"/>
        <v>#DIV/0!</v>
      </c>
      <c r="BY303" s="69" t="e">
        <f t="shared" si="172"/>
        <v>#DIV/0!</v>
      </c>
      <c r="BZ303" s="68"/>
      <c r="CA303" s="68"/>
      <c r="CB303" s="68" t="s">
        <v>125</v>
      </c>
      <c r="CC303" s="68"/>
      <c r="CD303" s="69" t="e">
        <f t="shared" si="173"/>
        <v>#DIV/0!</v>
      </c>
      <c r="CE303" s="69" t="e">
        <f t="shared" si="174"/>
        <v>#DIV/0!</v>
      </c>
      <c r="CF303" s="68"/>
      <c r="CG303" s="68"/>
      <c r="CH303" s="68" t="s">
        <v>126</v>
      </c>
      <c r="CI303" s="68"/>
      <c r="CJ303" s="69" t="e">
        <f t="shared" si="175"/>
        <v>#DIV/0!</v>
      </c>
      <c r="CK303" s="69" t="e">
        <f t="shared" si="176"/>
        <v>#DIV/0!</v>
      </c>
      <c r="CL303" s="68"/>
      <c r="CM303" s="68"/>
      <c r="CN303" s="59">
        <f t="shared" si="177"/>
        <v>0</v>
      </c>
      <c r="CO303" s="59">
        <f t="shared" si="178"/>
        <v>0</v>
      </c>
      <c r="CP303" s="59">
        <f t="shared" si="179"/>
        <v>0</v>
      </c>
      <c r="CQ303" s="59">
        <f t="shared" si="180"/>
        <v>0</v>
      </c>
      <c r="CR303" s="59">
        <f t="shared" si="181"/>
        <v>0</v>
      </c>
      <c r="CS303" s="59">
        <f t="shared" si="182"/>
        <v>0</v>
      </c>
      <c r="CT303" s="59">
        <f t="shared" si="183"/>
        <v>0</v>
      </c>
      <c r="CU303" s="59">
        <f t="shared" si="184"/>
        <v>0</v>
      </c>
      <c r="CV303" s="59">
        <f t="shared" si="185"/>
        <v>0</v>
      </c>
      <c r="CW303" s="59">
        <f t="shared" si="186"/>
        <v>0</v>
      </c>
      <c r="CX303" s="59">
        <f t="shared" si="187"/>
        <v>0</v>
      </c>
      <c r="CY303" s="59">
        <f t="shared" si="188"/>
        <v>0</v>
      </c>
      <c r="CZ303" s="59">
        <f t="shared" si="189"/>
        <v>0</v>
      </c>
    </row>
    <row r="304" spans="1:104" ht="38.6" x14ac:dyDescent="0.4">
      <c r="A304" s="150" t="s">
        <v>457</v>
      </c>
      <c r="B304" s="184" t="s">
        <v>160</v>
      </c>
      <c r="C304" s="21" t="s">
        <v>1748</v>
      </c>
      <c r="D304" s="23" t="s">
        <v>558</v>
      </c>
      <c r="E304" s="23" t="s">
        <v>560</v>
      </c>
      <c r="F304" s="23" t="s">
        <v>559</v>
      </c>
      <c r="G304" s="21">
        <f t="shared" si="152"/>
        <v>4</v>
      </c>
      <c r="H304" s="21"/>
      <c r="I304" s="21"/>
      <c r="J304" s="21"/>
      <c r="K304" s="21"/>
      <c r="L304" s="21"/>
      <c r="M304" s="21">
        <v>1</v>
      </c>
      <c r="N304" s="21"/>
      <c r="O304" s="21">
        <v>1</v>
      </c>
      <c r="P304" s="21"/>
      <c r="Q304" s="21">
        <v>1</v>
      </c>
      <c r="R304" s="21"/>
      <c r="S304" s="21">
        <v>1</v>
      </c>
      <c r="T304" s="68" t="s">
        <v>115</v>
      </c>
      <c r="U304" s="68"/>
      <c r="V304" s="69" t="e">
        <f t="shared" si="153"/>
        <v>#DIV/0!</v>
      </c>
      <c r="W304" s="69">
        <f t="shared" si="154"/>
        <v>0</v>
      </c>
      <c r="X304" s="68"/>
      <c r="Y304" s="68"/>
      <c r="Z304" s="68" t="s">
        <v>116</v>
      </c>
      <c r="AA304" s="68"/>
      <c r="AB304" s="69" t="e">
        <f t="shared" si="155"/>
        <v>#DIV/0!</v>
      </c>
      <c r="AC304" s="69">
        <f t="shared" si="156"/>
        <v>0</v>
      </c>
      <c r="AD304" s="68"/>
      <c r="AE304" s="68"/>
      <c r="AF304" s="68" t="s">
        <v>117</v>
      </c>
      <c r="AG304" s="68"/>
      <c r="AH304" s="69" t="e">
        <f t="shared" si="157"/>
        <v>#DIV/0!</v>
      </c>
      <c r="AI304" s="69">
        <f t="shared" si="158"/>
        <v>0</v>
      </c>
      <c r="AJ304" s="68"/>
      <c r="AK304" s="68"/>
      <c r="AL304" s="68" t="s">
        <v>118</v>
      </c>
      <c r="AM304" s="68"/>
      <c r="AN304" s="69" t="e">
        <f t="shared" si="159"/>
        <v>#DIV/0!</v>
      </c>
      <c r="AO304" s="69">
        <f t="shared" si="160"/>
        <v>0</v>
      </c>
      <c r="AP304" s="68"/>
      <c r="AQ304" s="68"/>
      <c r="AR304" s="68" t="s">
        <v>119</v>
      </c>
      <c r="AS304" s="68"/>
      <c r="AT304" s="69" t="e">
        <f t="shared" si="161"/>
        <v>#DIV/0!</v>
      </c>
      <c r="AU304" s="69">
        <f t="shared" si="162"/>
        <v>0</v>
      </c>
      <c r="AV304" s="68"/>
      <c r="AW304" s="68"/>
      <c r="AX304" s="68" t="s">
        <v>120</v>
      </c>
      <c r="AY304" s="68"/>
      <c r="AZ304" s="69">
        <f t="shared" si="163"/>
        <v>0</v>
      </c>
      <c r="BA304" s="69">
        <f t="shared" si="164"/>
        <v>0</v>
      </c>
      <c r="BB304" s="68"/>
      <c r="BC304" s="68"/>
      <c r="BD304" s="68" t="s">
        <v>121</v>
      </c>
      <c r="BE304" s="68"/>
      <c r="BF304" s="69" t="e">
        <f t="shared" si="165"/>
        <v>#DIV/0!</v>
      </c>
      <c r="BG304" s="69">
        <f t="shared" si="166"/>
        <v>0</v>
      </c>
      <c r="BH304" s="68"/>
      <c r="BI304" s="68"/>
      <c r="BJ304" s="68" t="s">
        <v>122</v>
      </c>
      <c r="BK304" s="68"/>
      <c r="BL304" s="69">
        <f t="shared" si="167"/>
        <v>0</v>
      </c>
      <c r="BM304" s="69">
        <f t="shared" si="168"/>
        <v>0</v>
      </c>
      <c r="BN304" s="68"/>
      <c r="BO304" s="68"/>
      <c r="BP304" s="68" t="s">
        <v>123</v>
      </c>
      <c r="BQ304" s="68"/>
      <c r="BR304" s="69" t="e">
        <f t="shared" si="169"/>
        <v>#DIV/0!</v>
      </c>
      <c r="BS304" s="69">
        <f t="shared" si="170"/>
        <v>0</v>
      </c>
      <c r="BT304" s="68"/>
      <c r="BU304" s="68"/>
      <c r="BV304" s="68" t="s">
        <v>124</v>
      </c>
      <c r="BW304" s="68"/>
      <c r="BX304" s="69">
        <f t="shared" si="171"/>
        <v>0</v>
      </c>
      <c r="BY304" s="69">
        <f t="shared" si="172"/>
        <v>0</v>
      </c>
      <c r="BZ304" s="68"/>
      <c r="CA304" s="68"/>
      <c r="CB304" s="68" t="s">
        <v>125</v>
      </c>
      <c r="CC304" s="68"/>
      <c r="CD304" s="69" t="e">
        <f t="shared" si="173"/>
        <v>#DIV/0!</v>
      </c>
      <c r="CE304" s="69">
        <f t="shared" si="174"/>
        <v>0</v>
      </c>
      <c r="CF304" s="68"/>
      <c r="CG304" s="68"/>
      <c r="CH304" s="68" t="s">
        <v>126</v>
      </c>
      <c r="CI304" s="68"/>
      <c r="CJ304" s="69">
        <f t="shared" si="175"/>
        <v>0</v>
      </c>
      <c r="CK304" s="69">
        <f t="shared" si="176"/>
        <v>0</v>
      </c>
      <c r="CL304" s="68"/>
      <c r="CM304" s="68"/>
      <c r="CN304" s="59">
        <f t="shared" si="177"/>
        <v>0</v>
      </c>
      <c r="CO304" s="59">
        <f t="shared" si="178"/>
        <v>0</v>
      </c>
      <c r="CP304" s="59">
        <f t="shared" si="179"/>
        <v>0</v>
      </c>
      <c r="CQ304" s="59">
        <f t="shared" si="180"/>
        <v>0</v>
      </c>
      <c r="CR304" s="59">
        <f t="shared" si="181"/>
        <v>0</v>
      </c>
      <c r="CS304" s="59">
        <f t="shared" si="182"/>
        <v>0</v>
      </c>
      <c r="CT304" s="59">
        <f t="shared" si="183"/>
        <v>0</v>
      </c>
      <c r="CU304" s="59">
        <f t="shared" si="184"/>
        <v>0</v>
      </c>
      <c r="CV304" s="59">
        <f t="shared" si="185"/>
        <v>0</v>
      </c>
      <c r="CW304" s="59">
        <f t="shared" si="186"/>
        <v>0</v>
      </c>
      <c r="CX304" s="59">
        <f t="shared" si="187"/>
        <v>0</v>
      </c>
      <c r="CY304" s="59">
        <f t="shared" si="188"/>
        <v>0</v>
      </c>
      <c r="CZ304" s="59">
        <f t="shared" si="189"/>
        <v>0</v>
      </c>
    </row>
    <row r="305" spans="1:104" ht="14.15" x14ac:dyDescent="0.4">
      <c r="A305" s="150" t="s">
        <v>457</v>
      </c>
      <c r="B305" s="185"/>
      <c r="C305" s="21" t="s">
        <v>1749</v>
      </c>
      <c r="D305" s="23"/>
      <c r="E305" s="23"/>
      <c r="F305" s="23"/>
      <c r="G305" s="21">
        <f t="shared" si="152"/>
        <v>0</v>
      </c>
      <c r="H305" s="21"/>
      <c r="I305" s="21"/>
      <c r="J305" s="21"/>
      <c r="K305" s="21"/>
      <c r="L305" s="21"/>
      <c r="M305" s="21"/>
      <c r="N305" s="21"/>
      <c r="O305" s="21"/>
      <c r="P305" s="21"/>
      <c r="Q305" s="21"/>
      <c r="R305" s="21"/>
      <c r="S305" s="21"/>
      <c r="T305" s="68" t="s">
        <v>115</v>
      </c>
      <c r="U305" s="68"/>
      <c r="V305" s="69" t="e">
        <f t="shared" si="153"/>
        <v>#DIV/0!</v>
      </c>
      <c r="W305" s="69" t="e">
        <f t="shared" si="154"/>
        <v>#DIV/0!</v>
      </c>
      <c r="X305" s="68"/>
      <c r="Y305" s="68"/>
      <c r="Z305" s="68" t="s">
        <v>116</v>
      </c>
      <c r="AA305" s="68"/>
      <c r="AB305" s="69" t="e">
        <f t="shared" si="155"/>
        <v>#DIV/0!</v>
      </c>
      <c r="AC305" s="69" t="e">
        <f t="shared" si="156"/>
        <v>#DIV/0!</v>
      </c>
      <c r="AD305" s="68"/>
      <c r="AE305" s="68"/>
      <c r="AF305" s="68" t="s">
        <v>117</v>
      </c>
      <c r="AG305" s="68"/>
      <c r="AH305" s="69" t="e">
        <f t="shared" si="157"/>
        <v>#DIV/0!</v>
      </c>
      <c r="AI305" s="69" t="e">
        <f t="shared" si="158"/>
        <v>#DIV/0!</v>
      </c>
      <c r="AJ305" s="68"/>
      <c r="AK305" s="68"/>
      <c r="AL305" s="68" t="s">
        <v>118</v>
      </c>
      <c r="AM305" s="68"/>
      <c r="AN305" s="69" t="e">
        <f t="shared" si="159"/>
        <v>#DIV/0!</v>
      </c>
      <c r="AO305" s="69" t="e">
        <f t="shared" si="160"/>
        <v>#DIV/0!</v>
      </c>
      <c r="AP305" s="68"/>
      <c r="AQ305" s="68"/>
      <c r="AR305" s="68" t="s">
        <v>119</v>
      </c>
      <c r="AS305" s="68"/>
      <c r="AT305" s="69" t="e">
        <f t="shared" si="161"/>
        <v>#DIV/0!</v>
      </c>
      <c r="AU305" s="69" t="e">
        <f t="shared" si="162"/>
        <v>#DIV/0!</v>
      </c>
      <c r="AV305" s="68"/>
      <c r="AW305" s="68"/>
      <c r="AX305" s="68" t="s">
        <v>120</v>
      </c>
      <c r="AY305" s="68"/>
      <c r="AZ305" s="69" t="e">
        <f t="shared" si="163"/>
        <v>#DIV/0!</v>
      </c>
      <c r="BA305" s="69" t="e">
        <f t="shared" si="164"/>
        <v>#DIV/0!</v>
      </c>
      <c r="BB305" s="68"/>
      <c r="BC305" s="68"/>
      <c r="BD305" s="68" t="s">
        <v>121</v>
      </c>
      <c r="BE305" s="68"/>
      <c r="BF305" s="69" t="e">
        <f t="shared" si="165"/>
        <v>#DIV/0!</v>
      </c>
      <c r="BG305" s="69" t="e">
        <f t="shared" si="166"/>
        <v>#DIV/0!</v>
      </c>
      <c r="BH305" s="68"/>
      <c r="BI305" s="68"/>
      <c r="BJ305" s="68" t="s">
        <v>122</v>
      </c>
      <c r="BK305" s="68"/>
      <c r="BL305" s="69" t="e">
        <f t="shared" si="167"/>
        <v>#DIV/0!</v>
      </c>
      <c r="BM305" s="69" t="e">
        <f t="shared" si="168"/>
        <v>#DIV/0!</v>
      </c>
      <c r="BN305" s="68"/>
      <c r="BO305" s="68"/>
      <c r="BP305" s="68" t="s">
        <v>123</v>
      </c>
      <c r="BQ305" s="68"/>
      <c r="BR305" s="69" t="e">
        <f t="shared" si="169"/>
        <v>#DIV/0!</v>
      </c>
      <c r="BS305" s="69" t="e">
        <f t="shared" si="170"/>
        <v>#DIV/0!</v>
      </c>
      <c r="BT305" s="68"/>
      <c r="BU305" s="68"/>
      <c r="BV305" s="68" t="s">
        <v>124</v>
      </c>
      <c r="BW305" s="68"/>
      <c r="BX305" s="69" t="e">
        <f t="shared" si="171"/>
        <v>#DIV/0!</v>
      </c>
      <c r="BY305" s="69" t="e">
        <f t="shared" si="172"/>
        <v>#DIV/0!</v>
      </c>
      <c r="BZ305" s="68"/>
      <c r="CA305" s="68"/>
      <c r="CB305" s="68" t="s">
        <v>125</v>
      </c>
      <c r="CC305" s="68"/>
      <c r="CD305" s="69" t="e">
        <f t="shared" si="173"/>
        <v>#DIV/0!</v>
      </c>
      <c r="CE305" s="69" t="e">
        <f t="shared" si="174"/>
        <v>#DIV/0!</v>
      </c>
      <c r="CF305" s="68"/>
      <c r="CG305" s="68"/>
      <c r="CH305" s="68" t="s">
        <v>126</v>
      </c>
      <c r="CI305" s="68"/>
      <c r="CJ305" s="69" t="e">
        <f t="shared" si="175"/>
        <v>#DIV/0!</v>
      </c>
      <c r="CK305" s="69" t="e">
        <f t="shared" si="176"/>
        <v>#DIV/0!</v>
      </c>
      <c r="CL305" s="68"/>
      <c r="CM305" s="68"/>
      <c r="CN305" s="59">
        <f t="shared" si="177"/>
        <v>0</v>
      </c>
      <c r="CO305" s="59">
        <f t="shared" si="178"/>
        <v>0</v>
      </c>
      <c r="CP305" s="59">
        <f t="shared" si="179"/>
        <v>0</v>
      </c>
      <c r="CQ305" s="59">
        <f t="shared" si="180"/>
        <v>0</v>
      </c>
      <c r="CR305" s="59">
        <f t="shared" si="181"/>
        <v>0</v>
      </c>
      <c r="CS305" s="59">
        <f t="shared" si="182"/>
        <v>0</v>
      </c>
      <c r="CT305" s="59">
        <f t="shared" si="183"/>
        <v>0</v>
      </c>
      <c r="CU305" s="59">
        <f t="shared" si="184"/>
        <v>0</v>
      </c>
      <c r="CV305" s="59">
        <f t="shared" si="185"/>
        <v>0</v>
      </c>
      <c r="CW305" s="59">
        <f t="shared" si="186"/>
        <v>0</v>
      </c>
      <c r="CX305" s="59">
        <f t="shared" si="187"/>
        <v>0</v>
      </c>
      <c r="CY305" s="59">
        <f t="shared" si="188"/>
        <v>0</v>
      </c>
      <c r="CZ305" s="59">
        <f t="shared" si="189"/>
        <v>0</v>
      </c>
    </row>
    <row r="306" spans="1:104" ht="14.15" x14ac:dyDescent="0.4">
      <c r="A306" s="150" t="s">
        <v>457</v>
      </c>
      <c r="B306" s="185"/>
      <c r="C306" s="21" t="s">
        <v>1750</v>
      </c>
      <c r="D306" s="23"/>
      <c r="E306" s="23"/>
      <c r="F306" s="23"/>
      <c r="G306" s="21">
        <f t="shared" si="152"/>
        <v>0</v>
      </c>
      <c r="H306" s="21"/>
      <c r="I306" s="21"/>
      <c r="J306" s="21"/>
      <c r="K306" s="21"/>
      <c r="L306" s="21"/>
      <c r="M306" s="21"/>
      <c r="N306" s="21"/>
      <c r="O306" s="21"/>
      <c r="P306" s="21"/>
      <c r="Q306" s="21"/>
      <c r="R306" s="21"/>
      <c r="S306" s="21"/>
      <c r="T306" s="68" t="s">
        <v>115</v>
      </c>
      <c r="U306" s="68"/>
      <c r="V306" s="69" t="e">
        <f t="shared" si="153"/>
        <v>#DIV/0!</v>
      </c>
      <c r="W306" s="69" t="e">
        <f t="shared" si="154"/>
        <v>#DIV/0!</v>
      </c>
      <c r="X306" s="68"/>
      <c r="Y306" s="68"/>
      <c r="Z306" s="68" t="s">
        <v>116</v>
      </c>
      <c r="AA306" s="68"/>
      <c r="AB306" s="69" t="e">
        <f t="shared" si="155"/>
        <v>#DIV/0!</v>
      </c>
      <c r="AC306" s="69" t="e">
        <f t="shared" si="156"/>
        <v>#DIV/0!</v>
      </c>
      <c r="AD306" s="68"/>
      <c r="AE306" s="68"/>
      <c r="AF306" s="68" t="s">
        <v>117</v>
      </c>
      <c r="AG306" s="68"/>
      <c r="AH306" s="69" t="e">
        <f t="shared" si="157"/>
        <v>#DIV/0!</v>
      </c>
      <c r="AI306" s="69" t="e">
        <f t="shared" si="158"/>
        <v>#DIV/0!</v>
      </c>
      <c r="AJ306" s="68"/>
      <c r="AK306" s="68"/>
      <c r="AL306" s="68" t="s">
        <v>118</v>
      </c>
      <c r="AM306" s="68"/>
      <c r="AN306" s="69" t="e">
        <f t="shared" si="159"/>
        <v>#DIV/0!</v>
      </c>
      <c r="AO306" s="69" t="e">
        <f t="shared" si="160"/>
        <v>#DIV/0!</v>
      </c>
      <c r="AP306" s="68"/>
      <c r="AQ306" s="68"/>
      <c r="AR306" s="68" t="s">
        <v>119</v>
      </c>
      <c r="AS306" s="68"/>
      <c r="AT306" s="69" t="e">
        <f t="shared" si="161"/>
        <v>#DIV/0!</v>
      </c>
      <c r="AU306" s="69" t="e">
        <f t="shared" si="162"/>
        <v>#DIV/0!</v>
      </c>
      <c r="AV306" s="68"/>
      <c r="AW306" s="68"/>
      <c r="AX306" s="68" t="s">
        <v>120</v>
      </c>
      <c r="AY306" s="68"/>
      <c r="AZ306" s="69" t="e">
        <f t="shared" si="163"/>
        <v>#DIV/0!</v>
      </c>
      <c r="BA306" s="69" t="e">
        <f t="shared" si="164"/>
        <v>#DIV/0!</v>
      </c>
      <c r="BB306" s="68"/>
      <c r="BC306" s="68"/>
      <c r="BD306" s="68" t="s">
        <v>121</v>
      </c>
      <c r="BE306" s="68"/>
      <c r="BF306" s="69" t="e">
        <f t="shared" si="165"/>
        <v>#DIV/0!</v>
      </c>
      <c r="BG306" s="69" t="e">
        <f t="shared" si="166"/>
        <v>#DIV/0!</v>
      </c>
      <c r="BH306" s="68"/>
      <c r="BI306" s="68"/>
      <c r="BJ306" s="68" t="s">
        <v>122</v>
      </c>
      <c r="BK306" s="68"/>
      <c r="BL306" s="69" t="e">
        <f t="shared" si="167"/>
        <v>#DIV/0!</v>
      </c>
      <c r="BM306" s="69" t="e">
        <f t="shared" si="168"/>
        <v>#DIV/0!</v>
      </c>
      <c r="BN306" s="68"/>
      <c r="BO306" s="68"/>
      <c r="BP306" s="68" t="s">
        <v>123</v>
      </c>
      <c r="BQ306" s="68"/>
      <c r="BR306" s="69" t="e">
        <f t="shared" si="169"/>
        <v>#DIV/0!</v>
      </c>
      <c r="BS306" s="69" t="e">
        <f t="shared" si="170"/>
        <v>#DIV/0!</v>
      </c>
      <c r="BT306" s="68"/>
      <c r="BU306" s="68"/>
      <c r="BV306" s="68" t="s">
        <v>124</v>
      </c>
      <c r="BW306" s="68"/>
      <c r="BX306" s="69" t="e">
        <f t="shared" si="171"/>
        <v>#DIV/0!</v>
      </c>
      <c r="BY306" s="69" t="e">
        <f t="shared" si="172"/>
        <v>#DIV/0!</v>
      </c>
      <c r="BZ306" s="68"/>
      <c r="CA306" s="68"/>
      <c r="CB306" s="68" t="s">
        <v>125</v>
      </c>
      <c r="CC306" s="68"/>
      <c r="CD306" s="69" t="e">
        <f t="shared" si="173"/>
        <v>#DIV/0!</v>
      </c>
      <c r="CE306" s="69" t="e">
        <f t="shared" si="174"/>
        <v>#DIV/0!</v>
      </c>
      <c r="CF306" s="68"/>
      <c r="CG306" s="68"/>
      <c r="CH306" s="68" t="s">
        <v>126</v>
      </c>
      <c r="CI306" s="68"/>
      <c r="CJ306" s="69" t="e">
        <f t="shared" si="175"/>
        <v>#DIV/0!</v>
      </c>
      <c r="CK306" s="69" t="e">
        <f t="shared" si="176"/>
        <v>#DIV/0!</v>
      </c>
      <c r="CL306" s="68"/>
      <c r="CM306" s="68"/>
      <c r="CN306" s="59">
        <f t="shared" si="177"/>
        <v>0</v>
      </c>
      <c r="CO306" s="59">
        <f t="shared" si="178"/>
        <v>0</v>
      </c>
      <c r="CP306" s="59">
        <f t="shared" si="179"/>
        <v>0</v>
      </c>
      <c r="CQ306" s="59">
        <f t="shared" si="180"/>
        <v>0</v>
      </c>
      <c r="CR306" s="59">
        <f t="shared" si="181"/>
        <v>0</v>
      </c>
      <c r="CS306" s="59">
        <f t="shared" si="182"/>
        <v>0</v>
      </c>
      <c r="CT306" s="59">
        <f t="shared" si="183"/>
        <v>0</v>
      </c>
      <c r="CU306" s="59">
        <f t="shared" si="184"/>
        <v>0</v>
      </c>
      <c r="CV306" s="59">
        <f t="shared" si="185"/>
        <v>0</v>
      </c>
      <c r="CW306" s="59">
        <f t="shared" si="186"/>
        <v>0</v>
      </c>
      <c r="CX306" s="59">
        <f t="shared" si="187"/>
        <v>0</v>
      </c>
      <c r="CY306" s="59">
        <f t="shared" si="188"/>
        <v>0</v>
      </c>
      <c r="CZ306" s="59">
        <f t="shared" si="189"/>
        <v>0</v>
      </c>
    </row>
    <row r="307" spans="1:104" ht="14.15" x14ac:dyDescent="0.4">
      <c r="A307" s="150" t="s">
        <v>457</v>
      </c>
      <c r="B307" s="186"/>
      <c r="C307" s="21" t="s">
        <v>1751</v>
      </c>
      <c r="D307" s="23"/>
      <c r="E307" s="23"/>
      <c r="F307" s="23"/>
      <c r="G307" s="21">
        <f t="shared" si="152"/>
        <v>0</v>
      </c>
      <c r="H307" s="21"/>
      <c r="I307" s="21"/>
      <c r="J307" s="21"/>
      <c r="K307" s="21"/>
      <c r="L307" s="21"/>
      <c r="M307" s="21"/>
      <c r="N307" s="21"/>
      <c r="O307" s="21"/>
      <c r="P307" s="21"/>
      <c r="Q307" s="21"/>
      <c r="R307" s="21"/>
      <c r="S307" s="21"/>
      <c r="T307" s="68" t="s">
        <v>115</v>
      </c>
      <c r="U307" s="68"/>
      <c r="V307" s="69" t="e">
        <f t="shared" si="153"/>
        <v>#DIV/0!</v>
      </c>
      <c r="W307" s="69" t="e">
        <f t="shared" si="154"/>
        <v>#DIV/0!</v>
      </c>
      <c r="X307" s="68"/>
      <c r="Y307" s="68"/>
      <c r="Z307" s="68" t="s">
        <v>116</v>
      </c>
      <c r="AA307" s="68"/>
      <c r="AB307" s="69" t="e">
        <f t="shared" si="155"/>
        <v>#DIV/0!</v>
      </c>
      <c r="AC307" s="69" t="e">
        <f t="shared" si="156"/>
        <v>#DIV/0!</v>
      </c>
      <c r="AD307" s="68"/>
      <c r="AE307" s="68"/>
      <c r="AF307" s="68" t="s">
        <v>117</v>
      </c>
      <c r="AG307" s="68"/>
      <c r="AH307" s="69" t="e">
        <f t="shared" si="157"/>
        <v>#DIV/0!</v>
      </c>
      <c r="AI307" s="69" t="e">
        <f t="shared" si="158"/>
        <v>#DIV/0!</v>
      </c>
      <c r="AJ307" s="68"/>
      <c r="AK307" s="68"/>
      <c r="AL307" s="68" t="s">
        <v>118</v>
      </c>
      <c r="AM307" s="68"/>
      <c r="AN307" s="69" t="e">
        <f t="shared" si="159"/>
        <v>#DIV/0!</v>
      </c>
      <c r="AO307" s="69" t="e">
        <f t="shared" si="160"/>
        <v>#DIV/0!</v>
      </c>
      <c r="AP307" s="68"/>
      <c r="AQ307" s="68"/>
      <c r="AR307" s="68" t="s">
        <v>119</v>
      </c>
      <c r="AS307" s="68"/>
      <c r="AT307" s="69" t="e">
        <f t="shared" si="161"/>
        <v>#DIV/0!</v>
      </c>
      <c r="AU307" s="69" t="e">
        <f t="shared" si="162"/>
        <v>#DIV/0!</v>
      </c>
      <c r="AV307" s="68"/>
      <c r="AW307" s="68"/>
      <c r="AX307" s="68" t="s">
        <v>120</v>
      </c>
      <c r="AY307" s="68"/>
      <c r="AZ307" s="69" t="e">
        <f t="shared" si="163"/>
        <v>#DIV/0!</v>
      </c>
      <c r="BA307" s="69" t="e">
        <f t="shared" si="164"/>
        <v>#DIV/0!</v>
      </c>
      <c r="BB307" s="68"/>
      <c r="BC307" s="68"/>
      <c r="BD307" s="68" t="s">
        <v>121</v>
      </c>
      <c r="BE307" s="68"/>
      <c r="BF307" s="69" t="e">
        <f t="shared" si="165"/>
        <v>#DIV/0!</v>
      </c>
      <c r="BG307" s="69" t="e">
        <f t="shared" si="166"/>
        <v>#DIV/0!</v>
      </c>
      <c r="BH307" s="68"/>
      <c r="BI307" s="68"/>
      <c r="BJ307" s="68" t="s">
        <v>122</v>
      </c>
      <c r="BK307" s="68"/>
      <c r="BL307" s="69" t="e">
        <f t="shared" si="167"/>
        <v>#DIV/0!</v>
      </c>
      <c r="BM307" s="69" t="e">
        <f t="shared" si="168"/>
        <v>#DIV/0!</v>
      </c>
      <c r="BN307" s="68"/>
      <c r="BO307" s="68"/>
      <c r="BP307" s="68" t="s">
        <v>123</v>
      </c>
      <c r="BQ307" s="68"/>
      <c r="BR307" s="69" t="e">
        <f t="shared" si="169"/>
        <v>#DIV/0!</v>
      </c>
      <c r="BS307" s="69" t="e">
        <f t="shared" si="170"/>
        <v>#DIV/0!</v>
      </c>
      <c r="BT307" s="68"/>
      <c r="BU307" s="68"/>
      <c r="BV307" s="68" t="s">
        <v>124</v>
      </c>
      <c r="BW307" s="68"/>
      <c r="BX307" s="69" t="e">
        <f t="shared" si="171"/>
        <v>#DIV/0!</v>
      </c>
      <c r="BY307" s="69" t="e">
        <f t="shared" si="172"/>
        <v>#DIV/0!</v>
      </c>
      <c r="BZ307" s="68"/>
      <c r="CA307" s="68"/>
      <c r="CB307" s="68" t="s">
        <v>125</v>
      </c>
      <c r="CC307" s="68"/>
      <c r="CD307" s="69" t="e">
        <f t="shared" si="173"/>
        <v>#DIV/0!</v>
      </c>
      <c r="CE307" s="69" t="e">
        <f t="shared" si="174"/>
        <v>#DIV/0!</v>
      </c>
      <c r="CF307" s="68"/>
      <c r="CG307" s="68"/>
      <c r="CH307" s="68" t="s">
        <v>126</v>
      </c>
      <c r="CI307" s="68"/>
      <c r="CJ307" s="69" t="e">
        <f t="shared" si="175"/>
        <v>#DIV/0!</v>
      </c>
      <c r="CK307" s="69" t="e">
        <f t="shared" si="176"/>
        <v>#DIV/0!</v>
      </c>
      <c r="CL307" s="68"/>
      <c r="CM307" s="68"/>
      <c r="CN307" s="59">
        <f t="shared" si="177"/>
        <v>0</v>
      </c>
      <c r="CO307" s="59">
        <f t="shared" si="178"/>
        <v>0</v>
      </c>
      <c r="CP307" s="59">
        <f t="shared" si="179"/>
        <v>0</v>
      </c>
      <c r="CQ307" s="59">
        <f t="shared" si="180"/>
        <v>0</v>
      </c>
      <c r="CR307" s="59">
        <f t="shared" si="181"/>
        <v>0</v>
      </c>
      <c r="CS307" s="59">
        <f t="shared" si="182"/>
        <v>0</v>
      </c>
      <c r="CT307" s="59">
        <f t="shared" si="183"/>
        <v>0</v>
      </c>
      <c r="CU307" s="59">
        <f t="shared" si="184"/>
        <v>0</v>
      </c>
      <c r="CV307" s="59">
        <f t="shared" si="185"/>
        <v>0</v>
      </c>
      <c r="CW307" s="59">
        <f t="shared" si="186"/>
        <v>0</v>
      </c>
      <c r="CX307" s="59">
        <f t="shared" si="187"/>
        <v>0</v>
      </c>
      <c r="CY307" s="59">
        <f t="shared" si="188"/>
        <v>0</v>
      </c>
      <c r="CZ307" s="59">
        <f t="shared" si="189"/>
        <v>0</v>
      </c>
    </row>
    <row r="308" spans="1:104" ht="38.6" x14ac:dyDescent="0.4">
      <c r="A308" s="150" t="s">
        <v>457</v>
      </c>
      <c r="B308" s="184" t="s">
        <v>160</v>
      </c>
      <c r="C308" s="21" t="s">
        <v>1752</v>
      </c>
      <c r="D308" s="23" t="s">
        <v>584</v>
      </c>
      <c r="E308" s="23" t="s">
        <v>585</v>
      </c>
      <c r="F308" s="23" t="s">
        <v>586</v>
      </c>
      <c r="G308" s="21">
        <f t="shared" si="152"/>
        <v>2</v>
      </c>
      <c r="H308" s="21"/>
      <c r="I308" s="21"/>
      <c r="J308" s="21"/>
      <c r="K308" s="21"/>
      <c r="L308" s="21"/>
      <c r="M308" s="21"/>
      <c r="N308" s="21">
        <v>1</v>
      </c>
      <c r="O308" s="21"/>
      <c r="P308" s="21"/>
      <c r="Q308" s="21">
        <v>1</v>
      </c>
      <c r="R308" s="21"/>
      <c r="S308" s="21"/>
      <c r="T308" s="68" t="s">
        <v>115</v>
      </c>
      <c r="U308" s="68"/>
      <c r="V308" s="69" t="e">
        <f t="shared" si="153"/>
        <v>#DIV/0!</v>
      </c>
      <c r="W308" s="69">
        <f t="shared" si="154"/>
        <v>0</v>
      </c>
      <c r="X308" s="68"/>
      <c r="Y308" s="68"/>
      <c r="Z308" s="68" t="s">
        <v>116</v>
      </c>
      <c r="AA308" s="68"/>
      <c r="AB308" s="69" t="e">
        <f t="shared" si="155"/>
        <v>#DIV/0!</v>
      </c>
      <c r="AC308" s="69">
        <f t="shared" si="156"/>
        <v>0</v>
      </c>
      <c r="AD308" s="68"/>
      <c r="AE308" s="68"/>
      <c r="AF308" s="68" t="s">
        <v>117</v>
      </c>
      <c r="AG308" s="68"/>
      <c r="AH308" s="69" t="e">
        <f t="shared" si="157"/>
        <v>#DIV/0!</v>
      </c>
      <c r="AI308" s="69">
        <f t="shared" si="158"/>
        <v>0</v>
      </c>
      <c r="AJ308" s="68"/>
      <c r="AK308" s="68"/>
      <c r="AL308" s="68" t="s">
        <v>118</v>
      </c>
      <c r="AM308" s="68"/>
      <c r="AN308" s="69" t="e">
        <f t="shared" si="159"/>
        <v>#DIV/0!</v>
      </c>
      <c r="AO308" s="69">
        <f t="shared" si="160"/>
        <v>0</v>
      </c>
      <c r="AP308" s="68"/>
      <c r="AQ308" s="68"/>
      <c r="AR308" s="68" t="s">
        <v>119</v>
      </c>
      <c r="AS308" s="68"/>
      <c r="AT308" s="69" t="e">
        <f t="shared" si="161"/>
        <v>#DIV/0!</v>
      </c>
      <c r="AU308" s="69">
        <f t="shared" si="162"/>
        <v>0</v>
      </c>
      <c r="AV308" s="68"/>
      <c r="AW308" s="68"/>
      <c r="AX308" s="68" t="s">
        <v>120</v>
      </c>
      <c r="AY308" s="68"/>
      <c r="AZ308" s="69" t="e">
        <f t="shared" si="163"/>
        <v>#DIV/0!</v>
      </c>
      <c r="BA308" s="69">
        <f t="shared" si="164"/>
        <v>0</v>
      </c>
      <c r="BB308" s="68"/>
      <c r="BC308" s="68"/>
      <c r="BD308" s="68" t="s">
        <v>121</v>
      </c>
      <c r="BE308" s="68"/>
      <c r="BF308" s="69">
        <f t="shared" si="165"/>
        <v>0</v>
      </c>
      <c r="BG308" s="69">
        <f t="shared" si="166"/>
        <v>0</v>
      </c>
      <c r="BH308" s="68"/>
      <c r="BI308" s="68"/>
      <c r="BJ308" s="68" t="s">
        <v>122</v>
      </c>
      <c r="BK308" s="68"/>
      <c r="BL308" s="69" t="e">
        <f t="shared" si="167"/>
        <v>#DIV/0!</v>
      </c>
      <c r="BM308" s="69">
        <f t="shared" si="168"/>
        <v>0</v>
      </c>
      <c r="BN308" s="68"/>
      <c r="BO308" s="68"/>
      <c r="BP308" s="68" t="s">
        <v>123</v>
      </c>
      <c r="BQ308" s="68"/>
      <c r="BR308" s="69" t="e">
        <f t="shared" si="169"/>
        <v>#DIV/0!</v>
      </c>
      <c r="BS308" s="69">
        <f t="shared" si="170"/>
        <v>0</v>
      </c>
      <c r="BT308" s="68"/>
      <c r="BU308" s="68"/>
      <c r="BV308" s="68" t="s">
        <v>124</v>
      </c>
      <c r="BW308" s="68"/>
      <c r="BX308" s="69">
        <f t="shared" si="171"/>
        <v>0</v>
      </c>
      <c r="BY308" s="69">
        <f t="shared" si="172"/>
        <v>0</v>
      </c>
      <c r="BZ308" s="68"/>
      <c r="CA308" s="68"/>
      <c r="CB308" s="68" t="s">
        <v>125</v>
      </c>
      <c r="CC308" s="68"/>
      <c r="CD308" s="69" t="e">
        <f t="shared" si="173"/>
        <v>#DIV/0!</v>
      </c>
      <c r="CE308" s="69">
        <f t="shared" si="174"/>
        <v>0</v>
      </c>
      <c r="CF308" s="68"/>
      <c r="CG308" s="68"/>
      <c r="CH308" s="68" t="s">
        <v>126</v>
      </c>
      <c r="CI308" s="68"/>
      <c r="CJ308" s="69" t="e">
        <f t="shared" si="175"/>
        <v>#DIV/0!</v>
      </c>
      <c r="CK308" s="69">
        <f t="shared" si="176"/>
        <v>0</v>
      </c>
      <c r="CL308" s="68"/>
      <c r="CM308" s="68"/>
      <c r="CN308" s="59">
        <f t="shared" si="177"/>
        <v>0</v>
      </c>
      <c r="CO308" s="59">
        <f t="shared" si="178"/>
        <v>0</v>
      </c>
      <c r="CP308" s="59">
        <f t="shared" si="179"/>
        <v>0</v>
      </c>
      <c r="CQ308" s="59">
        <f t="shared" si="180"/>
        <v>0</v>
      </c>
      <c r="CR308" s="59">
        <f t="shared" si="181"/>
        <v>0</v>
      </c>
      <c r="CS308" s="59">
        <f t="shared" si="182"/>
        <v>0</v>
      </c>
      <c r="CT308" s="59">
        <f t="shared" si="183"/>
        <v>0</v>
      </c>
      <c r="CU308" s="59">
        <f t="shared" si="184"/>
        <v>0</v>
      </c>
      <c r="CV308" s="59">
        <f t="shared" si="185"/>
        <v>0</v>
      </c>
      <c r="CW308" s="59">
        <f t="shared" si="186"/>
        <v>0</v>
      </c>
      <c r="CX308" s="59">
        <f t="shared" si="187"/>
        <v>0</v>
      </c>
      <c r="CY308" s="59">
        <f t="shared" si="188"/>
        <v>0</v>
      </c>
      <c r="CZ308" s="59">
        <f t="shared" si="189"/>
        <v>0</v>
      </c>
    </row>
    <row r="309" spans="1:104" ht="141.44999999999999" x14ac:dyDescent="0.4">
      <c r="A309" s="150" t="s">
        <v>457</v>
      </c>
      <c r="B309" s="185"/>
      <c r="C309" s="21" t="s">
        <v>1753</v>
      </c>
      <c r="D309" s="23" t="s">
        <v>584</v>
      </c>
      <c r="E309" s="23" t="s">
        <v>639</v>
      </c>
      <c r="F309" s="23" t="s">
        <v>587</v>
      </c>
      <c r="G309" s="21">
        <f t="shared" si="152"/>
        <v>3</v>
      </c>
      <c r="H309" s="21"/>
      <c r="I309" s="21"/>
      <c r="J309" s="21"/>
      <c r="K309" s="21">
        <v>1</v>
      </c>
      <c r="L309" s="21"/>
      <c r="M309" s="21"/>
      <c r="N309" s="21">
        <v>1</v>
      </c>
      <c r="O309" s="21"/>
      <c r="P309" s="21"/>
      <c r="Q309" s="21"/>
      <c r="R309" s="21">
        <v>1</v>
      </c>
      <c r="S309" s="21"/>
      <c r="T309" s="68" t="s">
        <v>115</v>
      </c>
      <c r="U309" s="68"/>
      <c r="V309" s="69" t="e">
        <f t="shared" si="153"/>
        <v>#DIV/0!</v>
      </c>
      <c r="W309" s="69">
        <f t="shared" si="154"/>
        <v>0</v>
      </c>
      <c r="X309" s="68"/>
      <c r="Y309" s="68"/>
      <c r="Z309" s="68" t="s">
        <v>116</v>
      </c>
      <c r="AA309" s="68"/>
      <c r="AB309" s="69" t="e">
        <f t="shared" si="155"/>
        <v>#DIV/0!</v>
      </c>
      <c r="AC309" s="69">
        <f t="shared" si="156"/>
        <v>0</v>
      </c>
      <c r="AD309" s="68"/>
      <c r="AE309" s="68"/>
      <c r="AF309" s="68" t="s">
        <v>117</v>
      </c>
      <c r="AG309" s="68"/>
      <c r="AH309" s="69" t="e">
        <f t="shared" si="157"/>
        <v>#DIV/0!</v>
      </c>
      <c r="AI309" s="69">
        <f t="shared" si="158"/>
        <v>0</v>
      </c>
      <c r="AJ309" s="68"/>
      <c r="AK309" s="68"/>
      <c r="AL309" s="68" t="s">
        <v>118</v>
      </c>
      <c r="AM309" s="68"/>
      <c r="AN309" s="69">
        <f t="shared" si="159"/>
        <v>0</v>
      </c>
      <c r="AO309" s="69">
        <f t="shared" si="160"/>
        <v>0</v>
      </c>
      <c r="AP309" s="68"/>
      <c r="AQ309" s="68"/>
      <c r="AR309" s="68" t="s">
        <v>119</v>
      </c>
      <c r="AS309" s="68"/>
      <c r="AT309" s="69" t="e">
        <f t="shared" si="161"/>
        <v>#DIV/0!</v>
      </c>
      <c r="AU309" s="69">
        <f t="shared" si="162"/>
        <v>0</v>
      </c>
      <c r="AV309" s="68"/>
      <c r="AW309" s="68"/>
      <c r="AX309" s="68" t="s">
        <v>120</v>
      </c>
      <c r="AY309" s="68"/>
      <c r="AZ309" s="69" t="e">
        <f t="shared" si="163"/>
        <v>#DIV/0!</v>
      </c>
      <c r="BA309" s="69">
        <f t="shared" si="164"/>
        <v>0</v>
      </c>
      <c r="BB309" s="68"/>
      <c r="BC309" s="68"/>
      <c r="BD309" s="68" t="s">
        <v>121</v>
      </c>
      <c r="BE309" s="68"/>
      <c r="BF309" s="69">
        <f t="shared" si="165"/>
        <v>0</v>
      </c>
      <c r="BG309" s="69">
        <f t="shared" si="166"/>
        <v>0</v>
      </c>
      <c r="BH309" s="68"/>
      <c r="BI309" s="68"/>
      <c r="BJ309" s="68" t="s">
        <v>122</v>
      </c>
      <c r="BK309" s="68"/>
      <c r="BL309" s="69" t="e">
        <f t="shared" si="167"/>
        <v>#DIV/0!</v>
      </c>
      <c r="BM309" s="69">
        <f t="shared" si="168"/>
        <v>0</v>
      </c>
      <c r="BN309" s="68"/>
      <c r="BO309" s="68"/>
      <c r="BP309" s="68" t="s">
        <v>123</v>
      </c>
      <c r="BQ309" s="68"/>
      <c r="BR309" s="69" t="e">
        <f t="shared" si="169"/>
        <v>#DIV/0!</v>
      </c>
      <c r="BS309" s="69">
        <f t="shared" si="170"/>
        <v>0</v>
      </c>
      <c r="BT309" s="68"/>
      <c r="BU309" s="68"/>
      <c r="BV309" s="68" t="s">
        <v>124</v>
      </c>
      <c r="BW309" s="68"/>
      <c r="BX309" s="69" t="e">
        <f t="shared" si="171"/>
        <v>#DIV/0!</v>
      </c>
      <c r="BY309" s="69">
        <f t="shared" si="172"/>
        <v>0</v>
      </c>
      <c r="BZ309" s="68"/>
      <c r="CA309" s="68"/>
      <c r="CB309" s="68" t="s">
        <v>125</v>
      </c>
      <c r="CC309" s="68"/>
      <c r="CD309" s="69">
        <f t="shared" si="173"/>
        <v>0</v>
      </c>
      <c r="CE309" s="69">
        <f t="shared" si="174"/>
        <v>0</v>
      </c>
      <c r="CF309" s="68"/>
      <c r="CG309" s="68"/>
      <c r="CH309" s="68" t="s">
        <v>126</v>
      </c>
      <c r="CI309" s="68"/>
      <c r="CJ309" s="69" t="e">
        <f t="shared" si="175"/>
        <v>#DIV/0!</v>
      </c>
      <c r="CK309" s="69">
        <f t="shared" si="176"/>
        <v>0</v>
      </c>
      <c r="CL309" s="68"/>
      <c r="CM309" s="68"/>
      <c r="CN309" s="59">
        <f t="shared" si="177"/>
        <v>0</v>
      </c>
      <c r="CO309" s="59">
        <f t="shared" si="178"/>
        <v>0</v>
      </c>
      <c r="CP309" s="59">
        <f t="shared" si="179"/>
        <v>0</v>
      </c>
      <c r="CQ309" s="59">
        <f t="shared" si="180"/>
        <v>0</v>
      </c>
      <c r="CR309" s="59">
        <f t="shared" si="181"/>
        <v>0</v>
      </c>
      <c r="CS309" s="59">
        <f t="shared" si="182"/>
        <v>0</v>
      </c>
      <c r="CT309" s="59">
        <f t="shared" si="183"/>
        <v>0</v>
      </c>
      <c r="CU309" s="59">
        <f t="shared" si="184"/>
        <v>0</v>
      </c>
      <c r="CV309" s="59">
        <f t="shared" si="185"/>
        <v>0</v>
      </c>
      <c r="CW309" s="59">
        <f t="shared" si="186"/>
        <v>0</v>
      </c>
      <c r="CX309" s="59">
        <f t="shared" si="187"/>
        <v>0</v>
      </c>
      <c r="CY309" s="59">
        <f t="shared" si="188"/>
        <v>0</v>
      </c>
      <c r="CZ309" s="59">
        <f t="shared" si="189"/>
        <v>0</v>
      </c>
    </row>
    <row r="310" spans="1:104" ht="14.15" x14ac:dyDescent="0.4">
      <c r="A310" s="150" t="s">
        <v>457</v>
      </c>
      <c r="B310" s="185"/>
      <c r="C310" s="21" t="s">
        <v>1754</v>
      </c>
      <c r="D310" s="23"/>
      <c r="E310" s="23"/>
      <c r="F310" s="23"/>
      <c r="G310" s="21">
        <f t="shared" si="152"/>
        <v>0</v>
      </c>
      <c r="H310" s="21"/>
      <c r="I310" s="21"/>
      <c r="J310" s="21"/>
      <c r="K310" s="21"/>
      <c r="L310" s="21"/>
      <c r="M310" s="21"/>
      <c r="N310" s="21"/>
      <c r="O310" s="21"/>
      <c r="P310" s="21"/>
      <c r="Q310" s="21"/>
      <c r="R310" s="21"/>
      <c r="S310" s="21"/>
      <c r="T310" s="68" t="s">
        <v>115</v>
      </c>
      <c r="U310" s="68"/>
      <c r="V310" s="69" t="e">
        <f t="shared" si="153"/>
        <v>#DIV/0!</v>
      </c>
      <c r="W310" s="69" t="e">
        <f t="shared" si="154"/>
        <v>#DIV/0!</v>
      </c>
      <c r="X310" s="68"/>
      <c r="Y310" s="68"/>
      <c r="Z310" s="68" t="s">
        <v>116</v>
      </c>
      <c r="AA310" s="68"/>
      <c r="AB310" s="69" t="e">
        <f t="shared" si="155"/>
        <v>#DIV/0!</v>
      </c>
      <c r="AC310" s="69" t="e">
        <f t="shared" si="156"/>
        <v>#DIV/0!</v>
      </c>
      <c r="AD310" s="68"/>
      <c r="AE310" s="68"/>
      <c r="AF310" s="68" t="s">
        <v>117</v>
      </c>
      <c r="AG310" s="68"/>
      <c r="AH310" s="69" t="e">
        <f t="shared" si="157"/>
        <v>#DIV/0!</v>
      </c>
      <c r="AI310" s="69" t="e">
        <f t="shared" si="158"/>
        <v>#DIV/0!</v>
      </c>
      <c r="AJ310" s="68"/>
      <c r="AK310" s="68"/>
      <c r="AL310" s="68" t="s">
        <v>118</v>
      </c>
      <c r="AM310" s="68"/>
      <c r="AN310" s="69" t="e">
        <f t="shared" si="159"/>
        <v>#DIV/0!</v>
      </c>
      <c r="AO310" s="69" t="e">
        <f t="shared" si="160"/>
        <v>#DIV/0!</v>
      </c>
      <c r="AP310" s="68"/>
      <c r="AQ310" s="68"/>
      <c r="AR310" s="68" t="s">
        <v>119</v>
      </c>
      <c r="AS310" s="68"/>
      <c r="AT310" s="69" t="e">
        <f t="shared" si="161"/>
        <v>#DIV/0!</v>
      </c>
      <c r="AU310" s="69" t="e">
        <f t="shared" si="162"/>
        <v>#DIV/0!</v>
      </c>
      <c r="AV310" s="68"/>
      <c r="AW310" s="68"/>
      <c r="AX310" s="68" t="s">
        <v>120</v>
      </c>
      <c r="AY310" s="68"/>
      <c r="AZ310" s="69" t="e">
        <f t="shared" si="163"/>
        <v>#DIV/0!</v>
      </c>
      <c r="BA310" s="69" t="e">
        <f t="shared" si="164"/>
        <v>#DIV/0!</v>
      </c>
      <c r="BB310" s="68"/>
      <c r="BC310" s="68"/>
      <c r="BD310" s="68" t="s">
        <v>121</v>
      </c>
      <c r="BE310" s="68"/>
      <c r="BF310" s="69" t="e">
        <f t="shared" si="165"/>
        <v>#DIV/0!</v>
      </c>
      <c r="BG310" s="69" t="e">
        <f t="shared" si="166"/>
        <v>#DIV/0!</v>
      </c>
      <c r="BH310" s="68"/>
      <c r="BI310" s="68"/>
      <c r="BJ310" s="68" t="s">
        <v>122</v>
      </c>
      <c r="BK310" s="68"/>
      <c r="BL310" s="69" t="e">
        <f t="shared" si="167"/>
        <v>#DIV/0!</v>
      </c>
      <c r="BM310" s="69" t="e">
        <f t="shared" si="168"/>
        <v>#DIV/0!</v>
      </c>
      <c r="BN310" s="68"/>
      <c r="BO310" s="68"/>
      <c r="BP310" s="68" t="s">
        <v>123</v>
      </c>
      <c r="BQ310" s="68"/>
      <c r="BR310" s="69" t="e">
        <f t="shared" si="169"/>
        <v>#DIV/0!</v>
      </c>
      <c r="BS310" s="69" t="e">
        <f t="shared" si="170"/>
        <v>#DIV/0!</v>
      </c>
      <c r="BT310" s="68"/>
      <c r="BU310" s="68"/>
      <c r="BV310" s="68" t="s">
        <v>124</v>
      </c>
      <c r="BW310" s="68"/>
      <c r="BX310" s="69" t="e">
        <f t="shared" si="171"/>
        <v>#DIV/0!</v>
      </c>
      <c r="BY310" s="69" t="e">
        <f t="shared" si="172"/>
        <v>#DIV/0!</v>
      </c>
      <c r="BZ310" s="68"/>
      <c r="CA310" s="68"/>
      <c r="CB310" s="68" t="s">
        <v>125</v>
      </c>
      <c r="CC310" s="68"/>
      <c r="CD310" s="69" t="e">
        <f t="shared" si="173"/>
        <v>#DIV/0!</v>
      </c>
      <c r="CE310" s="69" t="e">
        <f t="shared" si="174"/>
        <v>#DIV/0!</v>
      </c>
      <c r="CF310" s="68"/>
      <c r="CG310" s="68"/>
      <c r="CH310" s="68" t="s">
        <v>126</v>
      </c>
      <c r="CI310" s="68"/>
      <c r="CJ310" s="69" t="e">
        <f t="shared" si="175"/>
        <v>#DIV/0!</v>
      </c>
      <c r="CK310" s="69" t="e">
        <f t="shared" si="176"/>
        <v>#DIV/0!</v>
      </c>
      <c r="CL310" s="68"/>
      <c r="CM310" s="68"/>
      <c r="CN310" s="59">
        <f t="shared" si="177"/>
        <v>0</v>
      </c>
      <c r="CO310" s="59">
        <f t="shared" si="178"/>
        <v>0</v>
      </c>
      <c r="CP310" s="59">
        <f t="shared" si="179"/>
        <v>0</v>
      </c>
      <c r="CQ310" s="59">
        <f t="shared" si="180"/>
        <v>0</v>
      </c>
      <c r="CR310" s="59">
        <f t="shared" si="181"/>
        <v>0</v>
      </c>
      <c r="CS310" s="59">
        <f t="shared" si="182"/>
        <v>0</v>
      </c>
      <c r="CT310" s="59">
        <f t="shared" si="183"/>
        <v>0</v>
      </c>
      <c r="CU310" s="59">
        <f t="shared" si="184"/>
        <v>0</v>
      </c>
      <c r="CV310" s="59">
        <f t="shared" si="185"/>
        <v>0</v>
      </c>
      <c r="CW310" s="59">
        <f t="shared" si="186"/>
        <v>0</v>
      </c>
      <c r="CX310" s="59">
        <f t="shared" si="187"/>
        <v>0</v>
      </c>
      <c r="CY310" s="59">
        <f t="shared" si="188"/>
        <v>0</v>
      </c>
      <c r="CZ310" s="59">
        <f t="shared" si="189"/>
        <v>0</v>
      </c>
    </row>
    <row r="311" spans="1:104" ht="14.15" x14ac:dyDescent="0.4">
      <c r="A311" s="150" t="s">
        <v>457</v>
      </c>
      <c r="B311" s="186"/>
      <c r="C311" s="21" t="s">
        <v>1755</v>
      </c>
      <c r="D311" s="23"/>
      <c r="E311" s="23"/>
      <c r="F311" s="23"/>
      <c r="G311" s="21">
        <f t="shared" si="152"/>
        <v>0</v>
      </c>
      <c r="H311" s="21"/>
      <c r="I311" s="21"/>
      <c r="J311" s="21"/>
      <c r="K311" s="21"/>
      <c r="L311" s="21"/>
      <c r="M311" s="21"/>
      <c r="N311" s="21"/>
      <c r="O311" s="21"/>
      <c r="P311" s="21"/>
      <c r="Q311" s="21"/>
      <c r="R311" s="21"/>
      <c r="S311" s="21"/>
      <c r="T311" s="68" t="s">
        <v>115</v>
      </c>
      <c r="U311" s="68"/>
      <c r="V311" s="69" t="e">
        <f t="shared" si="153"/>
        <v>#DIV/0!</v>
      </c>
      <c r="W311" s="69" t="e">
        <f t="shared" si="154"/>
        <v>#DIV/0!</v>
      </c>
      <c r="X311" s="68"/>
      <c r="Y311" s="68"/>
      <c r="Z311" s="68" t="s">
        <v>116</v>
      </c>
      <c r="AA311" s="68"/>
      <c r="AB311" s="69" t="e">
        <f t="shared" si="155"/>
        <v>#DIV/0!</v>
      </c>
      <c r="AC311" s="69" t="e">
        <f t="shared" si="156"/>
        <v>#DIV/0!</v>
      </c>
      <c r="AD311" s="68"/>
      <c r="AE311" s="68"/>
      <c r="AF311" s="68" t="s">
        <v>117</v>
      </c>
      <c r="AG311" s="68"/>
      <c r="AH311" s="69" t="e">
        <f t="shared" si="157"/>
        <v>#DIV/0!</v>
      </c>
      <c r="AI311" s="69" t="e">
        <f t="shared" si="158"/>
        <v>#DIV/0!</v>
      </c>
      <c r="AJ311" s="68"/>
      <c r="AK311" s="68"/>
      <c r="AL311" s="68" t="s">
        <v>118</v>
      </c>
      <c r="AM311" s="68"/>
      <c r="AN311" s="69" t="e">
        <f t="shared" si="159"/>
        <v>#DIV/0!</v>
      </c>
      <c r="AO311" s="69" t="e">
        <f t="shared" si="160"/>
        <v>#DIV/0!</v>
      </c>
      <c r="AP311" s="68"/>
      <c r="AQ311" s="68"/>
      <c r="AR311" s="68" t="s">
        <v>119</v>
      </c>
      <c r="AS311" s="68"/>
      <c r="AT311" s="69" t="e">
        <f t="shared" si="161"/>
        <v>#DIV/0!</v>
      </c>
      <c r="AU311" s="69" t="e">
        <f t="shared" si="162"/>
        <v>#DIV/0!</v>
      </c>
      <c r="AV311" s="68"/>
      <c r="AW311" s="68"/>
      <c r="AX311" s="68" t="s">
        <v>120</v>
      </c>
      <c r="AY311" s="68"/>
      <c r="AZ311" s="69" t="e">
        <f t="shared" si="163"/>
        <v>#DIV/0!</v>
      </c>
      <c r="BA311" s="69" t="e">
        <f t="shared" si="164"/>
        <v>#DIV/0!</v>
      </c>
      <c r="BB311" s="68"/>
      <c r="BC311" s="68"/>
      <c r="BD311" s="68" t="s">
        <v>121</v>
      </c>
      <c r="BE311" s="68"/>
      <c r="BF311" s="69" t="e">
        <f t="shared" si="165"/>
        <v>#DIV/0!</v>
      </c>
      <c r="BG311" s="69" t="e">
        <f t="shared" si="166"/>
        <v>#DIV/0!</v>
      </c>
      <c r="BH311" s="68"/>
      <c r="BI311" s="68"/>
      <c r="BJ311" s="68" t="s">
        <v>122</v>
      </c>
      <c r="BK311" s="68"/>
      <c r="BL311" s="69" t="e">
        <f t="shared" si="167"/>
        <v>#DIV/0!</v>
      </c>
      <c r="BM311" s="69" t="e">
        <f t="shared" si="168"/>
        <v>#DIV/0!</v>
      </c>
      <c r="BN311" s="68"/>
      <c r="BO311" s="68"/>
      <c r="BP311" s="68" t="s">
        <v>123</v>
      </c>
      <c r="BQ311" s="68"/>
      <c r="BR311" s="69" t="e">
        <f t="shared" si="169"/>
        <v>#DIV/0!</v>
      </c>
      <c r="BS311" s="69" t="e">
        <f t="shared" si="170"/>
        <v>#DIV/0!</v>
      </c>
      <c r="BT311" s="68"/>
      <c r="BU311" s="68"/>
      <c r="BV311" s="68" t="s">
        <v>124</v>
      </c>
      <c r="BW311" s="68"/>
      <c r="BX311" s="69" t="e">
        <f t="shared" si="171"/>
        <v>#DIV/0!</v>
      </c>
      <c r="BY311" s="69" t="e">
        <f t="shared" si="172"/>
        <v>#DIV/0!</v>
      </c>
      <c r="BZ311" s="68"/>
      <c r="CA311" s="68"/>
      <c r="CB311" s="68" t="s">
        <v>125</v>
      </c>
      <c r="CC311" s="68"/>
      <c r="CD311" s="69" t="e">
        <f t="shared" si="173"/>
        <v>#DIV/0!</v>
      </c>
      <c r="CE311" s="69" t="e">
        <f t="shared" si="174"/>
        <v>#DIV/0!</v>
      </c>
      <c r="CF311" s="68"/>
      <c r="CG311" s="68"/>
      <c r="CH311" s="68" t="s">
        <v>126</v>
      </c>
      <c r="CI311" s="68"/>
      <c r="CJ311" s="69" t="e">
        <f t="shared" si="175"/>
        <v>#DIV/0!</v>
      </c>
      <c r="CK311" s="69" t="e">
        <f t="shared" si="176"/>
        <v>#DIV/0!</v>
      </c>
      <c r="CL311" s="68"/>
      <c r="CM311" s="68"/>
      <c r="CN311" s="59">
        <f t="shared" si="177"/>
        <v>0</v>
      </c>
      <c r="CO311" s="59">
        <f t="shared" si="178"/>
        <v>0</v>
      </c>
      <c r="CP311" s="59">
        <f t="shared" si="179"/>
        <v>0</v>
      </c>
      <c r="CQ311" s="59">
        <f t="shared" si="180"/>
        <v>0</v>
      </c>
      <c r="CR311" s="59">
        <f t="shared" si="181"/>
        <v>0</v>
      </c>
      <c r="CS311" s="59">
        <f t="shared" si="182"/>
        <v>0</v>
      </c>
      <c r="CT311" s="59">
        <f t="shared" si="183"/>
        <v>0</v>
      </c>
      <c r="CU311" s="59">
        <f t="shared" si="184"/>
        <v>0</v>
      </c>
      <c r="CV311" s="59">
        <f t="shared" si="185"/>
        <v>0</v>
      </c>
      <c r="CW311" s="59">
        <f t="shared" si="186"/>
        <v>0</v>
      </c>
      <c r="CX311" s="59">
        <f t="shared" si="187"/>
        <v>0</v>
      </c>
      <c r="CY311" s="59">
        <f t="shared" si="188"/>
        <v>0</v>
      </c>
      <c r="CZ311" s="59">
        <f t="shared" si="189"/>
        <v>0</v>
      </c>
    </row>
    <row r="312" spans="1:104" ht="25.75" x14ac:dyDescent="0.4">
      <c r="A312" s="150" t="s">
        <v>457</v>
      </c>
      <c r="B312" s="184" t="s">
        <v>160</v>
      </c>
      <c r="C312" s="21" t="s">
        <v>1756</v>
      </c>
      <c r="D312" s="23" t="s">
        <v>584</v>
      </c>
      <c r="E312" s="23" t="s">
        <v>671</v>
      </c>
      <c r="F312" s="23" t="s">
        <v>672</v>
      </c>
      <c r="G312" s="21">
        <f t="shared" si="152"/>
        <v>3</v>
      </c>
      <c r="H312" s="21"/>
      <c r="I312" s="21"/>
      <c r="J312" s="21"/>
      <c r="K312" s="21"/>
      <c r="L312" s="21"/>
      <c r="M312" s="21">
        <v>1</v>
      </c>
      <c r="N312" s="21"/>
      <c r="O312" s="21">
        <v>1</v>
      </c>
      <c r="P312" s="21"/>
      <c r="Q312" s="21">
        <v>1</v>
      </c>
      <c r="R312" s="21"/>
      <c r="S312" s="21"/>
      <c r="T312" s="68" t="s">
        <v>115</v>
      </c>
      <c r="U312" s="68"/>
      <c r="V312" s="69" t="e">
        <f t="shared" si="153"/>
        <v>#DIV/0!</v>
      </c>
      <c r="W312" s="69">
        <f t="shared" si="154"/>
        <v>0</v>
      </c>
      <c r="X312" s="68"/>
      <c r="Y312" s="68"/>
      <c r="Z312" s="68" t="s">
        <v>116</v>
      </c>
      <c r="AA312" s="68"/>
      <c r="AB312" s="69" t="e">
        <f t="shared" si="155"/>
        <v>#DIV/0!</v>
      </c>
      <c r="AC312" s="69">
        <f t="shared" si="156"/>
        <v>0</v>
      </c>
      <c r="AD312" s="68"/>
      <c r="AE312" s="68"/>
      <c r="AF312" s="68" t="s">
        <v>117</v>
      </c>
      <c r="AG312" s="68"/>
      <c r="AH312" s="69" t="e">
        <f t="shared" si="157"/>
        <v>#DIV/0!</v>
      </c>
      <c r="AI312" s="69">
        <f t="shared" si="158"/>
        <v>0</v>
      </c>
      <c r="AJ312" s="68"/>
      <c r="AK312" s="68"/>
      <c r="AL312" s="68" t="s">
        <v>118</v>
      </c>
      <c r="AM312" s="68"/>
      <c r="AN312" s="69" t="e">
        <f t="shared" si="159"/>
        <v>#DIV/0!</v>
      </c>
      <c r="AO312" s="69">
        <f t="shared" si="160"/>
        <v>0</v>
      </c>
      <c r="AP312" s="68"/>
      <c r="AQ312" s="68"/>
      <c r="AR312" s="68" t="s">
        <v>119</v>
      </c>
      <c r="AS312" s="68"/>
      <c r="AT312" s="69" t="e">
        <f t="shared" si="161"/>
        <v>#DIV/0!</v>
      </c>
      <c r="AU312" s="69">
        <f t="shared" si="162"/>
        <v>0</v>
      </c>
      <c r="AV312" s="68"/>
      <c r="AW312" s="68"/>
      <c r="AX312" s="68" t="s">
        <v>120</v>
      </c>
      <c r="AY312" s="68"/>
      <c r="AZ312" s="69">
        <f t="shared" si="163"/>
        <v>0</v>
      </c>
      <c r="BA312" s="69">
        <f t="shared" si="164"/>
        <v>0</v>
      </c>
      <c r="BB312" s="68"/>
      <c r="BC312" s="68"/>
      <c r="BD312" s="68" t="s">
        <v>121</v>
      </c>
      <c r="BE312" s="68"/>
      <c r="BF312" s="69" t="e">
        <f t="shared" si="165"/>
        <v>#DIV/0!</v>
      </c>
      <c r="BG312" s="69">
        <f t="shared" si="166"/>
        <v>0</v>
      </c>
      <c r="BH312" s="68"/>
      <c r="BI312" s="68"/>
      <c r="BJ312" s="68" t="s">
        <v>122</v>
      </c>
      <c r="BK312" s="68"/>
      <c r="BL312" s="69">
        <f t="shared" si="167"/>
        <v>0</v>
      </c>
      <c r="BM312" s="69">
        <f t="shared" si="168"/>
        <v>0</v>
      </c>
      <c r="BN312" s="68"/>
      <c r="BO312" s="68"/>
      <c r="BP312" s="68" t="s">
        <v>123</v>
      </c>
      <c r="BQ312" s="68"/>
      <c r="BR312" s="69" t="e">
        <f t="shared" si="169"/>
        <v>#DIV/0!</v>
      </c>
      <c r="BS312" s="69">
        <f t="shared" si="170"/>
        <v>0</v>
      </c>
      <c r="BT312" s="68"/>
      <c r="BU312" s="68"/>
      <c r="BV312" s="68" t="s">
        <v>124</v>
      </c>
      <c r="BW312" s="68"/>
      <c r="BX312" s="69">
        <f t="shared" si="171"/>
        <v>0</v>
      </c>
      <c r="BY312" s="69">
        <f t="shared" si="172"/>
        <v>0</v>
      </c>
      <c r="BZ312" s="68"/>
      <c r="CA312" s="68"/>
      <c r="CB312" s="68" t="s">
        <v>125</v>
      </c>
      <c r="CC312" s="68"/>
      <c r="CD312" s="69" t="e">
        <f t="shared" si="173"/>
        <v>#DIV/0!</v>
      </c>
      <c r="CE312" s="69">
        <f t="shared" si="174"/>
        <v>0</v>
      </c>
      <c r="CF312" s="68"/>
      <c r="CG312" s="68"/>
      <c r="CH312" s="68" t="s">
        <v>126</v>
      </c>
      <c r="CI312" s="68"/>
      <c r="CJ312" s="69" t="e">
        <f t="shared" si="175"/>
        <v>#DIV/0!</v>
      </c>
      <c r="CK312" s="69">
        <f t="shared" si="176"/>
        <v>0</v>
      </c>
      <c r="CL312" s="68"/>
      <c r="CM312" s="68"/>
      <c r="CN312" s="59">
        <f t="shared" si="177"/>
        <v>0</v>
      </c>
      <c r="CO312" s="59">
        <f t="shared" si="178"/>
        <v>0</v>
      </c>
      <c r="CP312" s="59">
        <f t="shared" si="179"/>
        <v>0</v>
      </c>
      <c r="CQ312" s="59">
        <f t="shared" si="180"/>
        <v>0</v>
      </c>
      <c r="CR312" s="59">
        <f t="shared" si="181"/>
        <v>0</v>
      </c>
      <c r="CS312" s="59">
        <f t="shared" si="182"/>
        <v>0</v>
      </c>
      <c r="CT312" s="59">
        <f t="shared" si="183"/>
        <v>0</v>
      </c>
      <c r="CU312" s="59">
        <f t="shared" si="184"/>
        <v>0</v>
      </c>
      <c r="CV312" s="59">
        <f t="shared" si="185"/>
        <v>0</v>
      </c>
      <c r="CW312" s="59">
        <f t="shared" si="186"/>
        <v>0</v>
      </c>
      <c r="CX312" s="59">
        <f t="shared" si="187"/>
        <v>0</v>
      </c>
      <c r="CY312" s="59">
        <f t="shared" si="188"/>
        <v>0</v>
      </c>
      <c r="CZ312" s="59">
        <f t="shared" si="189"/>
        <v>0</v>
      </c>
    </row>
    <row r="313" spans="1:104" ht="14.15" x14ac:dyDescent="0.4">
      <c r="A313" s="150" t="s">
        <v>457</v>
      </c>
      <c r="B313" s="185"/>
      <c r="C313" s="21" t="s">
        <v>1757</v>
      </c>
      <c r="D313" s="23"/>
      <c r="E313" s="23"/>
      <c r="F313" s="23"/>
      <c r="G313" s="21">
        <f t="shared" si="152"/>
        <v>0</v>
      </c>
      <c r="H313" s="21"/>
      <c r="I313" s="21"/>
      <c r="J313" s="21"/>
      <c r="K313" s="21"/>
      <c r="L313" s="21"/>
      <c r="M313" s="21"/>
      <c r="N313" s="21"/>
      <c r="O313" s="21"/>
      <c r="P313" s="21"/>
      <c r="Q313" s="21"/>
      <c r="R313" s="21"/>
      <c r="S313" s="21"/>
      <c r="T313" s="68" t="s">
        <v>115</v>
      </c>
      <c r="U313" s="68"/>
      <c r="V313" s="69" t="e">
        <f t="shared" si="153"/>
        <v>#DIV/0!</v>
      </c>
      <c r="W313" s="69" t="e">
        <f t="shared" si="154"/>
        <v>#DIV/0!</v>
      </c>
      <c r="X313" s="68"/>
      <c r="Y313" s="68"/>
      <c r="Z313" s="68" t="s">
        <v>116</v>
      </c>
      <c r="AA313" s="68"/>
      <c r="AB313" s="69" t="e">
        <f t="shared" si="155"/>
        <v>#DIV/0!</v>
      </c>
      <c r="AC313" s="69" t="e">
        <f t="shared" si="156"/>
        <v>#DIV/0!</v>
      </c>
      <c r="AD313" s="68"/>
      <c r="AE313" s="68"/>
      <c r="AF313" s="68" t="s">
        <v>117</v>
      </c>
      <c r="AG313" s="68"/>
      <c r="AH313" s="69" t="e">
        <f t="shared" si="157"/>
        <v>#DIV/0!</v>
      </c>
      <c r="AI313" s="69" t="e">
        <f t="shared" si="158"/>
        <v>#DIV/0!</v>
      </c>
      <c r="AJ313" s="68"/>
      <c r="AK313" s="68"/>
      <c r="AL313" s="68" t="s">
        <v>118</v>
      </c>
      <c r="AM313" s="68"/>
      <c r="AN313" s="69" t="e">
        <f t="shared" si="159"/>
        <v>#DIV/0!</v>
      </c>
      <c r="AO313" s="69" t="e">
        <f t="shared" si="160"/>
        <v>#DIV/0!</v>
      </c>
      <c r="AP313" s="68"/>
      <c r="AQ313" s="68"/>
      <c r="AR313" s="68" t="s">
        <v>119</v>
      </c>
      <c r="AS313" s="68"/>
      <c r="AT313" s="69" t="e">
        <f t="shared" si="161"/>
        <v>#DIV/0!</v>
      </c>
      <c r="AU313" s="69" t="e">
        <f t="shared" si="162"/>
        <v>#DIV/0!</v>
      </c>
      <c r="AV313" s="68"/>
      <c r="AW313" s="68"/>
      <c r="AX313" s="68" t="s">
        <v>120</v>
      </c>
      <c r="AY313" s="68"/>
      <c r="AZ313" s="69" t="e">
        <f t="shared" si="163"/>
        <v>#DIV/0!</v>
      </c>
      <c r="BA313" s="69" t="e">
        <f t="shared" si="164"/>
        <v>#DIV/0!</v>
      </c>
      <c r="BB313" s="68"/>
      <c r="BC313" s="68"/>
      <c r="BD313" s="68" t="s">
        <v>121</v>
      </c>
      <c r="BE313" s="68"/>
      <c r="BF313" s="69" t="e">
        <f t="shared" si="165"/>
        <v>#DIV/0!</v>
      </c>
      <c r="BG313" s="69" t="e">
        <f t="shared" si="166"/>
        <v>#DIV/0!</v>
      </c>
      <c r="BH313" s="68"/>
      <c r="BI313" s="68"/>
      <c r="BJ313" s="68" t="s">
        <v>122</v>
      </c>
      <c r="BK313" s="68"/>
      <c r="BL313" s="69" t="e">
        <f t="shared" si="167"/>
        <v>#DIV/0!</v>
      </c>
      <c r="BM313" s="69" t="e">
        <f t="shared" si="168"/>
        <v>#DIV/0!</v>
      </c>
      <c r="BN313" s="68"/>
      <c r="BO313" s="68"/>
      <c r="BP313" s="68" t="s">
        <v>123</v>
      </c>
      <c r="BQ313" s="68"/>
      <c r="BR313" s="69" t="e">
        <f t="shared" si="169"/>
        <v>#DIV/0!</v>
      </c>
      <c r="BS313" s="69" t="e">
        <f t="shared" si="170"/>
        <v>#DIV/0!</v>
      </c>
      <c r="BT313" s="68"/>
      <c r="BU313" s="68"/>
      <c r="BV313" s="68" t="s">
        <v>124</v>
      </c>
      <c r="BW313" s="68"/>
      <c r="BX313" s="69" t="e">
        <f t="shared" si="171"/>
        <v>#DIV/0!</v>
      </c>
      <c r="BY313" s="69" t="e">
        <f t="shared" si="172"/>
        <v>#DIV/0!</v>
      </c>
      <c r="BZ313" s="68"/>
      <c r="CA313" s="68"/>
      <c r="CB313" s="68" t="s">
        <v>125</v>
      </c>
      <c r="CC313" s="68"/>
      <c r="CD313" s="69" t="e">
        <f t="shared" si="173"/>
        <v>#DIV/0!</v>
      </c>
      <c r="CE313" s="69" t="e">
        <f t="shared" si="174"/>
        <v>#DIV/0!</v>
      </c>
      <c r="CF313" s="68"/>
      <c r="CG313" s="68"/>
      <c r="CH313" s="68" t="s">
        <v>126</v>
      </c>
      <c r="CI313" s="68"/>
      <c r="CJ313" s="69" t="e">
        <f t="shared" si="175"/>
        <v>#DIV/0!</v>
      </c>
      <c r="CK313" s="69" t="e">
        <f t="shared" si="176"/>
        <v>#DIV/0!</v>
      </c>
      <c r="CL313" s="68"/>
      <c r="CM313" s="68"/>
      <c r="CN313" s="59">
        <f t="shared" si="177"/>
        <v>0</v>
      </c>
      <c r="CO313" s="59">
        <f t="shared" si="178"/>
        <v>0</v>
      </c>
      <c r="CP313" s="59">
        <f t="shared" si="179"/>
        <v>0</v>
      </c>
      <c r="CQ313" s="59">
        <f t="shared" si="180"/>
        <v>0</v>
      </c>
      <c r="CR313" s="59">
        <f t="shared" si="181"/>
        <v>0</v>
      </c>
      <c r="CS313" s="59">
        <f t="shared" si="182"/>
        <v>0</v>
      </c>
      <c r="CT313" s="59">
        <f t="shared" si="183"/>
        <v>0</v>
      </c>
      <c r="CU313" s="59">
        <f t="shared" si="184"/>
        <v>0</v>
      </c>
      <c r="CV313" s="59">
        <f t="shared" si="185"/>
        <v>0</v>
      </c>
      <c r="CW313" s="59">
        <f t="shared" si="186"/>
        <v>0</v>
      </c>
      <c r="CX313" s="59">
        <f t="shared" si="187"/>
        <v>0</v>
      </c>
      <c r="CY313" s="59">
        <f t="shared" si="188"/>
        <v>0</v>
      </c>
      <c r="CZ313" s="59">
        <f t="shared" si="189"/>
        <v>0</v>
      </c>
    </row>
    <row r="314" spans="1:104" ht="14.15" x14ac:dyDescent="0.4">
      <c r="A314" s="150" t="s">
        <v>457</v>
      </c>
      <c r="B314" s="185"/>
      <c r="C314" s="21" t="s">
        <v>1758</v>
      </c>
      <c r="D314" s="23"/>
      <c r="E314" s="23"/>
      <c r="F314" s="23"/>
      <c r="G314" s="21">
        <f t="shared" si="152"/>
        <v>0</v>
      </c>
      <c r="H314" s="21"/>
      <c r="I314" s="21"/>
      <c r="J314" s="21"/>
      <c r="K314" s="21"/>
      <c r="L314" s="21"/>
      <c r="M314" s="21"/>
      <c r="N314" s="21"/>
      <c r="O314" s="21"/>
      <c r="P314" s="21"/>
      <c r="Q314" s="21"/>
      <c r="R314" s="21"/>
      <c r="S314" s="21"/>
      <c r="T314" s="68" t="s">
        <v>115</v>
      </c>
      <c r="U314" s="68"/>
      <c r="V314" s="69" t="e">
        <f t="shared" si="153"/>
        <v>#DIV/0!</v>
      </c>
      <c r="W314" s="69" t="e">
        <f t="shared" si="154"/>
        <v>#DIV/0!</v>
      </c>
      <c r="X314" s="68"/>
      <c r="Y314" s="68"/>
      <c r="Z314" s="68" t="s">
        <v>116</v>
      </c>
      <c r="AA314" s="68"/>
      <c r="AB314" s="69" t="e">
        <f t="shared" si="155"/>
        <v>#DIV/0!</v>
      </c>
      <c r="AC314" s="69" t="e">
        <f t="shared" si="156"/>
        <v>#DIV/0!</v>
      </c>
      <c r="AD314" s="68"/>
      <c r="AE314" s="68"/>
      <c r="AF314" s="68" t="s">
        <v>117</v>
      </c>
      <c r="AG314" s="68"/>
      <c r="AH314" s="69" t="e">
        <f t="shared" si="157"/>
        <v>#DIV/0!</v>
      </c>
      <c r="AI314" s="69" t="e">
        <f t="shared" si="158"/>
        <v>#DIV/0!</v>
      </c>
      <c r="AJ314" s="68"/>
      <c r="AK314" s="68"/>
      <c r="AL314" s="68" t="s">
        <v>118</v>
      </c>
      <c r="AM314" s="68"/>
      <c r="AN314" s="69" t="e">
        <f t="shared" si="159"/>
        <v>#DIV/0!</v>
      </c>
      <c r="AO314" s="69" t="e">
        <f t="shared" si="160"/>
        <v>#DIV/0!</v>
      </c>
      <c r="AP314" s="68"/>
      <c r="AQ314" s="68"/>
      <c r="AR314" s="68" t="s">
        <v>119</v>
      </c>
      <c r="AS314" s="68"/>
      <c r="AT314" s="69" t="e">
        <f t="shared" si="161"/>
        <v>#DIV/0!</v>
      </c>
      <c r="AU314" s="69" t="e">
        <f t="shared" si="162"/>
        <v>#DIV/0!</v>
      </c>
      <c r="AV314" s="68"/>
      <c r="AW314" s="68"/>
      <c r="AX314" s="68" t="s">
        <v>120</v>
      </c>
      <c r="AY314" s="68"/>
      <c r="AZ314" s="69" t="e">
        <f t="shared" si="163"/>
        <v>#DIV/0!</v>
      </c>
      <c r="BA314" s="69" t="e">
        <f t="shared" si="164"/>
        <v>#DIV/0!</v>
      </c>
      <c r="BB314" s="68"/>
      <c r="BC314" s="68"/>
      <c r="BD314" s="68" t="s">
        <v>121</v>
      </c>
      <c r="BE314" s="68"/>
      <c r="BF314" s="69" t="e">
        <f t="shared" si="165"/>
        <v>#DIV/0!</v>
      </c>
      <c r="BG314" s="69" t="e">
        <f t="shared" si="166"/>
        <v>#DIV/0!</v>
      </c>
      <c r="BH314" s="68"/>
      <c r="BI314" s="68"/>
      <c r="BJ314" s="68" t="s">
        <v>122</v>
      </c>
      <c r="BK314" s="68"/>
      <c r="BL314" s="69" t="e">
        <f t="shared" si="167"/>
        <v>#DIV/0!</v>
      </c>
      <c r="BM314" s="69" t="e">
        <f t="shared" si="168"/>
        <v>#DIV/0!</v>
      </c>
      <c r="BN314" s="68"/>
      <c r="BO314" s="68"/>
      <c r="BP314" s="68" t="s">
        <v>123</v>
      </c>
      <c r="BQ314" s="68"/>
      <c r="BR314" s="69" t="e">
        <f t="shared" si="169"/>
        <v>#DIV/0!</v>
      </c>
      <c r="BS314" s="69" t="e">
        <f t="shared" si="170"/>
        <v>#DIV/0!</v>
      </c>
      <c r="BT314" s="68"/>
      <c r="BU314" s="68"/>
      <c r="BV314" s="68" t="s">
        <v>124</v>
      </c>
      <c r="BW314" s="68"/>
      <c r="BX314" s="69" t="e">
        <f t="shared" si="171"/>
        <v>#DIV/0!</v>
      </c>
      <c r="BY314" s="69" t="e">
        <f t="shared" si="172"/>
        <v>#DIV/0!</v>
      </c>
      <c r="BZ314" s="68"/>
      <c r="CA314" s="68"/>
      <c r="CB314" s="68" t="s">
        <v>125</v>
      </c>
      <c r="CC314" s="68"/>
      <c r="CD314" s="69" t="e">
        <f t="shared" si="173"/>
        <v>#DIV/0!</v>
      </c>
      <c r="CE314" s="69" t="e">
        <f t="shared" si="174"/>
        <v>#DIV/0!</v>
      </c>
      <c r="CF314" s="68"/>
      <c r="CG314" s="68"/>
      <c r="CH314" s="68" t="s">
        <v>126</v>
      </c>
      <c r="CI314" s="68"/>
      <c r="CJ314" s="69" t="e">
        <f t="shared" si="175"/>
        <v>#DIV/0!</v>
      </c>
      <c r="CK314" s="69" t="e">
        <f t="shared" si="176"/>
        <v>#DIV/0!</v>
      </c>
      <c r="CL314" s="68"/>
      <c r="CM314" s="68"/>
      <c r="CN314" s="59">
        <f t="shared" si="177"/>
        <v>0</v>
      </c>
      <c r="CO314" s="59">
        <f t="shared" si="178"/>
        <v>0</v>
      </c>
      <c r="CP314" s="59">
        <f t="shared" si="179"/>
        <v>0</v>
      </c>
      <c r="CQ314" s="59">
        <f t="shared" si="180"/>
        <v>0</v>
      </c>
      <c r="CR314" s="59">
        <f t="shared" si="181"/>
        <v>0</v>
      </c>
      <c r="CS314" s="59">
        <f t="shared" si="182"/>
        <v>0</v>
      </c>
      <c r="CT314" s="59">
        <f t="shared" si="183"/>
        <v>0</v>
      </c>
      <c r="CU314" s="59">
        <f t="shared" si="184"/>
        <v>0</v>
      </c>
      <c r="CV314" s="59">
        <f t="shared" si="185"/>
        <v>0</v>
      </c>
      <c r="CW314" s="59">
        <f t="shared" si="186"/>
        <v>0</v>
      </c>
      <c r="CX314" s="59">
        <f t="shared" si="187"/>
        <v>0</v>
      </c>
      <c r="CY314" s="59">
        <f t="shared" si="188"/>
        <v>0</v>
      </c>
      <c r="CZ314" s="59">
        <f t="shared" si="189"/>
        <v>0</v>
      </c>
    </row>
    <row r="315" spans="1:104" ht="14.15" x14ac:dyDescent="0.4">
      <c r="A315" s="150" t="s">
        <v>457</v>
      </c>
      <c r="B315" s="186"/>
      <c r="C315" s="21" t="s">
        <v>1759</v>
      </c>
      <c r="D315" s="23"/>
      <c r="E315" s="23"/>
      <c r="F315" s="23"/>
      <c r="G315" s="21">
        <f t="shared" si="152"/>
        <v>0</v>
      </c>
      <c r="H315" s="21"/>
      <c r="I315" s="21"/>
      <c r="J315" s="21"/>
      <c r="K315" s="21"/>
      <c r="L315" s="21"/>
      <c r="M315" s="21"/>
      <c r="N315" s="21"/>
      <c r="O315" s="21"/>
      <c r="P315" s="21"/>
      <c r="Q315" s="21"/>
      <c r="R315" s="21"/>
      <c r="S315" s="21"/>
      <c r="T315" s="68" t="s">
        <v>115</v>
      </c>
      <c r="U315" s="68"/>
      <c r="V315" s="69" t="e">
        <f t="shared" si="153"/>
        <v>#DIV/0!</v>
      </c>
      <c r="W315" s="69" t="e">
        <f t="shared" si="154"/>
        <v>#DIV/0!</v>
      </c>
      <c r="X315" s="68"/>
      <c r="Y315" s="68"/>
      <c r="Z315" s="68" t="s">
        <v>116</v>
      </c>
      <c r="AA315" s="68"/>
      <c r="AB315" s="69" t="e">
        <f t="shared" si="155"/>
        <v>#DIV/0!</v>
      </c>
      <c r="AC315" s="69" t="e">
        <f t="shared" si="156"/>
        <v>#DIV/0!</v>
      </c>
      <c r="AD315" s="68"/>
      <c r="AE315" s="68"/>
      <c r="AF315" s="68" t="s">
        <v>117</v>
      </c>
      <c r="AG315" s="68"/>
      <c r="AH315" s="69" t="e">
        <f t="shared" si="157"/>
        <v>#DIV/0!</v>
      </c>
      <c r="AI315" s="69" t="e">
        <f t="shared" si="158"/>
        <v>#DIV/0!</v>
      </c>
      <c r="AJ315" s="68"/>
      <c r="AK315" s="68"/>
      <c r="AL315" s="68" t="s">
        <v>118</v>
      </c>
      <c r="AM315" s="68"/>
      <c r="AN315" s="69" t="e">
        <f t="shared" si="159"/>
        <v>#DIV/0!</v>
      </c>
      <c r="AO315" s="69" t="e">
        <f t="shared" si="160"/>
        <v>#DIV/0!</v>
      </c>
      <c r="AP315" s="68"/>
      <c r="AQ315" s="68"/>
      <c r="AR315" s="68" t="s">
        <v>119</v>
      </c>
      <c r="AS315" s="68"/>
      <c r="AT315" s="69" t="e">
        <f t="shared" si="161"/>
        <v>#DIV/0!</v>
      </c>
      <c r="AU315" s="69" t="e">
        <f t="shared" si="162"/>
        <v>#DIV/0!</v>
      </c>
      <c r="AV315" s="68"/>
      <c r="AW315" s="68"/>
      <c r="AX315" s="68" t="s">
        <v>120</v>
      </c>
      <c r="AY315" s="68"/>
      <c r="AZ315" s="69" t="e">
        <f t="shared" si="163"/>
        <v>#DIV/0!</v>
      </c>
      <c r="BA315" s="69" t="e">
        <f t="shared" si="164"/>
        <v>#DIV/0!</v>
      </c>
      <c r="BB315" s="68"/>
      <c r="BC315" s="68"/>
      <c r="BD315" s="68" t="s">
        <v>121</v>
      </c>
      <c r="BE315" s="68"/>
      <c r="BF315" s="69" t="e">
        <f t="shared" si="165"/>
        <v>#DIV/0!</v>
      </c>
      <c r="BG315" s="69" t="e">
        <f t="shared" si="166"/>
        <v>#DIV/0!</v>
      </c>
      <c r="BH315" s="68"/>
      <c r="BI315" s="68"/>
      <c r="BJ315" s="68" t="s">
        <v>122</v>
      </c>
      <c r="BK315" s="68"/>
      <c r="BL315" s="69" t="e">
        <f t="shared" si="167"/>
        <v>#DIV/0!</v>
      </c>
      <c r="BM315" s="69" t="e">
        <f t="shared" si="168"/>
        <v>#DIV/0!</v>
      </c>
      <c r="BN315" s="68"/>
      <c r="BO315" s="68"/>
      <c r="BP315" s="68" t="s">
        <v>123</v>
      </c>
      <c r="BQ315" s="68"/>
      <c r="BR315" s="69" t="e">
        <f t="shared" si="169"/>
        <v>#DIV/0!</v>
      </c>
      <c r="BS315" s="69" t="e">
        <f t="shared" si="170"/>
        <v>#DIV/0!</v>
      </c>
      <c r="BT315" s="68"/>
      <c r="BU315" s="68"/>
      <c r="BV315" s="68" t="s">
        <v>124</v>
      </c>
      <c r="BW315" s="68"/>
      <c r="BX315" s="69" t="e">
        <f t="shared" si="171"/>
        <v>#DIV/0!</v>
      </c>
      <c r="BY315" s="69" t="e">
        <f t="shared" si="172"/>
        <v>#DIV/0!</v>
      </c>
      <c r="BZ315" s="68"/>
      <c r="CA315" s="68"/>
      <c r="CB315" s="68" t="s">
        <v>125</v>
      </c>
      <c r="CC315" s="68"/>
      <c r="CD315" s="69" t="e">
        <f t="shared" si="173"/>
        <v>#DIV/0!</v>
      </c>
      <c r="CE315" s="69" t="e">
        <f t="shared" si="174"/>
        <v>#DIV/0!</v>
      </c>
      <c r="CF315" s="68"/>
      <c r="CG315" s="68"/>
      <c r="CH315" s="68" t="s">
        <v>126</v>
      </c>
      <c r="CI315" s="68"/>
      <c r="CJ315" s="69" t="e">
        <f t="shared" si="175"/>
        <v>#DIV/0!</v>
      </c>
      <c r="CK315" s="69" t="e">
        <f t="shared" si="176"/>
        <v>#DIV/0!</v>
      </c>
      <c r="CL315" s="68"/>
      <c r="CM315" s="68"/>
      <c r="CN315" s="59">
        <f t="shared" si="177"/>
        <v>0</v>
      </c>
      <c r="CO315" s="59">
        <f t="shared" si="178"/>
        <v>0</v>
      </c>
      <c r="CP315" s="59">
        <f t="shared" si="179"/>
        <v>0</v>
      </c>
      <c r="CQ315" s="59">
        <f t="shared" si="180"/>
        <v>0</v>
      </c>
      <c r="CR315" s="59">
        <f t="shared" si="181"/>
        <v>0</v>
      </c>
      <c r="CS315" s="59">
        <f t="shared" si="182"/>
        <v>0</v>
      </c>
      <c r="CT315" s="59">
        <f t="shared" si="183"/>
        <v>0</v>
      </c>
      <c r="CU315" s="59">
        <f t="shared" si="184"/>
        <v>0</v>
      </c>
      <c r="CV315" s="59">
        <f t="shared" si="185"/>
        <v>0</v>
      </c>
      <c r="CW315" s="59">
        <f t="shared" si="186"/>
        <v>0</v>
      </c>
      <c r="CX315" s="59">
        <f t="shared" si="187"/>
        <v>0</v>
      </c>
      <c r="CY315" s="59">
        <f t="shared" si="188"/>
        <v>0</v>
      </c>
      <c r="CZ315" s="59">
        <f t="shared" si="189"/>
        <v>0</v>
      </c>
    </row>
    <row r="316" spans="1:104" ht="38.6" x14ac:dyDescent="0.4">
      <c r="A316" s="150" t="s">
        <v>730</v>
      </c>
      <c r="B316" s="184" t="s">
        <v>160</v>
      </c>
      <c r="C316" s="21" t="s">
        <v>1760</v>
      </c>
      <c r="D316" s="23" t="s">
        <v>414</v>
      </c>
      <c r="E316" s="23" t="s">
        <v>801</v>
      </c>
      <c r="F316" s="23" t="s">
        <v>802</v>
      </c>
      <c r="G316" s="21">
        <f t="shared" si="152"/>
        <v>1</v>
      </c>
      <c r="H316" s="21"/>
      <c r="I316" s="21"/>
      <c r="J316" s="21">
        <v>1</v>
      </c>
      <c r="K316" s="21"/>
      <c r="L316" s="21"/>
      <c r="M316" s="21"/>
      <c r="N316" s="21"/>
      <c r="O316" s="21"/>
      <c r="P316" s="21"/>
      <c r="Q316" s="21"/>
      <c r="R316" s="21"/>
      <c r="S316" s="21"/>
      <c r="T316" s="68" t="s">
        <v>115</v>
      </c>
      <c r="U316" s="68"/>
      <c r="V316" s="69" t="e">
        <f t="shared" si="153"/>
        <v>#DIV/0!</v>
      </c>
      <c r="W316" s="69">
        <f t="shared" si="154"/>
        <v>0</v>
      </c>
      <c r="X316" s="68"/>
      <c r="Y316" s="68"/>
      <c r="Z316" s="68" t="s">
        <v>116</v>
      </c>
      <c r="AA316" s="68"/>
      <c r="AB316" s="69" t="e">
        <f t="shared" si="155"/>
        <v>#DIV/0!</v>
      </c>
      <c r="AC316" s="69">
        <f t="shared" si="156"/>
        <v>0</v>
      </c>
      <c r="AD316" s="68"/>
      <c r="AE316" s="68"/>
      <c r="AF316" s="68" t="s">
        <v>117</v>
      </c>
      <c r="AG316" s="68"/>
      <c r="AH316" s="69">
        <f t="shared" si="157"/>
        <v>0</v>
      </c>
      <c r="AI316" s="69">
        <f t="shared" si="158"/>
        <v>0</v>
      </c>
      <c r="AJ316" s="68"/>
      <c r="AK316" s="68"/>
      <c r="AL316" s="68" t="s">
        <v>118</v>
      </c>
      <c r="AM316" s="68"/>
      <c r="AN316" s="69" t="e">
        <f t="shared" si="159"/>
        <v>#DIV/0!</v>
      </c>
      <c r="AO316" s="69">
        <f t="shared" si="160"/>
        <v>0</v>
      </c>
      <c r="AP316" s="68"/>
      <c r="AQ316" s="68"/>
      <c r="AR316" s="68" t="s">
        <v>119</v>
      </c>
      <c r="AS316" s="68"/>
      <c r="AT316" s="69" t="e">
        <f t="shared" si="161"/>
        <v>#DIV/0!</v>
      </c>
      <c r="AU316" s="69">
        <f t="shared" si="162"/>
        <v>0</v>
      </c>
      <c r="AV316" s="68"/>
      <c r="AW316" s="68"/>
      <c r="AX316" s="68" t="s">
        <v>120</v>
      </c>
      <c r="AY316" s="68"/>
      <c r="AZ316" s="69" t="e">
        <f t="shared" si="163"/>
        <v>#DIV/0!</v>
      </c>
      <c r="BA316" s="69">
        <f t="shared" si="164"/>
        <v>0</v>
      </c>
      <c r="BB316" s="68"/>
      <c r="BC316" s="68"/>
      <c r="BD316" s="68" t="s">
        <v>121</v>
      </c>
      <c r="BE316" s="68"/>
      <c r="BF316" s="69" t="e">
        <f t="shared" si="165"/>
        <v>#DIV/0!</v>
      </c>
      <c r="BG316" s="69">
        <f t="shared" si="166"/>
        <v>0</v>
      </c>
      <c r="BH316" s="68"/>
      <c r="BI316" s="68"/>
      <c r="BJ316" s="68" t="s">
        <v>122</v>
      </c>
      <c r="BK316" s="68"/>
      <c r="BL316" s="69" t="e">
        <f t="shared" si="167"/>
        <v>#DIV/0!</v>
      </c>
      <c r="BM316" s="69">
        <f t="shared" si="168"/>
        <v>0</v>
      </c>
      <c r="BN316" s="68"/>
      <c r="BO316" s="68"/>
      <c r="BP316" s="68" t="s">
        <v>123</v>
      </c>
      <c r="BQ316" s="68"/>
      <c r="BR316" s="69" t="e">
        <f t="shared" si="169"/>
        <v>#DIV/0!</v>
      </c>
      <c r="BS316" s="69">
        <f t="shared" si="170"/>
        <v>0</v>
      </c>
      <c r="BT316" s="68"/>
      <c r="BU316" s="68"/>
      <c r="BV316" s="68" t="s">
        <v>124</v>
      </c>
      <c r="BW316" s="68"/>
      <c r="BX316" s="69" t="e">
        <f t="shared" si="171"/>
        <v>#DIV/0!</v>
      </c>
      <c r="BY316" s="69">
        <f t="shared" si="172"/>
        <v>0</v>
      </c>
      <c r="BZ316" s="68"/>
      <c r="CA316" s="68"/>
      <c r="CB316" s="68" t="s">
        <v>125</v>
      </c>
      <c r="CC316" s="68"/>
      <c r="CD316" s="69" t="e">
        <f t="shared" si="173"/>
        <v>#DIV/0!</v>
      </c>
      <c r="CE316" s="69">
        <f t="shared" si="174"/>
        <v>0</v>
      </c>
      <c r="CF316" s="68"/>
      <c r="CG316" s="68"/>
      <c r="CH316" s="68" t="s">
        <v>126</v>
      </c>
      <c r="CI316" s="68"/>
      <c r="CJ316" s="69" t="e">
        <f t="shared" si="175"/>
        <v>#DIV/0!</v>
      </c>
      <c r="CK316" s="69">
        <f t="shared" si="176"/>
        <v>0</v>
      </c>
      <c r="CL316" s="68"/>
      <c r="CM316" s="68"/>
      <c r="CN316" s="59">
        <f t="shared" si="177"/>
        <v>0</v>
      </c>
      <c r="CO316" s="59">
        <f t="shared" si="178"/>
        <v>0</v>
      </c>
      <c r="CP316" s="59">
        <f t="shared" si="179"/>
        <v>0</v>
      </c>
      <c r="CQ316" s="59">
        <f t="shared" si="180"/>
        <v>0</v>
      </c>
      <c r="CR316" s="59">
        <f t="shared" si="181"/>
        <v>0</v>
      </c>
      <c r="CS316" s="59">
        <f t="shared" si="182"/>
        <v>0</v>
      </c>
      <c r="CT316" s="59">
        <f t="shared" si="183"/>
        <v>0</v>
      </c>
      <c r="CU316" s="59">
        <f t="shared" si="184"/>
        <v>0</v>
      </c>
      <c r="CV316" s="59">
        <f t="shared" si="185"/>
        <v>0</v>
      </c>
      <c r="CW316" s="59">
        <f t="shared" si="186"/>
        <v>0</v>
      </c>
      <c r="CX316" s="59">
        <f t="shared" si="187"/>
        <v>0</v>
      </c>
      <c r="CY316" s="59">
        <f t="shared" si="188"/>
        <v>0</v>
      </c>
      <c r="CZ316" s="59">
        <f t="shared" si="189"/>
        <v>0</v>
      </c>
    </row>
    <row r="317" spans="1:104" ht="14.15" x14ac:dyDescent="0.4">
      <c r="A317" s="150" t="s">
        <v>730</v>
      </c>
      <c r="B317" s="185"/>
      <c r="C317" s="21" t="s">
        <v>1761</v>
      </c>
      <c r="D317" s="23"/>
      <c r="E317" s="23"/>
      <c r="F317" s="23"/>
      <c r="G317" s="21">
        <f t="shared" si="152"/>
        <v>0</v>
      </c>
      <c r="H317" s="21"/>
      <c r="I317" s="21"/>
      <c r="J317" s="21"/>
      <c r="K317" s="21"/>
      <c r="L317" s="21"/>
      <c r="M317" s="21"/>
      <c r="N317" s="21"/>
      <c r="O317" s="21"/>
      <c r="P317" s="21"/>
      <c r="Q317" s="21"/>
      <c r="R317" s="21"/>
      <c r="S317" s="21"/>
      <c r="T317" s="68" t="s">
        <v>115</v>
      </c>
      <c r="U317" s="68"/>
      <c r="V317" s="69" t="e">
        <f t="shared" si="153"/>
        <v>#DIV/0!</v>
      </c>
      <c r="W317" s="69" t="e">
        <f t="shared" si="154"/>
        <v>#DIV/0!</v>
      </c>
      <c r="X317" s="68"/>
      <c r="Y317" s="68"/>
      <c r="Z317" s="68" t="s">
        <v>116</v>
      </c>
      <c r="AA317" s="68"/>
      <c r="AB317" s="69" t="e">
        <f t="shared" si="155"/>
        <v>#DIV/0!</v>
      </c>
      <c r="AC317" s="69" t="e">
        <f t="shared" si="156"/>
        <v>#DIV/0!</v>
      </c>
      <c r="AD317" s="68"/>
      <c r="AE317" s="68"/>
      <c r="AF317" s="68" t="s">
        <v>117</v>
      </c>
      <c r="AG317" s="68"/>
      <c r="AH317" s="69" t="e">
        <f t="shared" si="157"/>
        <v>#DIV/0!</v>
      </c>
      <c r="AI317" s="69" t="e">
        <f t="shared" si="158"/>
        <v>#DIV/0!</v>
      </c>
      <c r="AJ317" s="68"/>
      <c r="AK317" s="68"/>
      <c r="AL317" s="68" t="s">
        <v>118</v>
      </c>
      <c r="AM317" s="68"/>
      <c r="AN317" s="69" t="e">
        <f t="shared" si="159"/>
        <v>#DIV/0!</v>
      </c>
      <c r="AO317" s="69" t="e">
        <f t="shared" si="160"/>
        <v>#DIV/0!</v>
      </c>
      <c r="AP317" s="68"/>
      <c r="AQ317" s="68"/>
      <c r="AR317" s="68" t="s">
        <v>119</v>
      </c>
      <c r="AS317" s="68"/>
      <c r="AT317" s="69" t="e">
        <f t="shared" si="161"/>
        <v>#DIV/0!</v>
      </c>
      <c r="AU317" s="69" t="e">
        <f t="shared" si="162"/>
        <v>#DIV/0!</v>
      </c>
      <c r="AV317" s="68"/>
      <c r="AW317" s="68"/>
      <c r="AX317" s="68" t="s">
        <v>120</v>
      </c>
      <c r="AY317" s="68"/>
      <c r="AZ317" s="69" t="e">
        <f t="shared" si="163"/>
        <v>#DIV/0!</v>
      </c>
      <c r="BA317" s="69" t="e">
        <f t="shared" si="164"/>
        <v>#DIV/0!</v>
      </c>
      <c r="BB317" s="68"/>
      <c r="BC317" s="68"/>
      <c r="BD317" s="68" t="s">
        <v>121</v>
      </c>
      <c r="BE317" s="68"/>
      <c r="BF317" s="69" t="e">
        <f t="shared" si="165"/>
        <v>#DIV/0!</v>
      </c>
      <c r="BG317" s="69" t="e">
        <f t="shared" si="166"/>
        <v>#DIV/0!</v>
      </c>
      <c r="BH317" s="68"/>
      <c r="BI317" s="68"/>
      <c r="BJ317" s="68" t="s">
        <v>122</v>
      </c>
      <c r="BK317" s="68"/>
      <c r="BL317" s="69" t="e">
        <f t="shared" si="167"/>
        <v>#DIV/0!</v>
      </c>
      <c r="BM317" s="69" t="e">
        <f t="shared" si="168"/>
        <v>#DIV/0!</v>
      </c>
      <c r="BN317" s="68"/>
      <c r="BO317" s="68"/>
      <c r="BP317" s="68" t="s">
        <v>123</v>
      </c>
      <c r="BQ317" s="68"/>
      <c r="BR317" s="69" t="e">
        <f t="shared" si="169"/>
        <v>#DIV/0!</v>
      </c>
      <c r="BS317" s="69" t="e">
        <f t="shared" si="170"/>
        <v>#DIV/0!</v>
      </c>
      <c r="BT317" s="68"/>
      <c r="BU317" s="68"/>
      <c r="BV317" s="68" t="s">
        <v>124</v>
      </c>
      <c r="BW317" s="68"/>
      <c r="BX317" s="69" t="e">
        <f t="shared" si="171"/>
        <v>#DIV/0!</v>
      </c>
      <c r="BY317" s="69" t="e">
        <f t="shared" si="172"/>
        <v>#DIV/0!</v>
      </c>
      <c r="BZ317" s="68"/>
      <c r="CA317" s="68"/>
      <c r="CB317" s="68" t="s">
        <v>125</v>
      </c>
      <c r="CC317" s="68"/>
      <c r="CD317" s="69" t="e">
        <f t="shared" si="173"/>
        <v>#DIV/0!</v>
      </c>
      <c r="CE317" s="69" t="e">
        <f t="shared" si="174"/>
        <v>#DIV/0!</v>
      </c>
      <c r="CF317" s="68"/>
      <c r="CG317" s="68"/>
      <c r="CH317" s="68" t="s">
        <v>126</v>
      </c>
      <c r="CI317" s="68"/>
      <c r="CJ317" s="69" t="e">
        <f t="shared" si="175"/>
        <v>#DIV/0!</v>
      </c>
      <c r="CK317" s="69" t="e">
        <f t="shared" si="176"/>
        <v>#DIV/0!</v>
      </c>
      <c r="CL317" s="68"/>
      <c r="CM317" s="68"/>
      <c r="CN317" s="59">
        <f t="shared" si="177"/>
        <v>0</v>
      </c>
      <c r="CO317" s="59">
        <f t="shared" si="178"/>
        <v>0</v>
      </c>
      <c r="CP317" s="59">
        <f t="shared" si="179"/>
        <v>0</v>
      </c>
      <c r="CQ317" s="59">
        <f t="shared" si="180"/>
        <v>0</v>
      </c>
      <c r="CR317" s="59">
        <f t="shared" si="181"/>
        <v>0</v>
      </c>
      <c r="CS317" s="59">
        <f t="shared" si="182"/>
        <v>0</v>
      </c>
      <c r="CT317" s="59">
        <f t="shared" si="183"/>
        <v>0</v>
      </c>
      <c r="CU317" s="59">
        <f t="shared" si="184"/>
        <v>0</v>
      </c>
      <c r="CV317" s="59">
        <f t="shared" si="185"/>
        <v>0</v>
      </c>
      <c r="CW317" s="59">
        <f t="shared" si="186"/>
        <v>0</v>
      </c>
      <c r="CX317" s="59">
        <f t="shared" si="187"/>
        <v>0</v>
      </c>
      <c r="CY317" s="59">
        <f t="shared" si="188"/>
        <v>0</v>
      </c>
      <c r="CZ317" s="59">
        <f t="shared" si="189"/>
        <v>0</v>
      </c>
    </row>
    <row r="318" spans="1:104" ht="14.15" x14ac:dyDescent="0.4">
      <c r="A318" s="150" t="s">
        <v>730</v>
      </c>
      <c r="B318" s="185"/>
      <c r="C318" s="21" t="s">
        <v>1762</v>
      </c>
      <c r="D318" s="23"/>
      <c r="E318" s="23"/>
      <c r="F318" s="23"/>
      <c r="G318" s="21">
        <f t="shared" si="152"/>
        <v>0</v>
      </c>
      <c r="H318" s="21"/>
      <c r="I318" s="21"/>
      <c r="J318" s="21"/>
      <c r="K318" s="21"/>
      <c r="L318" s="21"/>
      <c r="M318" s="21"/>
      <c r="N318" s="21"/>
      <c r="O318" s="21"/>
      <c r="P318" s="21"/>
      <c r="Q318" s="21"/>
      <c r="R318" s="21"/>
      <c r="S318" s="21"/>
      <c r="T318" s="68" t="s">
        <v>115</v>
      </c>
      <c r="U318" s="68"/>
      <c r="V318" s="69" t="e">
        <f t="shared" si="153"/>
        <v>#DIV/0!</v>
      </c>
      <c r="W318" s="69" t="e">
        <f t="shared" si="154"/>
        <v>#DIV/0!</v>
      </c>
      <c r="X318" s="68"/>
      <c r="Y318" s="68"/>
      <c r="Z318" s="68" t="s">
        <v>116</v>
      </c>
      <c r="AA318" s="68"/>
      <c r="AB318" s="69" t="e">
        <f t="shared" si="155"/>
        <v>#DIV/0!</v>
      </c>
      <c r="AC318" s="69" t="e">
        <f t="shared" si="156"/>
        <v>#DIV/0!</v>
      </c>
      <c r="AD318" s="68"/>
      <c r="AE318" s="68"/>
      <c r="AF318" s="68" t="s">
        <v>117</v>
      </c>
      <c r="AG318" s="68"/>
      <c r="AH318" s="69" t="e">
        <f t="shared" si="157"/>
        <v>#DIV/0!</v>
      </c>
      <c r="AI318" s="69" t="e">
        <f t="shared" si="158"/>
        <v>#DIV/0!</v>
      </c>
      <c r="AJ318" s="68"/>
      <c r="AK318" s="68"/>
      <c r="AL318" s="68" t="s">
        <v>118</v>
      </c>
      <c r="AM318" s="68"/>
      <c r="AN318" s="69" t="e">
        <f t="shared" si="159"/>
        <v>#DIV/0!</v>
      </c>
      <c r="AO318" s="69" t="e">
        <f t="shared" si="160"/>
        <v>#DIV/0!</v>
      </c>
      <c r="AP318" s="68"/>
      <c r="AQ318" s="68"/>
      <c r="AR318" s="68" t="s">
        <v>119</v>
      </c>
      <c r="AS318" s="68"/>
      <c r="AT318" s="69" t="e">
        <f t="shared" si="161"/>
        <v>#DIV/0!</v>
      </c>
      <c r="AU318" s="69" t="e">
        <f t="shared" si="162"/>
        <v>#DIV/0!</v>
      </c>
      <c r="AV318" s="68"/>
      <c r="AW318" s="68"/>
      <c r="AX318" s="68" t="s">
        <v>120</v>
      </c>
      <c r="AY318" s="68"/>
      <c r="AZ318" s="69" t="e">
        <f t="shared" si="163"/>
        <v>#DIV/0!</v>
      </c>
      <c r="BA318" s="69" t="e">
        <f t="shared" si="164"/>
        <v>#DIV/0!</v>
      </c>
      <c r="BB318" s="68"/>
      <c r="BC318" s="68"/>
      <c r="BD318" s="68" t="s">
        <v>121</v>
      </c>
      <c r="BE318" s="68"/>
      <c r="BF318" s="69" t="e">
        <f t="shared" si="165"/>
        <v>#DIV/0!</v>
      </c>
      <c r="BG318" s="69" t="e">
        <f t="shared" si="166"/>
        <v>#DIV/0!</v>
      </c>
      <c r="BH318" s="68"/>
      <c r="BI318" s="68"/>
      <c r="BJ318" s="68" t="s">
        <v>122</v>
      </c>
      <c r="BK318" s="68"/>
      <c r="BL318" s="69" t="e">
        <f t="shared" si="167"/>
        <v>#DIV/0!</v>
      </c>
      <c r="BM318" s="69" t="e">
        <f t="shared" si="168"/>
        <v>#DIV/0!</v>
      </c>
      <c r="BN318" s="68"/>
      <c r="BO318" s="68"/>
      <c r="BP318" s="68" t="s">
        <v>123</v>
      </c>
      <c r="BQ318" s="68"/>
      <c r="BR318" s="69" t="e">
        <f t="shared" si="169"/>
        <v>#DIV/0!</v>
      </c>
      <c r="BS318" s="69" t="e">
        <f t="shared" si="170"/>
        <v>#DIV/0!</v>
      </c>
      <c r="BT318" s="68"/>
      <c r="BU318" s="68"/>
      <c r="BV318" s="68" t="s">
        <v>124</v>
      </c>
      <c r="BW318" s="68"/>
      <c r="BX318" s="69" t="e">
        <f t="shared" si="171"/>
        <v>#DIV/0!</v>
      </c>
      <c r="BY318" s="69" t="e">
        <f t="shared" si="172"/>
        <v>#DIV/0!</v>
      </c>
      <c r="BZ318" s="68"/>
      <c r="CA318" s="68"/>
      <c r="CB318" s="68" t="s">
        <v>125</v>
      </c>
      <c r="CC318" s="68"/>
      <c r="CD318" s="69" t="e">
        <f t="shared" si="173"/>
        <v>#DIV/0!</v>
      </c>
      <c r="CE318" s="69" t="e">
        <f t="shared" si="174"/>
        <v>#DIV/0!</v>
      </c>
      <c r="CF318" s="68"/>
      <c r="CG318" s="68"/>
      <c r="CH318" s="68" t="s">
        <v>126</v>
      </c>
      <c r="CI318" s="68"/>
      <c r="CJ318" s="69" t="e">
        <f t="shared" si="175"/>
        <v>#DIV/0!</v>
      </c>
      <c r="CK318" s="69" t="e">
        <f t="shared" si="176"/>
        <v>#DIV/0!</v>
      </c>
      <c r="CL318" s="68"/>
      <c r="CM318" s="68"/>
      <c r="CN318" s="59">
        <f t="shared" si="177"/>
        <v>0</v>
      </c>
      <c r="CO318" s="59">
        <f t="shared" si="178"/>
        <v>0</v>
      </c>
      <c r="CP318" s="59">
        <f t="shared" si="179"/>
        <v>0</v>
      </c>
      <c r="CQ318" s="59">
        <f t="shared" si="180"/>
        <v>0</v>
      </c>
      <c r="CR318" s="59">
        <f t="shared" si="181"/>
        <v>0</v>
      </c>
      <c r="CS318" s="59">
        <f t="shared" si="182"/>
        <v>0</v>
      </c>
      <c r="CT318" s="59">
        <f t="shared" si="183"/>
        <v>0</v>
      </c>
      <c r="CU318" s="59">
        <f t="shared" si="184"/>
        <v>0</v>
      </c>
      <c r="CV318" s="59">
        <f t="shared" si="185"/>
        <v>0</v>
      </c>
      <c r="CW318" s="59">
        <f t="shared" si="186"/>
        <v>0</v>
      </c>
      <c r="CX318" s="59">
        <f t="shared" si="187"/>
        <v>0</v>
      </c>
      <c r="CY318" s="59">
        <f t="shared" si="188"/>
        <v>0</v>
      </c>
      <c r="CZ318" s="59">
        <f t="shared" si="189"/>
        <v>0</v>
      </c>
    </row>
    <row r="319" spans="1:104" ht="14.15" x14ac:dyDescent="0.4">
      <c r="A319" s="150" t="s">
        <v>730</v>
      </c>
      <c r="B319" s="186"/>
      <c r="C319" s="21" t="s">
        <v>1763</v>
      </c>
      <c r="D319" s="23"/>
      <c r="E319" s="23"/>
      <c r="F319" s="23"/>
      <c r="G319" s="21">
        <f t="shared" si="152"/>
        <v>0</v>
      </c>
      <c r="H319" s="21"/>
      <c r="I319" s="21"/>
      <c r="J319" s="21"/>
      <c r="K319" s="21"/>
      <c r="L319" s="21"/>
      <c r="M319" s="21"/>
      <c r="N319" s="21"/>
      <c r="O319" s="21"/>
      <c r="P319" s="21"/>
      <c r="Q319" s="21"/>
      <c r="R319" s="21"/>
      <c r="S319" s="21"/>
      <c r="T319" s="68" t="s">
        <v>115</v>
      </c>
      <c r="U319" s="68"/>
      <c r="V319" s="69" t="e">
        <f t="shared" si="153"/>
        <v>#DIV/0!</v>
      </c>
      <c r="W319" s="69" t="e">
        <f t="shared" si="154"/>
        <v>#DIV/0!</v>
      </c>
      <c r="X319" s="68"/>
      <c r="Y319" s="68"/>
      <c r="Z319" s="68" t="s">
        <v>116</v>
      </c>
      <c r="AA319" s="68"/>
      <c r="AB319" s="69" t="e">
        <f t="shared" si="155"/>
        <v>#DIV/0!</v>
      </c>
      <c r="AC319" s="69" t="e">
        <f t="shared" si="156"/>
        <v>#DIV/0!</v>
      </c>
      <c r="AD319" s="68"/>
      <c r="AE319" s="68"/>
      <c r="AF319" s="68" t="s">
        <v>117</v>
      </c>
      <c r="AG319" s="68"/>
      <c r="AH319" s="69" t="e">
        <f t="shared" si="157"/>
        <v>#DIV/0!</v>
      </c>
      <c r="AI319" s="69" t="e">
        <f t="shared" si="158"/>
        <v>#DIV/0!</v>
      </c>
      <c r="AJ319" s="68"/>
      <c r="AK319" s="68"/>
      <c r="AL319" s="68" t="s">
        <v>118</v>
      </c>
      <c r="AM319" s="68"/>
      <c r="AN319" s="69" t="e">
        <f t="shared" si="159"/>
        <v>#DIV/0!</v>
      </c>
      <c r="AO319" s="69" t="e">
        <f t="shared" si="160"/>
        <v>#DIV/0!</v>
      </c>
      <c r="AP319" s="68"/>
      <c r="AQ319" s="68"/>
      <c r="AR319" s="68" t="s">
        <v>119</v>
      </c>
      <c r="AS319" s="68"/>
      <c r="AT319" s="69" t="e">
        <f t="shared" si="161"/>
        <v>#DIV/0!</v>
      </c>
      <c r="AU319" s="69" t="e">
        <f t="shared" si="162"/>
        <v>#DIV/0!</v>
      </c>
      <c r="AV319" s="68"/>
      <c r="AW319" s="68"/>
      <c r="AX319" s="68" t="s">
        <v>120</v>
      </c>
      <c r="AY319" s="68"/>
      <c r="AZ319" s="69" t="e">
        <f t="shared" si="163"/>
        <v>#DIV/0!</v>
      </c>
      <c r="BA319" s="69" t="e">
        <f t="shared" si="164"/>
        <v>#DIV/0!</v>
      </c>
      <c r="BB319" s="68"/>
      <c r="BC319" s="68"/>
      <c r="BD319" s="68" t="s">
        <v>121</v>
      </c>
      <c r="BE319" s="68"/>
      <c r="BF319" s="69" t="e">
        <f t="shared" si="165"/>
        <v>#DIV/0!</v>
      </c>
      <c r="BG319" s="69" t="e">
        <f t="shared" si="166"/>
        <v>#DIV/0!</v>
      </c>
      <c r="BH319" s="68"/>
      <c r="BI319" s="68"/>
      <c r="BJ319" s="68" t="s">
        <v>122</v>
      </c>
      <c r="BK319" s="68"/>
      <c r="BL319" s="69" t="e">
        <f t="shared" si="167"/>
        <v>#DIV/0!</v>
      </c>
      <c r="BM319" s="69" t="e">
        <f t="shared" si="168"/>
        <v>#DIV/0!</v>
      </c>
      <c r="BN319" s="68"/>
      <c r="BO319" s="68"/>
      <c r="BP319" s="68" t="s">
        <v>123</v>
      </c>
      <c r="BQ319" s="68"/>
      <c r="BR319" s="69" t="e">
        <f t="shared" si="169"/>
        <v>#DIV/0!</v>
      </c>
      <c r="BS319" s="69" t="e">
        <f t="shared" si="170"/>
        <v>#DIV/0!</v>
      </c>
      <c r="BT319" s="68"/>
      <c r="BU319" s="68"/>
      <c r="BV319" s="68" t="s">
        <v>124</v>
      </c>
      <c r="BW319" s="68"/>
      <c r="BX319" s="69" t="e">
        <f t="shared" si="171"/>
        <v>#DIV/0!</v>
      </c>
      <c r="BY319" s="69" t="e">
        <f t="shared" si="172"/>
        <v>#DIV/0!</v>
      </c>
      <c r="BZ319" s="68"/>
      <c r="CA319" s="68"/>
      <c r="CB319" s="68" t="s">
        <v>125</v>
      </c>
      <c r="CC319" s="68"/>
      <c r="CD319" s="69" t="e">
        <f t="shared" si="173"/>
        <v>#DIV/0!</v>
      </c>
      <c r="CE319" s="69" t="e">
        <f t="shared" si="174"/>
        <v>#DIV/0!</v>
      </c>
      <c r="CF319" s="68"/>
      <c r="CG319" s="68"/>
      <c r="CH319" s="68" t="s">
        <v>126</v>
      </c>
      <c r="CI319" s="68"/>
      <c r="CJ319" s="69" t="e">
        <f t="shared" si="175"/>
        <v>#DIV/0!</v>
      </c>
      <c r="CK319" s="69" t="e">
        <f t="shared" si="176"/>
        <v>#DIV/0!</v>
      </c>
      <c r="CL319" s="68"/>
      <c r="CM319" s="68"/>
      <c r="CN319" s="59">
        <f t="shared" si="177"/>
        <v>0</v>
      </c>
      <c r="CO319" s="59">
        <f t="shared" si="178"/>
        <v>0</v>
      </c>
      <c r="CP319" s="59">
        <f t="shared" si="179"/>
        <v>0</v>
      </c>
      <c r="CQ319" s="59">
        <f t="shared" si="180"/>
        <v>0</v>
      </c>
      <c r="CR319" s="59">
        <f t="shared" si="181"/>
        <v>0</v>
      </c>
      <c r="CS319" s="59">
        <f t="shared" si="182"/>
        <v>0</v>
      </c>
      <c r="CT319" s="59">
        <f t="shared" si="183"/>
        <v>0</v>
      </c>
      <c r="CU319" s="59">
        <f t="shared" si="184"/>
        <v>0</v>
      </c>
      <c r="CV319" s="59">
        <f t="shared" si="185"/>
        <v>0</v>
      </c>
      <c r="CW319" s="59">
        <f t="shared" si="186"/>
        <v>0</v>
      </c>
      <c r="CX319" s="59">
        <f t="shared" si="187"/>
        <v>0</v>
      </c>
      <c r="CY319" s="59">
        <f t="shared" si="188"/>
        <v>0</v>
      </c>
      <c r="CZ319" s="59">
        <f t="shared" si="189"/>
        <v>0</v>
      </c>
    </row>
    <row r="320" spans="1:104" ht="51.45" x14ac:dyDescent="0.4">
      <c r="A320" s="150" t="s">
        <v>457</v>
      </c>
      <c r="B320" s="193" t="s">
        <v>164</v>
      </c>
      <c r="C320" s="21" t="s">
        <v>1764</v>
      </c>
      <c r="D320" s="23" t="s">
        <v>462</v>
      </c>
      <c r="E320" s="23" t="s">
        <v>512</v>
      </c>
      <c r="F320" s="23" t="s">
        <v>513</v>
      </c>
      <c r="G320" s="21">
        <f t="shared" si="152"/>
        <v>1</v>
      </c>
      <c r="H320" s="21"/>
      <c r="I320" s="21"/>
      <c r="J320" s="21"/>
      <c r="K320" s="21"/>
      <c r="L320" s="21"/>
      <c r="M320" s="21"/>
      <c r="N320" s="21"/>
      <c r="O320" s="21"/>
      <c r="P320" s="21"/>
      <c r="Q320" s="21"/>
      <c r="R320" s="21">
        <v>1</v>
      </c>
      <c r="S320" s="21"/>
      <c r="T320" s="68" t="s">
        <v>115</v>
      </c>
      <c r="U320" s="68"/>
      <c r="V320" s="69" t="e">
        <f t="shared" si="153"/>
        <v>#DIV/0!</v>
      </c>
      <c r="W320" s="69">
        <f t="shared" si="154"/>
        <v>0</v>
      </c>
      <c r="X320" s="68"/>
      <c r="Y320" s="68"/>
      <c r="Z320" s="68" t="s">
        <v>116</v>
      </c>
      <c r="AA320" s="68"/>
      <c r="AB320" s="69" t="e">
        <f t="shared" si="155"/>
        <v>#DIV/0!</v>
      </c>
      <c r="AC320" s="69">
        <f t="shared" si="156"/>
        <v>0</v>
      </c>
      <c r="AD320" s="68"/>
      <c r="AE320" s="68"/>
      <c r="AF320" s="68" t="s">
        <v>117</v>
      </c>
      <c r="AG320" s="68"/>
      <c r="AH320" s="69" t="e">
        <f t="shared" si="157"/>
        <v>#DIV/0!</v>
      </c>
      <c r="AI320" s="69">
        <f t="shared" si="158"/>
        <v>0</v>
      </c>
      <c r="AJ320" s="68"/>
      <c r="AK320" s="68"/>
      <c r="AL320" s="68" t="s">
        <v>118</v>
      </c>
      <c r="AM320" s="68"/>
      <c r="AN320" s="69" t="e">
        <f t="shared" si="159"/>
        <v>#DIV/0!</v>
      </c>
      <c r="AO320" s="69">
        <f t="shared" si="160"/>
        <v>0</v>
      </c>
      <c r="AP320" s="68"/>
      <c r="AQ320" s="68"/>
      <c r="AR320" s="68" t="s">
        <v>119</v>
      </c>
      <c r="AS320" s="68"/>
      <c r="AT320" s="69" t="e">
        <f t="shared" si="161"/>
        <v>#DIV/0!</v>
      </c>
      <c r="AU320" s="69">
        <f t="shared" si="162"/>
        <v>0</v>
      </c>
      <c r="AV320" s="68"/>
      <c r="AW320" s="68"/>
      <c r="AX320" s="68" t="s">
        <v>120</v>
      </c>
      <c r="AY320" s="68"/>
      <c r="AZ320" s="69" t="e">
        <f t="shared" si="163"/>
        <v>#DIV/0!</v>
      </c>
      <c r="BA320" s="69">
        <f t="shared" si="164"/>
        <v>0</v>
      </c>
      <c r="BB320" s="68"/>
      <c r="BC320" s="68"/>
      <c r="BD320" s="68" t="s">
        <v>121</v>
      </c>
      <c r="BE320" s="68"/>
      <c r="BF320" s="69" t="e">
        <f t="shared" si="165"/>
        <v>#DIV/0!</v>
      </c>
      <c r="BG320" s="69">
        <f t="shared" si="166"/>
        <v>0</v>
      </c>
      <c r="BH320" s="68"/>
      <c r="BI320" s="68"/>
      <c r="BJ320" s="68" t="s">
        <v>122</v>
      </c>
      <c r="BK320" s="68"/>
      <c r="BL320" s="69" t="e">
        <f t="shared" si="167"/>
        <v>#DIV/0!</v>
      </c>
      <c r="BM320" s="69">
        <f t="shared" si="168"/>
        <v>0</v>
      </c>
      <c r="BN320" s="68"/>
      <c r="BO320" s="68"/>
      <c r="BP320" s="68" t="s">
        <v>123</v>
      </c>
      <c r="BQ320" s="68"/>
      <c r="BR320" s="69" t="e">
        <f t="shared" si="169"/>
        <v>#DIV/0!</v>
      </c>
      <c r="BS320" s="69">
        <f t="shared" si="170"/>
        <v>0</v>
      </c>
      <c r="BT320" s="68"/>
      <c r="BU320" s="68"/>
      <c r="BV320" s="68" t="s">
        <v>124</v>
      </c>
      <c r="BW320" s="68"/>
      <c r="BX320" s="69" t="e">
        <f t="shared" si="171"/>
        <v>#DIV/0!</v>
      </c>
      <c r="BY320" s="69">
        <f t="shared" si="172"/>
        <v>0</v>
      </c>
      <c r="BZ320" s="68"/>
      <c r="CA320" s="68"/>
      <c r="CB320" s="68" t="s">
        <v>125</v>
      </c>
      <c r="CC320" s="68"/>
      <c r="CD320" s="69">
        <f t="shared" si="173"/>
        <v>0</v>
      </c>
      <c r="CE320" s="69">
        <f t="shared" si="174"/>
        <v>0</v>
      </c>
      <c r="CF320" s="68"/>
      <c r="CG320" s="68"/>
      <c r="CH320" s="68" t="s">
        <v>126</v>
      </c>
      <c r="CI320" s="68"/>
      <c r="CJ320" s="69" t="e">
        <f t="shared" si="175"/>
        <v>#DIV/0!</v>
      </c>
      <c r="CK320" s="69">
        <f t="shared" si="176"/>
        <v>0</v>
      </c>
      <c r="CL320" s="68"/>
      <c r="CM320" s="68"/>
      <c r="CN320" s="59">
        <f t="shared" si="177"/>
        <v>0</v>
      </c>
      <c r="CO320" s="59">
        <f t="shared" si="178"/>
        <v>0</v>
      </c>
      <c r="CP320" s="59">
        <f t="shared" si="179"/>
        <v>0</v>
      </c>
      <c r="CQ320" s="59">
        <f t="shared" si="180"/>
        <v>0</v>
      </c>
      <c r="CR320" s="59">
        <f t="shared" si="181"/>
        <v>0</v>
      </c>
      <c r="CS320" s="59">
        <f t="shared" si="182"/>
        <v>0</v>
      </c>
      <c r="CT320" s="59">
        <f t="shared" si="183"/>
        <v>0</v>
      </c>
      <c r="CU320" s="59">
        <f t="shared" si="184"/>
        <v>0</v>
      </c>
      <c r="CV320" s="59">
        <f t="shared" si="185"/>
        <v>0</v>
      </c>
      <c r="CW320" s="59">
        <f t="shared" si="186"/>
        <v>0</v>
      </c>
      <c r="CX320" s="59">
        <f t="shared" si="187"/>
        <v>0</v>
      </c>
      <c r="CY320" s="59">
        <f t="shared" si="188"/>
        <v>0</v>
      </c>
      <c r="CZ320" s="59">
        <f t="shared" si="189"/>
        <v>0</v>
      </c>
    </row>
    <row r="321" spans="1:104" ht="14.15" x14ac:dyDescent="0.4">
      <c r="A321" s="150" t="s">
        <v>457</v>
      </c>
      <c r="B321" s="194"/>
      <c r="C321" s="21" t="s">
        <v>1765</v>
      </c>
      <c r="D321" s="23"/>
      <c r="E321" s="23"/>
      <c r="F321" s="23"/>
      <c r="G321" s="21">
        <f t="shared" si="152"/>
        <v>0</v>
      </c>
      <c r="H321" s="21"/>
      <c r="I321" s="21"/>
      <c r="J321" s="21"/>
      <c r="K321" s="21"/>
      <c r="L321" s="21"/>
      <c r="M321" s="21"/>
      <c r="N321" s="21"/>
      <c r="O321" s="21"/>
      <c r="P321" s="21"/>
      <c r="Q321" s="21"/>
      <c r="R321" s="21"/>
      <c r="S321" s="21"/>
      <c r="T321" s="68" t="s">
        <v>115</v>
      </c>
      <c r="U321" s="68"/>
      <c r="V321" s="69" t="e">
        <f t="shared" si="153"/>
        <v>#DIV/0!</v>
      </c>
      <c r="W321" s="69" t="e">
        <f t="shared" si="154"/>
        <v>#DIV/0!</v>
      </c>
      <c r="X321" s="68"/>
      <c r="Y321" s="68"/>
      <c r="Z321" s="68" t="s">
        <v>116</v>
      </c>
      <c r="AA321" s="68"/>
      <c r="AB321" s="69" t="e">
        <f t="shared" si="155"/>
        <v>#DIV/0!</v>
      </c>
      <c r="AC321" s="69" t="e">
        <f t="shared" si="156"/>
        <v>#DIV/0!</v>
      </c>
      <c r="AD321" s="68"/>
      <c r="AE321" s="68"/>
      <c r="AF321" s="68" t="s">
        <v>117</v>
      </c>
      <c r="AG321" s="68"/>
      <c r="AH321" s="69" t="e">
        <f t="shared" si="157"/>
        <v>#DIV/0!</v>
      </c>
      <c r="AI321" s="69" t="e">
        <f t="shared" si="158"/>
        <v>#DIV/0!</v>
      </c>
      <c r="AJ321" s="68"/>
      <c r="AK321" s="68"/>
      <c r="AL321" s="68" t="s">
        <v>118</v>
      </c>
      <c r="AM321" s="68"/>
      <c r="AN321" s="69" t="e">
        <f t="shared" si="159"/>
        <v>#DIV/0!</v>
      </c>
      <c r="AO321" s="69" t="e">
        <f t="shared" si="160"/>
        <v>#DIV/0!</v>
      </c>
      <c r="AP321" s="68"/>
      <c r="AQ321" s="68"/>
      <c r="AR321" s="68" t="s">
        <v>119</v>
      </c>
      <c r="AS321" s="68"/>
      <c r="AT321" s="69" t="e">
        <f t="shared" si="161"/>
        <v>#DIV/0!</v>
      </c>
      <c r="AU321" s="69" t="e">
        <f t="shared" si="162"/>
        <v>#DIV/0!</v>
      </c>
      <c r="AV321" s="68"/>
      <c r="AW321" s="68"/>
      <c r="AX321" s="68" t="s">
        <v>120</v>
      </c>
      <c r="AY321" s="68"/>
      <c r="AZ321" s="69" t="e">
        <f t="shared" si="163"/>
        <v>#DIV/0!</v>
      </c>
      <c r="BA321" s="69" t="e">
        <f t="shared" si="164"/>
        <v>#DIV/0!</v>
      </c>
      <c r="BB321" s="68"/>
      <c r="BC321" s="68"/>
      <c r="BD321" s="68" t="s">
        <v>121</v>
      </c>
      <c r="BE321" s="68"/>
      <c r="BF321" s="69" t="e">
        <f t="shared" si="165"/>
        <v>#DIV/0!</v>
      </c>
      <c r="BG321" s="69" t="e">
        <f t="shared" si="166"/>
        <v>#DIV/0!</v>
      </c>
      <c r="BH321" s="68"/>
      <c r="BI321" s="68"/>
      <c r="BJ321" s="68" t="s">
        <v>122</v>
      </c>
      <c r="BK321" s="68"/>
      <c r="BL321" s="69" t="e">
        <f t="shared" si="167"/>
        <v>#DIV/0!</v>
      </c>
      <c r="BM321" s="69" t="e">
        <f t="shared" si="168"/>
        <v>#DIV/0!</v>
      </c>
      <c r="BN321" s="68"/>
      <c r="BO321" s="68"/>
      <c r="BP321" s="68" t="s">
        <v>123</v>
      </c>
      <c r="BQ321" s="68"/>
      <c r="BR321" s="69" t="e">
        <f t="shared" si="169"/>
        <v>#DIV/0!</v>
      </c>
      <c r="BS321" s="69" t="e">
        <f t="shared" si="170"/>
        <v>#DIV/0!</v>
      </c>
      <c r="BT321" s="68"/>
      <c r="BU321" s="68"/>
      <c r="BV321" s="68" t="s">
        <v>124</v>
      </c>
      <c r="BW321" s="68"/>
      <c r="BX321" s="69" t="e">
        <f t="shared" si="171"/>
        <v>#DIV/0!</v>
      </c>
      <c r="BY321" s="69" t="e">
        <f t="shared" si="172"/>
        <v>#DIV/0!</v>
      </c>
      <c r="BZ321" s="68"/>
      <c r="CA321" s="68"/>
      <c r="CB321" s="68" t="s">
        <v>125</v>
      </c>
      <c r="CC321" s="68"/>
      <c r="CD321" s="69" t="e">
        <f t="shared" si="173"/>
        <v>#DIV/0!</v>
      </c>
      <c r="CE321" s="69" t="e">
        <f t="shared" si="174"/>
        <v>#DIV/0!</v>
      </c>
      <c r="CF321" s="68"/>
      <c r="CG321" s="68"/>
      <c r="CH321" s="68" t="s">
        <v>126</v>
      </c>
      <c r="CI321" s="68"/>
      <c r="CJ321" s="69" t="e">
        <f t="shared" si="175"/>
        <v>#DIV/0!</v>
      </c>
      <c r="CK321" s="69" t="e">
        <f t="shared" si="176"/>
        <v>#DIV/0!</v>
      </c>
      <c r="CL321" s="68"/>
      <c r="CM321" s="68"/>
      <c r="CN321" s="59">
        <f t="shared" si="177"/>
        <v>0</v>
      </c>
      <c r="CO321" s="59">
        <f t="shared" si="178"/>
        <v>0</v>
      </c>
      <c r="CP321" s="59">
        <f t="shared" si="179"/>
        <v>0</v>
      </c>
      <c r="CQ321" s="59">
        <f t="shared" si="180"/>
        <v>0</v>
      </c>
      <c r="CR321" s="59">
        <f t="shared" si="181"/>
        <v>0</v>
      </c>
      <c r="CS321" s="59">
        <f t="shared" si="182"/>
        <v>0</v>
      </c>
      <c r="CT321" s="59">
        <f t="shared" si="183"/>
        <v>0</v>
      </c>
      <c r="CU321" s="59">
        <f t="shared" si="184"/>
        <v>0</v>
      </c>
      <c r="CV321" s="59">
        <f t="shared" si="185"/>
        <v>0</v>
      </c>
      <c r="CW321" s="59">
        <f t="shared" si="186"/>
        <v>0</v>
      </c>
      <c r="CX321" s="59">
        <f t="shared" si="187"/>
        <v>0</v>
      </c>
      <c r="CY321" s="59">
        <f t="shared" si="188"/>
        <v>0</v>
      </c>
      <c r="CZ321" s="59">
        <f t="shared" si="189"/>
        <v>0</v>
      </c>
    </row>
    <row r="322" spans="1:104" ht="14.15" x14ac:dyDescent="0.4">
      <c r="A322" s="150" t="s">
        <v>457</v>
      </c>
      <c r="B322" s="194"/>
      <c r="C322" s="21" t="s">
        <v>1766</v>
      </c>
      <c r="D322" s="23"/>
      <c r="E322" s="23"/>
      <c r="F322" s="23"/>
      <c r="G322" s="21">
        <f t="shared" si="152"/>
        <v>0</v>
      </c>
      <c r="H322" s="21"/>
      <c r="I322" s="21"/>
      <c r="J322" s="21"/>
      <c r="K322" s="21"/>
      <c r="L322" s="21"/>
      <c r="M322" s="21"/>
      <c r="N322" s="21"/>
      <c r="O322" s="21"/>
      <c r="P322" s="21"/>
      <c r="Q322" s="21"/>
      <c r="R322" s="21"/>
      <c r="S322" s="21"/>
      <c r="T322" s="68" t="s">
        <v>115</v>
      </c>
      <c r="U322" s="68"/>
      <c r="V322" s="69" t="e">
        <f t="shared" si="153"/>
        <v>#DIV/0!</v>
      </c>
      <c r="W322" s="69" t="e">
        <f t="shared" si="154"/>
        <v>#DIV/0!</v>
      </c>
      <c r="X322" s="68"/>
      <c r="Y322" s="68"/>
      <c r="Z322" s="68" t="s">
        <v>116</v>
      </c>
      <c r="AA322" s="68"/>
      <c r="AB322" s="69" t="e">
        <f t="shared" si="155"/>
        <v>#DIV/0!</v>
      </c>
      <c r="AC322" s="69" t="e">
        <f t="shared" si="156"/>
        <v>#DIV/0!</v>
      </c>
      <c r="AD322" s="68"/>
      <c r="AE322" s="68"/>
      <c r="AF322" s="68" t="s">
        <v>117</v>
      </c>
      <c r="AG322" s="68"/>
      <c r="AH322" s="69" t="e">
        <f t="shared" si="157"/>
        <v>#DIV/0!</v>
      </c>
      <c r="AI322" s="69" t="e">
        <f t="shared" si="158"/>
        <v>#DIV/0!</v>
      </c>
      <c r="AJ322" s="68"/>
      <c r="AK322" s="68"/>
      <c r="AL322" s="68" t="s">
        <v>118</v>
      </c>
      <c r="AM322" s="68"/>
      <c r="AN322" s="69" t="e">
        <f t="shared" si="159"/>
        <v>#DIV/0!</v>
      </c>
      <c r="AO322" s="69" t="e">
        <f t="shared" si="160"/>
        <v>#DIV/0!</v>
      </c>
      <c r="AP322" s="68"/>
      <c r="AQ322" s="68"/>
      <c r="AR322" s="68" t="s">
        <v>119</v>
      </c>
      <c r="AS322" s="68"/>
      <c r="AT322" s="69" t="e">
        <f t="shared" si="161"/>
        <v>#DIV/0!</v>
      </c>
      <c r="AU322" s="69" t="e">
        <f t="shared" si="162"/>
        <v>#DIV/0!</v>
      </c>
      <c r="AV322" s="68"/>
      <c r="AW322" s="68"/>
      <c r="AX322" s="68" t="s">
        <v>120</v>
      </c>
      <c r="AY322" s="68"/>
      <c r="AZ322" s="69" t="e">
        <f t="shared" si="163"/>
        <v>#DIV/0!</v>
      </c>
      <c r="BA322" s="69" t="e">
        <f t="shared" si="164"/>
        <v>#DIV/0!</v>
      </c>
      <c r="BB322" s="68"/>
      <c r="BC322" s="68"/>
      <c r="BD322" s="68" t="s">
        <v>121</v>
      </c>
      <c r="BE322" s="68"/>
      <c r="BF322" s="69" t="e">
        <f t="shared" si="165"/>
        <v>#DIV/0!</v>
      </c>
      <c r="BG322" s="69" t="e">
        <f t="shared" si="166"/>
        <v>#DIV/0!</v>
      </c>
      <c r="BH322" s="68"/>
      <c r="BI322" s="68"/>
      <c r="BJ322" s="68" t="s">
        <v>122</v>
      </c>
      <c r="BK322" s="68"/>
      <c r="BL322" s="69" t="e">
        <f t="shared" si="167"/>
        <v>#DIV/0!</v>
      </c>
      <c r="BM322" s="69" t="e">
        <f t="shared" si="168"/>
        <v>#DIV/0!</v>
      </c>
      <c r="BN322" s="68"/>
      <c r="BO322" s="68"/>
      <c r="BP322" s="68" t="s">
        <v>123</v>
      </c>
      <c r="BQ322" s="68"/>
      <c r="BR322" s="69" t="e">
        <f t="shared" si="169"/>
        <v>#DIV/0!</v>
      </c>
      <c r="BS322" s="69" t="e">
        <f t="shared" si="170"/>
        <v>#DIV/0!</v>
      </c>
      <c r="BT322" s="68"/>
      <c r="BU322" s="68"/>
      <c r="BV322" s="68" t="s">
        <v>124</v>
      </c>
      <c r="BW322" s="68"/>
      <c r="BX322" s="69" t="e">
        <f t="shared" si="171"/>
        <v>#DIV/0!</v>
      </c>
      <c r="BY322" s="69" t="e">
        <f t="shared" si="172"/>
        <v>#DIV/0!</v>
      </c>
      <c r="BZ322" s="68"/>
      <c r="CA322" s="68"/>
      <c r="CB322" s="68" t="s">
        <v>125</v>
      </c>
      <c r="CC322" s="68"/>
      <c r="CD322" s="69" t="e">
        <f t="shared" si="173"/>
        <v>#DIV/0!</v>
      </c>
      <c r="CE322" s="69" t="e">
        <f t="shared" si="174"/>
        <v>#DIV/0!</v>
      </c>
      <c r="CF322" s="68"/>
      <c r="CG322" s="68"/>
      <c r="CH322" s="68" t="s">
        <v>126</v>
      </c>
      <c r="CI322" s="68"/>
      <c r="CJ322" s="69" t="e">
        <f t="shared" si="175"/>
        <v>#DIV/0!</v>
      </c>
      <c r="CK322" s="69" t="e">
        <f t="shared" si="176"/>
        <v>#DIV/0!</v>
      </c>
      <c r="CL322" s="68"/>
      <c r="CM322" s="68"/>
      <c r="CN322" s="59">
        <f t="shared" si="177"/>
        <v>0</v>
      </c>
      <c r="CO322" s="59">
        <f t="shared" si="178"/>
        <v>0</v>
      </c>
      <c r="CP322" s="59">
        <f t="shared" si="179"/>
        <v>0</v>
      </c>
      <c r="CQ322" s="59">
        <f t="shared" si="180"/>
        <v>0</v>
      </c>
      <c r="CR322" s="59">
        <f t="shared" si="181"/>
        <v>0</v>
      </c>
      <c r="CS322" s="59">
        <f t="shared" si="182"/>
        <v>0</v>
      </c>
      <c r="CT322" s="59">
        <f t="shared" si="183"/>
        <v>0</v>
      </c>
      <c r="CU322" s="59">
        <f t="shared" si="184"/>
        <v>0</v>
      </c>
      <c r="CV322" s="59">
        <f t="shared" si="185"/>
        <v>0</v>
      </c>
      <c r="CW322" s="59">
        <f t="shared" si="186"/>
        <v>0</v>
      </c>
      <c r="CX322" s="59">
        <f t="shared" si="187"/>
        <v>0</v>
      </c>
      <c r="CY322" s="59">
        <f t="shared" si="188"/>
        <v>0</v>
      </c>
      <c r="CZ322" s="59">
        <f t="shared" si="189"/>
        <v>0</v>
      </c>
    </row>
    <row r="323" spans="1:104" ht="14.15" x14ac:dyDescent="0.4">
      <c r="A323" s="150" t="s">
        <v>457</v>
      </c>
      <c r="B323" s="195"/>
      <c r="C323" s="21" t="s">
        <v>1767</v>
      </c>
      <c r="D323" s="23"/>
      <c r="E323" s="23"/>
      <c r="F323" s="23"/>
      <c r="G323" s="21">
        <f t="shared" si="152"/>
        <v>0</v>
      </c>
      <c r="H323" s="21"/>
      <c r="I323" s="21"/>
      <c r="J323" s="21"/>
      <c r="K323" s="21"/>
      <c r="L323" s="21"/>
      <c r="M323" s="21"/>
      <c r="N323" s="21"/>
      <c r="O323" s="21"/>
      <c r="P323" s="21"/>
      <c r="Q323" s="21"/>
      <c r="R323" s="21"/>
      <c r="S323" s="21"/>
      <c r="T323" s="68" t="s">
        <v>115</v>
      </c>
      <c r="U323" s="68"/>
      <c r="V323" s="69" t="e">
        <f t="shared" si="153"/>
        <v>#DIV/0!</v>
      </c>
      <c r="W323" s="69" t="e">
        <f t="shared" si="154"/>
        <v>#DIV/0!</v>
      </c>
      <c r="X323" s="68"/>
      <c r="Y323" s="68"/>
      <c r="Z323" s="68" t="s">
        <v>116</v>
      </c>
      <c r="AA323" s="68"/>
      <c r="AB323" s="69" t="e">
        <f t="shared" si="155"/>
        <v>#DIV/0!</v>
      </c>
      <c r="AC323" s="69" t="e">
        <f t="shared" si="156"/>
        <v>#DIV/0!</v>
      </c>
      <c r="AD323" s="68"/>
      <c r="AE323" s="68"/>
      <c r="AF323" s="68" t="s">
        <v>117</v>
      </c>
      <c r="AG323" s="68"/>
      <c r="AH323" s="69" t="e">
        <f t="shared" si="157"/>
        <v>#DIV/0!</v>
      </c>
      <c r="AI323" s="69" t="e">
        <f t="shared" si="158"/>
        <v>#DIV/0!</v>
      </c>
      <c r="AJ323" s="68"/>
      <c r="AK323" s="68"/>
      <c r="AL323" s="68" t="s">
        <v>118</v>
      </c>
      <c r="AM323" s="68"/>
      <c r="AN323" s="69" t="e">
        <f t="shared" si="159"/>
        <v>#DIV/0!</v>
      </c>
      <c r="AO323" s="69" t="e">
        <f t="shared" si="160"/>
        <v>#DIV/0!</v>
      </c>
      <c r="AP323" s="68"/>
      <c r="AQ323" s="68"/>
      <c r="AR323" s="68" t="s">
        <v>119</v>
      </c>
      <c r="AS323" s="68"/>
      <c r="AT323" s="69" t="e">
        <f t="shared" si="161"/>
        <v>#DIV/0!</v>
      </c>
      <c r="AU323" s="69" t="e">
        <f t="shared" si="162"/>
        <v>#DIV/0!</v>
      </c>
      <c r="AV323" s="68"/>
      <c r="AW323" s="68"/>
      <c r="AX323" s="68" t="s">
        <v>120</v>
      </c>
      <c r="AY323" s="68"/>
      <c r="AZ323" s="69" t="e">
        <f t="shared" si="163"/>
        <v>#DIV/0!</v>
      </c>
      <c r="BA323" s="69" t="e">
        <f t="shared" si="164"/>
        <v>#DIV/0!</v>
      </c>
      <c r="BB323" s="68"/>
      <c r="BC323" s="68"/>
      <c r="BD323" s="68" t="s">
        <v>121</v>
      </c>
      <c r="BE323" s="68"/>
      <c r="BF323" s="69" t="e">
        <f t="shared" si="165"/>
        <v>#DIV/0!</v>
      </c>
      <c r="BG323" s="69" t="e">
        <f t="shared" si="166"/>
        <v>#DIV/0!</v>
      </c>
      <c r="BH323" s="68"/>
      <c r="BI323" s="68"/>
      <c r="BJ323" s="68" t="s">
        <v>122</v>
      </c>
      <c r="BK323" s="68"/>
      <c r="BL323" s="69" t="e">
        <f t="shared" si="167"/>
        <v>#DIV/0!</v>
      </c>
      <c r="BM323" s="69" t="e">
        <f t="shared" si="168"/>
        <v>#DIV/0!</v>
      </c>
      <c r="BN323" s="68"/>
      <c r="BO323" s="68"/>
      <c r="BP323" s="68" t="s">
        <v>123</v>
      </c>
      <c r="BQ323" s="68"/>
      <c r="BR323" s="69" t="e">
        <f t="shared" si="169"/>
        <v>#DIV/0!</v>
      </c>
      <c r="BS323" s="69" t="e">
        <f t="shared" si="170"/>
        <v>#DIV/0!</v>
      </c>
      <c r="BT323" s="68"/>
      <c r="BU323" s="68"/>
      <c r="BV323" s="68" t="s">
        <v>124</v>
      </c>
      <c r="BW323" s="68"/>
      <c r="BX323" s="69" t="e">
        <f t="shared" si="171"/>
        <v>#DIV/0!</v>
      </c>
      <c r="BY323" s="69" t="e">
        <f t="shared" si="172"/>
        <v>#DIV/0!</v>
      </c>
      <c r="BZ323" s="68"/>
      <c r="CA323" s="68"/>
      <c r="CB323" s="68" t="s">
        <v>125</v>
      </c>
      <c r="CC323" s="68"/>
      <c r="CD323" s="69" t="e">
        <f t="shared" si="173"/>
        <v>#DIV/0!</v>
      </c>
      <c r="CE323" s="69" t="e">
        <f t="shared" si="174"/>
        <v>#DIV/0!</v>
      </c>
      <c r="CF323" s="68"/>
      <c r="CG323" s="68"/>
      <c r="CH323" s="68" t="s">
        <v>126</v>
      </c>
      <c r="CI323" s="68"/>
      <c r="CJ323" s="69" t="e">
        <f t="shared" si="175"/>
        <v>#DIV/0!</v>
      </c>
      <c r="CK323" s="69" t="e">
        <f t="shared" si="176"/>
        <v>#DIV/0!</v>
      </c>
      <c r="CL323" s="68"/>
      <c r="CM323" s="68"/>
      <c r="CN323" s="59">
        <f t="shared" si="177"/>
        <v>0</v>
      </c>
      <c r="CO323" s="59">
        <f t="shared" si="178"/>
        <v>0</v>
      </c>
      <c r="CP323" s="59">
        <f t="shared" si="179"/>
        <v>0</v>
      </c>
      <c r="CQ323" s="59">
        <f t="shared" si="180"/>
        <v>0</v>
      </c>
      <c r="CR323" s="59">
        <f t="shared" si="181"/>
        <v>0</v>
      </c>
      <c r="CS323" s="59">
        <f t="shared" si="182"/>
        <v>0</v>
      </c>
      <c r="CT323" s="59">
        <f t="shared" si="183"/>
        <v>0</v>
      </c>
      <c r="CU323" s="59">
        <f t="shared" si="184"/>
        <v>0</v>
      </c>
      <c r="CV323" s="59">
        <f t="shared" si="185"/>
        <v>0</v>
      </c>
      <c r="CW323" s="59">
        <f t="shared" si="186"/>
        <v>0</v>
      </c>
      <c r="CX323" s="59">
        <f t="shared" si="187"/>
        <v>0</v>
      </c>
      <c r="CY323" s="59">
        <f t="shared" si="188"/>
        <v>0</v>
      </c>
      <c r="CZ323" s="59">
        <f t="shared" si="189"/>
        <v>0</v>
      </c>
    </row>
    <row r="324" spans="1:104" ht="64.3" x14ac:dyDescent="0.4">
      <c r="A324" s="150" t="s">
        <v>675</v>
      </c>
      <c r="B324" s="193" t="s">
        <v>164</v>
      </c>
      <c r="C324" s="21" t="s">
        <v>1768</v>
      </c>
      <c r="D324" s="23" t="s">
        <v>677</v>
      </c>
      <c r="E324" s="23" t="s">
        <v>703</v>
      </c>
      <c r="F324" s="23" t="s">
        <v>704</v>
      </c>
      <c r="G324" s="21">
        <f t="shared" si="152"/>
        <v>1</v>
      </c>
      <c r="H324" s="21"/>
      <c r="I324" s="21"/>
      <c r="J324" s="21"/>
      <c r="K324" s="21"/>
      <c r="L324" s="21"/>
      <c r="M324" s="21"/>
      <c r="N324" s="21"/>
      <c r="O324" s="21"/>
      <c r="P324" s="21"/>
      <c r="Q324" s="21">
        <v>1</v>
      </c>
      <c r="R324" s="21"/>
      <c r="S324" s="21"/>
      <c r="T324" s="68" t="s">
        <v>115</v>
      </c>
      <c r="U324" s="68"/>
      <c r="V324" s="69" t="e">
        <f t="shared" si="153"/>
        <v>#DIV/0!</v>
      </c>
      <c r="W324" s="69">
        <f t="shared" si="154"/>
        <v>0</v>
      </c>
      <c r="X324" s="68"/>
      <c r="Y324" s="68"/>
      <c r="Z324" s="68" t="s">
        <v>116</v>
      </c>
      <c r="AA324" s="68"/>
      <c r="AB324" s="69" t="e">
        <f t="shared" si="155"/>
        <v>#DIV/0!</v>
      </c>
      <c r="AC324" s="69">
        <f t="shared" si="156"/>
        <v>0</v>
      </c>
      <c r="AD324" s="68"/>
      <c r="AE324" s="68"/>
      <c r="AF324" s="68" t="s">
        <v>117</v>
      </c>
      <c r="AG324" s="68"/>
      <c r="AH324" s="69" t="e">
        <f t="shared" si="157"/>
        <v>#DIV/0!</v>
      </c>
      <c r="AI324" s="69">
        <f t="shared" si="158"/>
        <v>0</v>
      </c>
      <c r="AJ324" s="68"/>
      <c r="AK324" s="68"/>
      <c r="AL324" s="68" t="s">
        <v>118</v>
      </c>
      <c r="AM324" s="68"/>
      <c r="AN324" s="69" t="e">
        <f t="shared" si="159"/>
        <v>#DIV/0!</v>
      </c>
      <c r="AO324" s="69">
        <f t="shared" si="160"/>
        <v>0</v>
      </c>
      <c r="AP324" s="68"/>
      <c r="AQ324" s="68"/>
      <c r="AR324" s="68" t="s">
        <v>119</v>
      </c>
      <c r="AS324" s="68"/>
      <c r="AT324" s="69" t="e">
        <f t="shared" si="161"/>
        <v>#DIV/0!</v>
      </c>
      <c r="AU324" s="69">
        <f t="shared" si="162"/>
        <v>0</v>
      </c>
      <c r="AV324" s="68"/>
      <c r="AW324" s="68"/>
      <c r="AX324" s="68" t="s">
        <v>120</v>
      </c>
      <c r="AY324" s="68"/>
      <c r="AZ324" s="69" t="e">
        <f t="shared" si="163"/>
        <v>#DIV/0!</v>
      </c>
      <c r="BA324" s="69">
        <f t="shared" si="164"/>
        <v>0</v>
      </c>
      <c r="BB324" s="68"/>
      <c r="BC324" s="68"/>
      <c r="BD324" s="68" t="s">
        <v>121</v>
      </c>
      <c r="BE324" s="68"/>
      <c r="BF324" s="69" t="e">
        <f t="shared" si="165"/>
        <v>#DIV/0!</v>
      </c>
      <c r="BG324" s="69">
        <f t="shared" si="166"/>
        <v>0</v>
      </c>
      <c r="BH324" s="68"/>
      <c r="BI324" s="68"/>
      <c r="BJ324" s="68" t="s">
        <v>122</v>
      </c>
      <c r="BK324" s="68"/>
      <c r="BL324" s="69" t="e">
        <f t="shared" si="167"/>
        <v>#DIV/0!</v>
      </c>
      <c r="BM324" s="69">
        <f t="shared" si="168"/>
        <v>0</v>
      </c>
      <c r="BN324" s="68"/>
      <c r="BO324" s="68"/>
      <c r="BP324" s="68" t="s">
        <v>123</v>
      </c>
      <c r="BQ324" s="68"/>
      <c r="BR324" s="69" t="e">
        <f t="shared" si="169"/>
        <v>#DIV/0!</v>
      </c>
      <c r="BS324" s="69">
        <f t="shared" si="170"/>
        <v>0</v>
      </c>
      <c r="BT324" s="68"/>
      <c r="BU324" s="68"/>
      <c r="BV324" s="68" t="s">
        <v>124</v>
      </c>
      <c r="BW324" s="68"/>
      <c r="BX324" s="69">
        <f t="shared" si="171"/>
        <v>0</v>
      </c>
      <c r="BY324" s="69">
        <f t="shared" si="172"/>
        <v>0</v>
      </c>
      <c r="BZ324" s="68"/>
      <c r="CA324" s="68"/>
      <c r="CB324" s="68" t="s">
        <v>125</v>
      </c>
      <c r="CC324" s="68"/>
      <c r="CD324" s="69" t="e">
        <f t="shared" si="173"/>
        <v>#DIV/0!</v>
      </c>
      <c r="CE324" s="69">
        <f t="shared" si="174"/>
        <v>0</v>
      </c>
      <c r="CF324" s="68"/>
      <c r="CG324" s="68"/>
      <c r="CH324" s="68" t="s">
        <v>126</v>
      </c>
      <c r="CI324" s="68"/>
      <c r="CJ324" s="69" t="e">
        <f t="shared" si="175"/>
        <v>#DIV/0!</v>
      </c>
      <c r="CK324" s="69">
        <f t="shared" si="176"/>
        <v>0</v>
      </c>
      <c r="CL324" s="68"/>
      <c r="CM324" s="68"/>
      <c r="CN324" s="59">
        <f t="shared" si="177"/>
        <v>0</v>
      </c>
      <c r="CO324" s="59">
        <f t="shared" si="178"/>
        <v>0</v>
      </c>
      <c r="CP324" s="59">
        <f t="shared" si="179"/>
        <v>0</v>
      </c>
      <c r="CQ324" s="59">
        <f t="shared" si="180"/>
        <v>0</v>
      </c>
      <c r="CR324" s="59">
        <f t="shared" si="181"/>
        <v>0</v>
      </c>
      <c r="CS324" s="59">
        <f t="shared" si="182"/>
        <v>0</v>
      </c>
      <c r="CT324" s="59">
        <f t="shared" si="183"/>
        <v>0</v>
      </c>
      <c r="CU324" s="59">
        <f t="shared" si="184"/>
        <v>0</v>
      </c>
      <c r="CV324" s="59">
        <f t="shared" si="185"/>
        <v>0</v>
      </c>
      <c r="CW324" s="59">
        <f t="shared" si="186"/>
        <v>0</v>
      </c>
      <c r="CX324" s="59">
        <f t="shared" si="187"/>
        <v>0</v>
      </c>
      <c r="CY324" s="59">
        <f t="shared" si="188"/>
        <v>0</v>
      </c>
      <c r="CZ324" s="59">
        <f t="shared" si="189"/>
        <v>0</v>
      </c>
    </row>
    <row r="325" spans="1:104" ht="25.75" x14ac:dyDescent="0.4">
      <c r="A325" s="150" t="s">
        <v>675</v>
      </c>
      <c r="B325" s="194"/>
      <c r="C325" s="21" t="s">
        <v>1769</v>
      </c>
      <c r="D325" s="23" t="s">
        <v>677</v>
      </c>
      <c r="E325" s="23" t="s">
        <v>707</v>
      </c>
      <c r="F325" s="23" t="s">
        <v>708</v>
      </c>
      <c r="G325" s="21">
        <f t="shared" si="152"/>
        <v>1</v>
      </c>
      <c r="H325" s="21"/>
      <c r="I325" s="21"/>
      <c r="J325" s="21"/>
      <c r="K325" s="21"/>
      <c r="L325" s="21"/>
      <c r="M325" s="21"/>
      <c r="N325" s="21"/>
      <c r="O325" s="21"/>
      <c r="P325" s="21"/>
      <c r="Q325" s="21"/>
      <c r="R325" s="21">
        <v>1</v>
      </c>
      <c r="S325" s="21"/>
      <c r="T325" s="68" t="s">
        <v>115</v>
      </c>
      <c r="U325" s="68"/>
      <c r="V325" s="69" t="e">
        <f t="shared" si="153"/>
        <v>#DIV/0!</v>
      </c>
      <c r="W325" s="69">
        <f t="shared" si="154"/>
        <v>0</v>
      </c>
      <c r="X325" s="68"/>
      <c r="Y325" s="68"/>
      <c r="Z325" s="68" t="s">
        <v>116</v>
      </c>
      <c r="AA325" s="68"/>
      <c r="AB325" s="69" t="e">
        <f t="shared" si="155"/>
        <v>#DIV/0!</v>
      </c>
      <c r="AC325" s="69">
        <f t="shared" si="156"/>
        <v>0</v>
      </c>
      <c r="AD325" s="68"/>
      <c r="AE325" s="68"/>
      <c r="AF325" s="68" t="s">
        <v>117</v>
      </c>
      <c r="AG325" s="68"/>
      <c r="AH325" s="69" t="e">
        <f t="shared" si="157"/>
        <v>#DIV/0!</v>
      </c>
      <c r="AI325" s="69">
        <f t="shared" si="158"/>
        <v>0</v>
      </c>
      <c r="AJ325" s="68"/>
      <c r="AK325" s="68"/>
      <c r="AL325" s="68" t="s">
        <v>118</v>
      </c>
      <c r="AM325" s="68"/>
      <c r="AN325" s="69" t="e">
        <f t="shared" si="159"/>
        <v>#DIV/0!</v>
      </c>
      <c r="AO325" s="69">
        <f t="shared" si="160"/>
        <v>0</v>
      </c>
      <c r="AP325" s="68"/>
      <c r="AQ325" s="68"/>
      <c r="AR325" s="68" t="s">
        <v>119</v>
      </c>
      <c r="AS325" s="68"/>
      <c r="AT325" s="69" t="e">
        <f t="shared" si="161"/>
        <v>#DIV/0!</v>
      </c>
      <c r="AU325" s="69">
        <f t="shared" si="162"/>
        <v>0</v>
      </c>
      <c r="AV325" s="68"/>
      <c r="AW325" s="68"/>
      <c r="AX325" s="68" t="s">
        <v>120</v>
      </c>
      <c r="AY325" s="68"/>
      <c r="AZ325" s="69" t="e">
        <f t="shared" si="163"/>
        <v>#DIV/0!</v>
      </c>
      <c r="BA325" s="69">
        <f t="shared" si="164"/>
        <v>0</v>
      </c>
      <c r="BB325" s="68"/>
      <c r="BC325" s="68"/>
      <c r="BD325" s="68" t="s">
        <v>121</v>
      </c>
      <c r="BE325" s="68"/>
      <c r="BF325" s="69" t="e">
        <f t="shared" si="165"/>
        <v>#DIV/0!</v>
      </c>
      <c r="BG325" s="69">
        <f t="shared" si="166"/>
        <v>0</v>
      </c>
      <c r="BH325" s="68"/>
      <c r="BI325" s="68"/>
      <c r="BJ325" s="68" t="s">
        <v>122</v>
      </c>
      <c r="BK325" s="68"/>
      <c r="BL325" s="69" t="e">
        <f t="shared" si="167"/>
        <v>#DIV/0!</v>
      </c>
      <c r="BM325" s="69">
        <f t="shared" si="168"/>
        <v>0</v>
      </c>
      <c r="BN325" s="68"/>
      <c r="BO325" s="68"/>
      <c r="BP325" s="68" t="s">
        <v>123</v>
      </c>
      <c r="BQ325" s="68"/>
      <c r="BR325" s="69" t="e">
        <f t="shared" si="169"/>
        <v>#DIV/0!</v>
      </c>
      <c r="BS325" s="69">
        <f t="shared" si="170"/>
        <v>0</v>
      </c>
      <c r="BT325" s="68"/>
      <c r="BU325" s="68"/>
      <c r="BV325" s="68" t="s">
        <v>124</v>
      </c>
      <c r="BW325" s="68"/>
      <c r="BX325" s="69" t="e">
        <f t="shared" si="171"/>
        <v>#DIV/0!</v>
      </c>
      <c r="BY325" s="69">
        <f t="shared" si="172"/>
        <v>0</v>
      </c>
      <c r="BZ325" s="68"/>
      <c r="CA325" s="68"/>
      <c r="CB325" s="68" t="s">
        <v>125</v>
      </c>
      <c r="CC325" s="68"/>
      <c r="CD325" s="69">
        <f t="shared" si="173"/>
        <v>0</v>
      </c>
      <c r="CE325" s="69">
        <f t="shared" si="174"/>
        <v>0</v>
      </c>
      <c r="CF325" s="68"/>
      <c r="CG325" s="68"/>
      <c r="CH325" s="68" t="s">
        <v>126</v>
      </c>
      <c r="CI325" s="68"/>
      <c r="CJ325" s="69" t="e">
        <f t="shared" si="175"/>
        <v>#DIV/0!</v>
      </c>
      <c r="CK325" s="69">
        <f t="shared" si="176"/>
        <v>0</v>
      </c>
      <c r="CL325" s="68"/>
      <c r="CM325" s="68"/>
      <c r="CN325" s="59">
        <f t="shared" si="177"/>
        <v>0</v>
      </c>
      <c r="CO325" s="59">
        <f t="shared" si="178"/>
        <v>0</v>
      </c>
      <c r="CP325" s="59">
        <f t="shared" si="179"/>
        <v>0</v>
      </c>
      <c r="CQ325" s="59">
        <f t="shared" si="180"/>
        <v>0</v>
      </c>
      <c r="CR325" s="59">
        <f t="shared" si="181"/>
        <v>0</v>
      </c>
      <c r="CS325" s="59">
        <f t="shared" si="182"/>
        <v>0</v>
      </c>
      <c r="CT325" s="59">
        <f t="shared" si="183"/>
        <v>0</v>
      </c>
      <c r="CU325" s="59">
        <f t="shared" si="184"/>
        <v>0</v>
      </c>
      <c r="CV325" s="59">
        <f t="shared" si="185"/>
        <v>0</v>
      </c>
      <c r="CW325" s="59">
        <f t="shared" si="186"/>
        <v>0</v>
      </c>
      <c r="CX325" s="59">
        <f t="shared" si="187"/>
        <v>0</v>
      </c>
      <c r="CY325" s="59">
        <f t="shared" si="188"/>
        <v>0</v>
      </c>
      <c r="CZ325" s="59">
        <f t="shared" si="189"/>
        <v>0</v>
      </c>
    </row>
    <row r="326" spans="1:104" ht="51.45" x14ac:dyDescent="0.4">
      <c r="A326" s="150" t="s">
        <v>675</v>
      </c>
      <c r="B326" s="194"/>
      <c r="C326" s="21" t="s">
        <v>1770</v>
      </c>
      <c r="D326" s="23" t="s">
        <v>677</v>
      </c>
      <c r="E326" s="23" t="s">
        <v>711</v>
      </c>
      <c r="F326" s="23" t="s">
        <v>712</v>
      </c>
      <c r="G326" s="21">
        <f t="shared" si="152"/>
        <v>1</v>
      </c>
      <c r="H326" s="21"/>
      <c r="I326" s="21"/>
      <c r="J326" s="21"/>
      <c r="K326" s="21"/>
      <c r="L326" s="21"/>
      <c r="M326" s="21"/>
      <c r="N326" s="21"/>
      <c r="O326" s="21"/>
      <c r="P326" s="21"/>
      <c r="Q326" s="21"/>
      <c r="R326" s="21">
        <v>1</v>
      </c>
      <c r="S326" s="21"/>
      <c r="T326" s="68" t="s">
        <v>115</v>
      </c>
      <c r="U326" s="68"/>
      <c r="V326" s="69" t="e">
        <f t="shared" si="153"/>
        <v>#DIV/0!</v>
      </c>
      <c r="W326" s="69">
        <f t="shared" si="154"/>
        <v>0</v>
      </c>
      <c r="X326" s="68"/>
      <c r="Y326" s="68"/>
      <c r="Z326" s="68" t="s">
        <v>116</v>
      </c>
      <c r="AA326" s="68"/>
      <c r="AB326" s="69" t="e">
        <f t="shared" si="155"/>
        <v>#DIV/0!</v>
      </c>
      <c r="AC326" s="69">
        <f t="shared" si="156"/>
        <v>0</v>
      </c>
      <c r="AD326" s="68"/>
      <c r="AE326" s="68"/>
      <c r="AF326" s="68" t="s">
        <v>117</v>
      </c>
      <c r="AG326" s="68"/>
      <c r="AH326" s="69" t="e">
        <f t="shared" si="157"/>
        <v>#DIV/0!</v>
      </c>
      <c r="AI326" s="69">
        <f t="shared" si="158"/>
        <v>0</v>
      </c>
      <c r="AJ326" s="68"/>
      <c r="AK326" s="68"/>
      <c r="AL326" s="68" t="s">
        <v>118</v>
      </c>
      <c r="AM326" s="68"/>
      <c r="AN326" s="69" t="e">
        <f t="shared" si="159"/>
        <v>#DIV/0!</v>
      </c>
      <c r="AO326" s="69">
        <f t="shared" si="160"/>
        <v>0</v>
      </c>
      <c r="AP326" s="68"/>
      <c r="AQ326" s="68"/>
      <c r="AR326" s="68" t="s">
        <v>119</v>
      </c>
      <c r="AS326" s="68"/>
      <c r="AT326" s="69" t="e">
        <f t="shared" si="161"/>
        <v>#DIV/0!</v>
      </c>
      <c r="AU326" s="69">
        <f t="shared" si="162"/>
        <v>0</v>
      </c>
      <c r="AV326" s="68"/>
      <c r="AW326" s="68"/>
      <c r="AX326" s="68" t="s">
        <v>120</v>
      </c>
      <c r="AY326" s="68"/>
      <c r="AZ326" s="69" t="e">
        <f t="shared" si="163"/>
        <v>#DIV/0!</v>
      </c>
      <c r="BA326" s="69">
        <f t="shared" si="164"/>
        <v>0</v>
      </c>
      <c r="BB326" s="68"/>
      <c r="BC326" s="68"/>
      <c r="BD326" s="68" t="s">
        <v>121</v>
      </c>
      <c r="BE326" s="68"/>
      <c r="BF326" s="69" t="e">
        <f t="shared" si="165"/>
        <v>#DIV/0!</v>
      </c>
      <c r="BG326" s="69">
        <f t="shared" si="166"/>
        <v>0</v>
      </c>
      <c r="BH326" s="68"/>
      <c r="BI326" s="68"/>
      <c r="BJ326" s="68" t="s">
        <v>122</v>
      </c>
      <c r="BK326" s="68"/>
      <c r="BL326" s="69" t="e">
        <f t="shared" si="167"/>
        <v>#DIV/0!</v>
      </c>
      <c r="BM326" s="69">
        <f t="shared" si="168"/>
        <v>0</v>
      </c>
      <c r="BN326" s="68"/>
      <c r="BO326" s="68"/>
      <c r="BP326" s="68" t="s">
        <v>123</v>
      </c>
      <c r="BQ326" s="68"/>
      <c r="BR326" s="69" t="e">
        <f t="shared" si="169"/>
        <v>#DIV/0!</v>
      </c>
      <c r="BS326" s="69">
        <f t="shared" si="170"/>
        <v>0</v>
      </c>
      <c r="BT326" s="68"/>
      <c r="BU326" s="68"/>
      <c r="BV326" s="68" t="s">
        <v>124</v>
      </c>
      <c r="BW326" s="68"/>
      <c r="BX326" s="69" t="e">
        <f t="shared" si="171"/>
        <v>#DIV/0!</v>
      </c>
      <c r="BY326" s="69">
        <f t="shared" si="172"/>
        <v>0</v>
      </c>
      <c r="BZ326" s="68"/>
      <c r="CA326" s="68"/>
      <c r="CB326" s="68" t="s">
        <v>125</v>
      </c>
      <c r="CC326" s="68"/>
      <c r="CD326" s="69">
        <f t="shared" si="173"/>
        <v>0</v>
      </c>
      <c r="CE326" s="69">
        <f t="shared" si="174"/>
        <v>0</v>
      </c>
      <c r="CF326" s="68"/>
      <c r="CG326" s="68"/>
      <c r="CH326" s="68" t="s">
        <v>126</v>
      </c>
      <c r="CI326" s="68"/>
      <c r="CJ326" s="69" t="e">
        <f t="shared" si="175"/>
        <v>#DIV/0!</v>
      </c>
      <c r="CK326" s="69">
        <f t="shared" si="176"/>
        <v>0</v>
      </c>
      <c r="CL326" s="68"/>
      <c r="CM326" s="68"/>
      <c r="CN326" s="59">
        <f t="shared" si="177"/>
        <v>0</v>
      </c>
      <c r="CO326" s="59">
        <f t="shared" si="178"/>
        <v>0</v>
      </c>
      <c r="CP326" s="59">
        <f t="shared" si="179"/>
        <v>0</v>
      </c>
      <c r="CQ326" s="59">
        <f t="shared" si="180"/>
        <v>0</v>
      </c>
      <c r="CR326" s="59">
        <f t="shared" si="181"/>
        <v>0</v>
      </c>
      <c r="CS326" s="59">
        <f t="shared" si="182"/>
        <v>0</v>
      </c>
      <c r="CT326" s="59">
        <f t="shared" si="183"/>
        <v>0</v>
      </c>
      <c r="CU326" s="59">
        <f t="shared" si="184"/>
        <v>0</v>
      </c>
      <c r="CV326" s="59">
        <f t="shared" si="185"/>
        <v>0</v>
      </c>
      <c r="CW326" s="59">
        <f t="shared" si="186"/>
        <v>0</v>
      </c>
      <c r="CX326" s="59">
        <f t="shared" si="187"/>
        <v>0</v>
      </c>
      <c r="CY326" s="59">
        <f t="shared" si="188"/>
        <v>0</v>
      </c>
      <c r="CZ326" s="59">
        <f t="shared" si="189"/>
        <v>0</v>
      </c>
    </row>
    <row r="327" spans="1:104" ht="14.15" x14ac:dyDescent="0.4">
      <c r="A327" s="150" t="s">
        <v>675</v>
      </c>
      <c r="B327" s="195"/>
      <c r="C327" s="21" t="s">
        <v>1771</v>
      </c>
      <c r="D327" s="23"/>
      <c r="E327" s="23"/>
      <c r="F327" s="23"/>
      <c r="G327" s="21">
        <f t="shared" si="152"/>
        <v>0</v>
      </c>
      <c r="H327" s="21"/>
      <c r="I327" s="21"/>
      <c r="J327" s="21"/>
      <c r="K327" s="21"/>
      <c r="L327" s="21"/>
      <c r="M327" s="21"/>
      <c r="N327" s="21"/>
      <c r="O327" s="21"/>
      <c r="P327" s="21"/>
      <c r="Q327" s="21"/>
      <c r="R327" s="21"/>
      <c r="S327" s="21"/>
      <c r="T327" s="68" t="s">
        <v>115</v>
      </c>
      <c r="U327" s="68"/>
      <c r="V327" s="69" t="e">
        <f t="shared" si="153"/>
        <v>#DIV/0!</v>
      </c>
      <c r="W327" s="69" t="e">
        <f t="shared" si="154"/>
        <v>#DIV/0!</v>
      </c>
      <c r="X327" s="68"/>
      <c r="Y327" s="68"/>
      <c r="Z327" s="68" t="s">
        <v>116</v>
      </c>
      <c r="AA327" s="68"/>
      <c r="AB327" s="69" t="e">
        <f t="shared" si="155"/>
        <v>#DIV/0!</v>
      </c>
      <c r="AC327" s="69" t="e">
        <f t="shared" si="156"/>
        <v>#DIV/0!</v>
      </c>
      <c r="AD327" s="68"/>
      <c r="AE327" s="68"/>
      <c r="AF327" s="68" t="s">
        <v>117</v>
      </c>
      <c r="AG327" s="68"/>
      <c r="AH327" s="69" t="e">
        <f t="shared" si="157"/>
        <v>#DIV/0!</v>
      </c>
      <c r="AI327" s="69" t="e">
        <f t="shared" si="158"/>
        <v>#DIV/0!</v>
      </c>
      <c r="AJ327" s="68"/>
      <c r="AK327" s="68"/>
      <c r="AL327" s="68" t="s">
        <v>118</v>
      </c>
      <c r="AM327" s="68"/>
      <c r="AN327" s="69" t="e">
        <f t="shared" si="159"/>
        <v>#DIV/0!</v>
      </c>
      <c r="AO327" s="69" t="e">
        <f t="shared" si="160"/>
        <v>#DIV/0!</v>
      </c>
      <c r="AP327" s="68"/>
      <c r="AQ327" s="68"/>
      <c r="AR327" s="68" t="s">
        <v>119</v>
      </c>
      <c r="AS327" s="68"/>
      <c r="AT327" s="69" t="e">
        <f t="shared" si="161"/>
        <v>#DIV/0!</v>
      </c>
      <c r="AU327" s="69" t="e">
        <f t="shared" si="162"/>
        <v>#DIV/0!</v>
      </c>
      <c r="AV327" s="68"/>
      <c r="AW327" s="68"/>
      <c r="AX327" s="68" t="s">
        <v>120</v>
      </c>
      <c r="AY327" s="68"/>
      <c r="AZ327" s="69" t="e">
        <f t="shared" si="163"/>
        <v>#DIV/0!</v>
      </c>
      <c r="BA327" s="69" t="e">
        <f t="shared" si="164"/>
        <v>#DIV/0!</v>
      </c>
      <c r="BB327" s="68"/>
      <c r="BC327" s="68"/>
      <c r="BD327" s="68" t="s">
        <v>121</v>
      </c>
      <c r="BE327" s="68"/>
      <c r="BF327" s="69" t="e">
        <f t="shared" si="165"/>
        <v>#DIV/0!</v>
      </c>
      <c r="BG327" s="69" t="e">
        <f t="shared" si="166"/>
        <v>#DIV/0!</v>
      </c>
      <c r="BH327" s="68"/>
      <c r="BI327" s="68"/>
      <c r="BJ327" s="68" t="s">
        <v>122</v>
      </c>
      <c r="BK327" s="68"/>
      <c r="BL327" s="69" t="e">
        <f t="shared" si="167"/>
        <v>#DIV/0!</v>
      </c>
      <c r="BM327" s="69" t="e">
        <f t="shared" si="168"/>
        <v>#DIV/0!</v>
      </c>
      <c r="BN327" s="68"/>
      <c r="BO327" s="68"/>
      <c r="BP327" s="68" t="s">
        <v>123</v>
      </c>
      <c r="BQ327" s="68"/>
      <c r="BR327" s="69" t="e">
        <f t="shared" si="169"/>
        <v>#DIV/0!</v>
      </c>
      <c r="BS327" s="69" t="e">
        <f t="shared" si="170"/>
        <v>#DIV/0!</v>
      </c>
      <c r="BT327" s="68"/>
      <c r="BU327" s="68"/>
      <c r="BV327" s="68" t="s">
        <v>124</v>
      </c>
      <c r="BW327" s="68"/>
      <c r="BX327" s="69" t="e">
        <f t="shared" si="171"/>
        <v>#DIV/0!</v>
      </c>
      <c r="BY327" s="69" t="e">
        <f t="shared" si="172"/>
        <v>#DIV/0!</v>
      </c>
      <c r="BZ327" s="68"/>
      <c r="CA327" s="68"/>
      <c r="CB327" s="68" t="s">
        <v>125</v>
      </c>
      <c r="CC327" s="68"/>
      <c r="CD327" s="69" t="e">
        <f t="shared" si="173"/>
        <v>#DIV/0!</v>
      </c>
      <c r="CE327" s="69" t="e">
        <f t="shared" si="174"/>
        <v>#DIV/0!</v>
      </c>
      <c r="CF327" s="68"/>
      <c r="CG327" s="68"/>
      <c r="CH327" s="68" t="s">
        <v>126</v>
      </c>
      <c r="CI327" s="68"/>
      <c r="CJ327" s="69" t="e">
        <f t="shared" si="175"/>
        <v>#DIV/0!</v>
      </c>
      <c r="CK327" s="69" t="e">
        <f t="shared" si="176"/>
        <v>#DIV/0!</v>
      </c>
      <c r="CL327" s="68"/>
      <c r="CM327" s="68"/>
      <c r="CN327" s="59">
        <f t="shared" si="177"/>
        <v>0</v>
      </c>
      <c r="CO327" s="59">
        <f t="shared" si="178"/>
        <v>0</v>
      </c>
      <c r="CP327" s="59">
        <f t="shared" si="179"/>
        <v>0</v>
      </c>
      <c r="CQ327" s="59">
        <f t="shared" si="180"/>
        <v>0</v>
      </c>
      <c r="CR327" s="59">
        <f t="shared" si="181"/>
        <v>0</v>
      </c>
      <c r="CS327" s="59">
        <f t="shared" si="182"/>
        <v>0</v>
      </c>
      <c r="CT327" s="59">
        <f t="shared" si="183"/>
        <v>0</v>
      </c>
      <c r="CU327" s="59">
        <f t="shared" si="184"/>
        <v>0</v>
      </c>
      <c r="CV327" s="59">
        <f t="shared" si="185"/>
        <v>0</v>
      </c>
      <c r="CW327" s="59">
        <f t="shared" si="186"/>
        <v>0</v>
      </c>
      <c r="CX327" s="59">
        <f t="shared" si="187"/>
        <v>0</v>
      </c>
      <c r="CY327" s="59">
        <f t="shared" si="188"/>
        <v>0</v>
      </c>
      <c r="CZ327" s="59">
        <f t="shared" si="189"/>
        <v>0</v>
      </c>
    </row>
    <row r="328" spans="1:104" ht="38.6" x14ac:dyDescent="0.4">
      <c r="A328" s="150" t="s">
        <v>675</v>
      </c>
      <c r="B328" s="193" t="s">
        <v>164</v>
      </c>
      <c r="C328" s="21" t="s">
        <v>1772</v>
      </c>
      <c r="D328" s="23" t="s">
        <v>677</v>
      </c>
      <c r="E328" s="23" t="s">
        <v>721</v>
      </c>
      <c r="F328" s="23" t="s">
        <v>722</v>
      </c>
      <c r="G328" s="21">
        <f t="shared" ref="G328:G335" si="190">+SUM(H328:S328)</f>
        <v>1</v>
      </c>
      <c r="H328" s="21"/>
      <c r="I328" s="21">
        <v>1</v>
      </c>
      <c r="J328" s="21"/>
      <c r="K328" s="21"/>
      <c r="L328" s="21"/>
      <c r="M328" s="21"/>
      <c r="N328" s="21"/>
      <c r="O328" s="21"/>
      <c r="P328" s="21"/>
      <c r="Q328" s="21"/>
      <c r="R328" s="21"/>
      <c r="S328" s="21"/>
      <c r="T328" s="68" t="s">
        <v>115</v>
      </c>
      <c r="U328" s="68"/>
      <c r="V328" s="69" t="e">
        <f t="shared" ref="V328:V335" si="191">+U328/$H328</f>
        <v>#DIV/0!</v>
      </c>
      <c r="W328" s="69">
        <f t="shared" ref="W328:W335" si="192">+U328/$G328</f>
        <v>0</v>
      </c>
      <c r="X328" s="68"/>
      <c r="Y328" s="68"/>
      <c r="Z328" s="68" t="s">
        <v>116</v>
      </c>
      <c r="AA328" s="68"/>
      <c r="AB328" s="69">
        <f t="shared" ref="AB328:AB335" si="193">+AA328/$I328</f>
        <v>0</v>
      </c>
      <c r="AC328" s="69">
        <f t="shared" ref="AC328:AC335" si="194">+(AA328/$G328)+W328</f>
        <v>0</v>
      </c>
      <c r="AD328" s="68"/>
      <c r="AE328" s="68"/>
      <c r="AF328" s="68" t="s">
        <v>117</v>
      </c>
      <c r="AG328" s="68"/>
      <c r="AH328" s="69" t="e">
        <f t="shared" ref="AH328:AH335" si="195">+AG328/$J328</f>
        <v>#DIV/0!</v>
      </c>
      <c r="AI328" s="69">
        <f t="shared" ref="AI328:AI335" si="196">+(AG328/$G328)+AC328</f>
        <v>0</v>
      </c>
      <c r="AJ328" s="68"/>
      <c r="AK328" s="68"/>
      <c r="AL328" s="68" t="s">
        <v>118</v>
      </c>
      <c r="AM328" s="68"/>
      <c r="AN328" s="69" t="e">
        <f t="shared" ref="AN328:AN335" si="197">+AM328/$K328</f>
        <v>#DIV/0!</v>
      </c>
      <c r="AO328" s="69">
        <f t="shared" ref="AO328:AO335" si="198">+(AM328/$G328)+AI328</f>
        <v>0</v>
      </c>
      <c r="AP328" s="68"/>
      <c r="AQ328" s="68"/>
      <c r="AR328" s="68" t="s">
        <v>119</v>
      </c>
      <c r="AS328" s="68"/>
      <c r="AT328" s="69" t="e">
        <f t="shared" ref="AT328:AT335" si="199">+AS328/$L328</f>
        <v>#DIV/0!</v>
      </c>
      <c r="AU328" s="69">
        <f t="shared" ref="AU328:AU335" si="200">+(AS328/$G328)+AO328</f>
        <v>0</v>
      </c>
      <c r="AV328" s="68"/>
      <c r="AW328" s="68"/>
      <c r="AX328" s="68" t="s">
        <v>120</v>
      </c>
      <c r="AY328" s="68"/>
      <c r="AZ328" s="69" t="e">
        <f t="shared" ref="AZ328:AZ335" si="201">+AY328/$M328</f>
        <v>#DIV/0!</v>
      </c>
      <c r="BA328" s="69">
        <f t="shared" ref="BA328:BA335" si="202">+(AY328/$G328)+AU328</f>
        <v>0</v>
      </c>
      <c r="BB328" s="68"/>
      <c r="BC328" s="68"/>
      <c r="BD328" s="68" t="s">
        <v>121</v>
      </c>
      <c r="BE328" s="68"/>
      <c r="BF328" s="69" t="e">
        <f t="shared" ref="BF328:BF335" si="203">+BE328/$N328</f>
        <v>#DIV/0!</v>
      </c>
      <c r="BG328" s="69">
        <f t="shared" ref="BG328:BG335" si="204">+(BE328/$G328)+BA328</f>
        <v>0</v>
      </c>
      <c r="BH328" s="68"/>
      <c r="BI328" s="68"/>
      <c r="BJ328" s="68" t="s">
        <v>122</v>
      </c>
      <c r="BK328" s="68"/>
      <c r="BL328" s="69" t="e">
        <f t="shared" ref="BL328:BL335" si="205">+BK328/$O328</f>
        <v>#DIV/0!</v>
      </c>
      <c r="BM328" s="69">
        <f t="shared" ref="BM328:BM335" si="206">+(BK328/$G328)+BG328</f>
        <v>0</v>
      </c>
      <c r="BN328" s="68"/>
      <c r="BO328" s="68"/>
      <c r="BP328" s="68" t="s">
        <v>123</v>
      </c>
      <c r="BQ328" s="68"/>
      <c r="BR328" s="69" t="e">
        <f t="shared" ref="BR328:BR335" si="207">+BQ328/$P328</f>
        <v>#DIV/0!</v>
      </c>
      <c r="BS328" s="69">
        <f t="shared" ref="BS328:BS335" si="208">+(BQ328/$G328)+BM328</f>
        <v>0</v>
      </c>
      <c r="BT328" s="68"/>
      <c r="BU328" s="68"/>
      <c r="BV328" s="68" t="s">
        <v>124</v>
      </c>
      <c r="BW328" s="68"/>
      <c r="BX328" s="69" t="e">
        <f t="shared" ref="BX328:BX335" si="209">+BW328/$Q328</f>
        <v>#DIV/0!</v>
      </c>
      <c r="BY328" s="69">
        <f t="shared" ref="BY328:BY335" si="210">+(BW328/$G328)+BS328</f>
        <v>0</v>
      </c>
      <c r="BZ328" s="68"/>
      <c r="CA328" s="68"/>
      <c r="CB328" s="68" t="s">
        <v>125</v>
      </c>
      <c r="CC328" s="68"/>
      <c r="CD328" s="69" t="e">
        <f t="shared" ref="CD328:CD335" si="211">+CC328/$R328</f>
        <v>#DIV/0!</v>
      </c>
      <c r="CE328" s="69">
        <f t="shared" ref="CE328:CE335" si="212">+(CC328/$G328)+BY328</f>
        <v>0</v>
      </c>
      <c r="CF328" s="68"/>
      <c r="CG328" s="68"/>
      <c r="CH328" s="68" t="s">
        <v>126</v>
      </c>
      <c r="CI328" s="68"/>
      <c r="CJ328" s="69" t="e">
        <f t="shared" ref="CJ328:CJ335" si="213">+CI328/$S328</f>
        <v>#DIV/0!</v>
      </c>
      <c r="CK328" s="69">
        <f t="shared" ref="CK328:CK335" si="214">+(CI328/$G328)+CE328</f>
        <v>0</v>
      </c>
      <c r="CL328" s="68"/>
      <c r="CM328" s="68"/>
      <c r="CN328" s="59">
        <f t="shared" ref="CN328:CN335" si="215">+U328</f>
        <v>0</v>
      </c>
      <c r="CO328" s="59">
        <f t="shared" ref="CO328:CO335" si="216">+AA328</f>
        <v>0</v>
      </c>
      <c r="CP328" s="59">
        <f t="shared" ref="CP328:CP335" si="217">+AG328</f>
        <v>0</v>
      </c>
      <c r="CQ328" s="59">
        <f t="shared" ref="CQ328:CQ335" si="218">+AM328</f>
        <v>0</v>
      </c>
      <c r="CR328" s="59">
        <f t="shared" ref="CR328:CR335" si="219">+AS328</f>
        <v>0</v>
      </c>
      <c r="CS328" s="59">
        <f t="shared" ref="CS328:CS335" si="220">+AY328</f>
        <v>0</v>
      </c>
      <c r="CT328" s="59">
        <f t="shared" ref="CT328:CT335" si="221">+BE328</f>
        <v>0</v>
      </c>
      <c r="CU328" s="59">
        <f t="shared" ref="CU328:CU335" si="222">+BK328</f>
        <v>0</v>
      </c>
      <c r="CV328" s="59">
        <f t="shared" ref="CV328:CV335" si="223">+BQ328</f>
        <v>0</v>
      </c>
      <c r="CW328" s="59">
        <f t="shared" ref="CW328:CW335" si="224">+BW328</f>
        <v>0</v>
      </c>
      <c r="CX328" s="59">
        <f t="shared" ref="CX328:CX335" si="225">+CC328</f>
        <v>0</v>
      </c>
      <c r="CY328" s="59">
        <f t="shared" ref="CY328:CY335" si="226">+CI328</f>
        <v>0</v>
      </c>
      <c r="CZ328" s="59">
        <f t="shared" ref="CZ328:CZ335" si="227">+SUM(CN328:CY328)</f>
        <v>0</v>
      </c>
    </row>
    <row r="329" spans="1:104" ht="25.75" x14ac:dyDescent="0.4">
      <c r="A329" s="150" t="s">
        <v>675</v>
      </c>
      <c r="B329" s="194"/>
      <c r="C329" s="21" t="s">
        <v>1773</v>
      </c>
      <c r="D329" s="23" t="s">
        <v>677</v>
      </c>
      <c r="E329" s="23" t="s">
        <v>726</v>
      </c>
      <c r="F329" s="23" t="s">
        <v>727</v>
      </c>
      <c r="G329" s="21">
        <f t="shared" si="190"/>
        <v>1</v>
      </c>
      <c r="H329" s="21"/>
      <c r="I329" s="21"/>
      <c r="J329" s="21"/>
      <c r="K329" s="21"/>
      <c r="L329" s="21"/>
      <c r="M329" s="21"/>
      <c r="N329" s="21"/>
      <c r="O329" s="21"/>
      <c r="P329" s="21">
        <v>1</v>
      </c>
      <c r="Q329" s="21"/>
      <c r="R329" s="21"/>
      <c r="S329" s="21"/>
      <c r="T329" s="68" t="s">
        <v>115</v>
      </c>
      <c r="U329" s="68"/>
      <c r="V329" s="69" t="e">
        <f t="shared" si="191"/>
        <v>#DIV/0!</v>
      </c>
      <c r="W329" s="69">
        <f t="shared" si="192"/>
        <v>0</v>
      </c>
      <c r="X329" s="68"/>
      <c r="Y329" s="68"/>
      <c r="Z329" s="68" t="s">
        <v>116</v>
      </c>
      <c r="AA329" s="68"/>
      <c r="AB329" s="69" t="e">
        <f t="shared" si="193"/>
        <v>#DIV/0!</v>
      </c>
      <c r="AC329" s="69">
        <f t="shared" si="194"/>
        <v>0</v>
      </c>
      <c r="AD329" s="68"/>
      <c r="AE329" s="68"/>
      <c r="AF329" s="68" t="s">
        <v>117</v>
      </c>
      <c r="AG329" s="68"/>
      <c r="AH329" s="69" t="e">
        <f t="shared" si="195"/>
        <v>#DIV/0!</v>
      </c>
      <c r="AI329" s="69">
        <f t="shared" si="196"/>
        <v>0</v>
      </c>
      <c r="AJ329" s="68"/>
      <c r="AK329" s="68"/>
      <c r="AL329" s="68" t="s">
        <v>118</v>
      </c>
      <c r="AM329" s="68"/>
      <c r="AN329" s="69" t="e">
        <f t="shared" si="197"/>
        <v>#DIV/0!</v>
      </c>
      <c r="AO329" s="69">
        <f t="shared" si="198"/>
        <v>0</v>
      </c>
      <c r="AP329" s="68"/>
      <c r="AQ329" s="68"/>
      <c r="AR329" s="68" t="s">
        <v>119</v>
      </c>
      <c r="AS329" s="68"/>
      <c r="AT329" s="69" t="e">
        <f t="shared" si="199"/>
        <v>#DIV/0!</v>
      </c>
      <c r="AU329" s="69">
        <f t="shared" si="200"/>
        <v>0</v>
      </c>
      <c r="AV329" s="68"/>
      <c r="AW329" s="68"/>
      <c r="AX329" s="68" t="s">
        <v>120</v>
      </c>
      <c r="AY329" s="68"/>
      <c r="AZ329" s="69" t="e">
        <f t="shared" si="201"/>
        <v>#DIV/0!</v>
      </c>
      <c r="BA329" s="69">
        <f t="shared" si="202"/>
        <v>0</v>
      </c>
      <c r="BB329" s="68"/>
      <c r="BC329" s="68"/>
      <c r="BD329" s="68" t="s">
        <v>121</v>
      </c>
      <c r="BE329" s="68"/>
      <c r="BF329" s="69" t="e">
        <f t="shared" si="203"/>
        <v>#DIV/0!</v>
      </c>
      <c r="BG329" s="69">
        <f t="shared" si="204"/>
        <v>0</v>
      </c>
      <c r="BH329" s="68"/>
      <c r="BI329" s="68"/>
      <c r="BJ329" s="68" t="s">
        <v>122</v>
      </c>
      <c r="BK329" s="68"/>
      <c r="BL329" s="69" t="e">
        <f t="shared" si="205"/>
        <v>#DIV/0!</v>
      </c>
      <c r="BM329" s="69">
        <f t="shared" si="206"/>
        <v>0</v>
      </c>
      <c r="BN329" s="68"/>
      <c r="BO329" s="68"/>
      <c r="BP329" s="68" t="s">
        <v>123</v>
      </c>
      <c r="BQ329" s="68"/>
      <c r="BR329" s="69">
        <f t="shared" si="207"/>
        <v>0</v>
      </c>
      <c r="BS329" s="69">
        <f t="shared" si="208"/>
        <v>0</v>
      </c>
      <c r="BT329" s="68"/>
      <c r="BU329" s="68"/>
      <c r="BV329" s="68" t="s">
        <v>124</v>
      </c>
      <c r="BW329" s="68"/>
      <c r="BX329" s="69" t="e">
        <f t="shared" si="209"/>
        <v>#DIV/0!</v>
      </c>
      <c r="BY329" s="69">
        <f t="shared" si="210"/>
        <v>0</v>
      </c>
      <c r="BZ329" s="68"/>
      <c r="CA329" s="68"/>
      <c r="CB329" s="68" t="s">
        <v>125</v>
      </c>
      <c r="CC329" s="68"/>
      <c r="CD329" s="69" t="e">
        <f t="shared" si="211"/>
        <v>#DIV/0!</v>
      </c>
      <c r="CE329" s="69">
        <f t="shared" si="212"/>
        <v>0</v>
      </c>
      <c r="CF329" s="68"/>
      <c r="CG329" s="68"/>
      <c r="CH329" s="68" t="s">
        <v>126</v>
      </c>
      <c r="CI329" s="68"/>
      <c r="CJ329" s="69" t="e">
        <f t="shared" si="213"/>
        <v>#DIV/0!</v>
      </c>
      <c r="CK329" s="69">
        <f t="shared" si="214"/>
        <v>0</v>
      </c>
      <c r="CL329" s="68"/>
      <c r="CM329" s="68"/>
      <c r="CN329" s="59">
        <f t="shared" si="215"/>
        <v>0</v>
      </c>
      <c r="CO329" s="59">
        <f t="shared" si="216"/>
        <v>0</v>
      </c>
      <c r="CP329" s="59">
        <f t="shared" si="217"/>
        <v>0</v>
      </c>
      <c r="CQ329" s="59">
        <f t="shared" si="218"/>
        <v>0</v>
      </c>
      <c r="CR329" s="59">
        <f t="shared" si="219"/>
        <v>0</v>
      </c>
      <c r="CS329" s="59">
        <f t="shared" si="220"/>
        <v>0</v>
      </c>
      <c r="CT329" s="59">
        <f t="shared" si="221"/>
        <v>0</v>
      </c>
      <c r="CU329" s="59">
        <f t="shared" si="222"/>
        <v>0</v>
      </c>
      <c r="CV329" s="59">
        <f t="shared" si="223"/>
        <v>0</v>
      </c>
      <c r="CW329" s="59">
        <f t="shared" si="224"/>
        <v>0</v>
      </c>
      <c r="CX329" s="59">
        <f t="shared" si="225"/>
        <v>0</v>
      </c>
      <c r="CY329" s="59">
        <f t="shared" si="226"/>
        <v>0</v>
      </c>
      <c r="CZ329" s="59">
        <f t="shared" si="227"/>
        <v>0</v>
      </c>
    </row>
    <row r="330" spans="1:104" ht="14.15" x14ac:dyDescent="0.4">
      <c r="A330" s="150" t="s">
        <v>675</v>
      </c>
      <c r="B330" s="194"/>
      <c r="C330" s="21" t="s">
        <v>1774</v>
      </c>
      <c r="D330" s="23"/>
      <c r="E330" s="23"/>
      <c r="F330" s="23"/>
      <c r="G330" s="21">
        <f t="shared" si="190"/>
        <v>0</v>
      </c>
      <c r="H330" s="21"/>
      <c r="I330" s="21"/>
      <c r="J330" s="21"/>
      <c r="K330" s="21"/>
      <c r="L330" s="21"/>
      <c r="M330" s="21"/>
      <c r="N330" s="21"/>
      <c r="O330" s="21"/>
      <c r="P330" s="21"/>
      <c r="Q330" s="21"/>
      <c r="R330" s="21"/>
      <c r="S330" s="21"/>
      <c r="T330" s="68" t="s">
        <v>115</v>
      </c>
      <c r="U330" s="68"/>
      <c r="V330" s="69" t="e">
        <f t="shared" si="191"/>
        <v>#DIV/0!</v>
      </c>
      <c r="W330" s="69" t="e">
        <f t="shared" si="192"/>
        <v>#DIV/0!</v>
      </c>
      <c r="X330" s="68"/>
      <c r="Y330" s="68"/>
      <c r="Z330" s="68" t="s">
        <v>116</v>
      </c>
      <c r="AA330" s="68"/>
      <c r="AB330" s="69" t="e">
        <f t="shared" si="193"/>
        <v>#DIV/0!</v>
      </c>
      <c r="AC330" s="69" t="e">
        <f t="shared" si="194"/>
        <v>#DIV/0!</v>
      </c>
      <c r="AD330" s="68"/>
      <c r="AE330" s="68"/>
      <c r="AF330" s="68" t="s">
        <v>117</v>
      </c>
      <c r="AG330" s="68"/>
      <c r="AH330" s="69" t="e">
        <f t="shared" si="195"/>
        <v>#DIV/0!</v>
      </c>
      <c r="AI330" s="69" t="e">
        <f t="shared" si="196"/>
        <v>#DIV/0!</v>
      </c>
      <c r="AJ330" s="68"/>
      <c r="AK330" s="68"/>
      <c r="AL330" s="68" t="s">
        <v>118</v>
      </c>
      <c r="AM330" s="68"/>
      <c r="AN330" s="69" t="e">
        <f t="shared" si="197"/>
        <v>#DIV/0!</v>
      </c>
      <c r="AO330" s="69" t="e">
        <f t="shared" si="198"/>
        <v>#DIV/0!</v>
      </c>
      <c r="AP330" s="68"/>
      <c r="AQ330" s="68"/>
      <c r="AR330" s="68" t="s">
        <v>119</v>
      </c>
      <c r="AS330" s="68"/>
      <c r="AT330" s="69" t="e">
        <f t="shared" si="199"/>
        <v>#DIV/0!</v>
      </c>
      <c r="AU330" s="69" t="e">
        <f t="shared" si="200"/>
        <v>#DIV/0!</v>
      </c>
      <c r="AV330" s="68"/>
      <c r="AW330" s="68"/>
      <c r="AX330" s="68" t="s">
        <v>120</v>
      </c>
      <c r="AY330" s="68"/>
      <c r="AZ330" s="69" t="e">
        <f t="shared" si="201"/>
        <v>#DIV/0!</v>
      </c>
      <c r="BA330" s="69" t="e">
        <f t="shared" si="202"/>
        <v>#DIV/0!</v>
      </c>
      <c r="BB330" s="68"/>
      <c r="BC330" s="68"/>
      <c r="BD330" s="68" t="s">
        <v>121</v>
      </c>
      <c r="BE330" s="68"/>
      <c r="BF330" s="69" t="e">
        <f t="shared" si="203"/>
        <v>#DIV/0!</v>
      </c>
      <c r="BG330" s="69" t="e">
        <f t="shared" si="204"/>
        <v>#DIV/0!</v>
      </c>
      <c r="BH330" s="68"/>
      <c r="BI330" s="68"/>
      <c r="BJ330" s="68" t="s">
        <v>122</v>
      </c>
      <c r="BK330" s="68"/>
      <c r="BL330" s="69" t="e">
        <f t="shared" si="205"/>
        <v>#DIV/0!</v>
      </c>
      <c r="BM330" s="69" t="e">
        <f t="shared" si="206"/>
        <v>#DIV/0!</v>
      </c>
      <c r="BN330" s="68"/>
      <c r="BO330" s="68"/>
      <c r="BP330" s="68" t="s">
        <v>123</v>
      </c>
      <c r="BQ330" s="68"/>
      <c r="BR330" s="69" t="e">
        <f t="shared" si="207"/>
        <v>#DIV/0!</v>
      </c>
      <c r="BS330" s="69" t="e">
        <f t="shared" si="208"/>
        <v>#DIV/0!</v>
      </c>
      <c r="BT330" s="68"/>
      <c r="BU330" s="68"/>
      <c r="BV330" s="68" t="s">
        <v>124</v>
      </c>
      <c r="BW330" s="68"/>
      <c r="BX330" s="69" t="e">
        <f t="shared" si="209"/>
        <v>#DIV/0!</v>
      </c>
      <c r="BY330" s="69" t="e">
        <f t="shared" si="210"/>
        <v>#DIV/0!</v>
      </c>
      <c r="BZ330" s="68"/>
      <c r="CA330" s="68"/>
      <c r="CB330" s="68" t="s">
        <v>125</v>
      </c>
      <c r="CC330" s="68"/>
      <c r="CD330" s="69" t="e">
        <f t="shared" si="211"/>
        <v>#DIV/0!</v>
      </c>
      <c r="CE330" s="69" t="e">
        <f t="shared" si="212"/>
        <v>#DIV/0!</v>
      </c>
      <c r="CF330" s="68"/>
      <c r="CG330" s="68"/>
      <c r="CH330" s="68" t="s">
        <v>126</v>
      </c>
      <c r="CI330" s="68"/>
      <c r="CJ330" s="69" t="e">
        <f t="shared" si="213"/>
        <v>#DIV/0!</v>
      </c>
      <c r="CK330" s="69" t="e">
        <f t="shared" si="214"/>
        <v>#DIV/0!</v>
      </c>
      <c r="CL330" s="68"/>
      <c r="CM330" s="68"/>
      <c r="CN330" s="59">
        <f t="shared" si="215"/>
        <v>0</v>
      </c>
      <c r="CO330" s="59">
        <f t="shared" si="216"/>
        <v>0</v>
      </c>
      <c r="CP330" s="59">
        <f t="shared" si="217"/>
        <v>0</v>
      </c>
      <c r="CQ330" s="59">
        <f t="shared" si="218"/>
        <v>0</v>
      </c>
      <c r="CR330" s="59">
        <f t="shared" si="219"/>
        <v>0</v>
      </c>
      <c r="CS330" s="59">
        <f t="shared" si="220"/>
        <v>0</v>
      </c>
      <c r="CT330" s="59">
        <f t="shared" si="221"/>
        <v>0</v>
      </c>
      <c r="CU330" s="59">
        <f t="shared" si="222"/>
        <v>0</v>
      </c>
      <c r="CV330" s="59">
        <f t="shared" si="223"/>
        <v>0</v>
      </c>
      <c r="CW330" s="59">
        <f t="shared" si="224"/>
        <v>0</v>
      </c>
      <c r="CX330" s="59">
        <f t="shared" si="225"/>
        <v>0</v>
      </c>
      <c r="CY330" s="59">
        <f t="shared" si="226"/>
        <v>0</v>
      </c>
      <c r="CZ330" s="59">
        <f t="shared" si="227"/>
        <v>0</v>
      </c>
    </row>
    <row r="331" spans="1:104" ht="14.15" x14ac:dyDescent="0.4">
      <c r="A331" s="150" t="s">
        <v>675</v>
      </c>
      <c r="B331" s="195"/>
      <c r="C331" s="21" t="s">
        <v>1775</v>
      </c>
      <c r="D331" s="23"/>
      <c r="E331" s="23"/>
      <c r="F331" s="23"/>
      <c r="G331" s="21">
        <f t="shared" si="190"/>
        <v>0</v>
      </c>
      <c r="H331" s="21"/>
      <c r="I331" s="21"/>
      <c r="J331" s="21"/>
      <c r="K331" s="21"/>
      <c r="L331" s="21"/>
      <c r="M331" s="21"/>
      <c r="N331" s="21"/>
      <c r="O331" s="21"/>
      <c r="P331" s="21"/>
      <c r="Q331" s="21"/>
      <c r="R331" s="21"/>
      <c r="S331" s="21"/>
      <c r="T331" s="68" t="s">
        <v>115</v>
      </c>
      <c r="U331" s="68"/>
      <c r="V331" s="69" t="e">
        <f t="shared" si="191"/>
        <v>#DIV/0!</v>
      </c>
      <c r="W331" s="69" t="e">
        <f t="shared" si="192"/>
        <v>#DIV/0!</v>
      </c>
      <c r="X331" s="68"/>
      <c r="Y331" s="68"/>
      <c r="Z331" s="68" t="s">
        <v>116</v>
      </c>
      <c r="AA331" s="68"/>
      <c r="AB331" s="69" t="e">
        <f t="shared" si="193"/>
        <v>#DIV/0!</v>
      </c>
      <c r="AC331" s="69" t="e">
        <f t="shared" si="194"/>
        <v>#DIV/0!</v>
      </c>
      <c r="AD331" s="68"/>
      <c r="AE331" s="68"/>
      <c r="AF331" s="68" t="s">
        <v>117</v>
      </c>
      <c r="AG331" s="68"/>
      <c r="AH331" s="69" t="e">
        <f t="shared" si="195"/>
        <v>#DIV/0!</v>
      </c>
      <c r="AI331" s="69" t="e">
        <f t="shared" si="196"/>
        <v>#DIV/0!</v>
      </c>
      <c r="AJ331" s="68"/>
      <c r="AK331" s="68"/>
      <c r="AL331" s="68" t="s">
        <v>118</v>
      </c>
      <c r="AM331" s="68"/>
      <c r="AN331" s="69" t="e">
        <f t="shared" si="197"/>
        <v>#DIV/0!</v>
      </c>
      <c r="AO331" s="69" t="e">
        <f t="shared" si="198"/>
        <v>#DIV/0!</v>
      </c>
      <c r="AP331" s="68"/>
      <c r="AQ331" s="68"/>
      <c r="AR331" s="68" t="s">
        <v>119</v>
      </c>
      <c r="AS331" s="68"/>
      <c r="AT331" s="69" t="e">
        <f t="shared" si="199"/>
        <v>#DIV/0!</v>
      </c>
      <c r="AU331" s="69" t="e">
        <f t="shared" si="200"/>
        <v>#DIV/0!</v>
      </c>
      <c r="AV331" s="68"/>
      <c r="AW331" s="68"/>
      <c r="AX331" s="68" t="s">
        <v>120</v>
      </c>
      <c r="AY331" s="68"/>
      <c r="AZ331" s="69" t="e">
        <f t="shared" si="201"/>
        <v>#DIV/0!</v>
      </c>
      <c r="BA331" s="69" t="e">
        <f t="shared" si="202"/>
        <v>#DIV/0!</v>
      </c>
      <c r="BB331" s="68"/>
      <c r="BC331" s="68"/>
      <c r="BD331" s="68" t="s">
        <v>121</v>
      </c>
      <c r="BE331" s="68"/>
      <c r="BF331" s="69" t="e">
        <f t="shared" si="203"/>
        <v>#DIV/0!</v>
      </c>
      <c r="BG331" s="69" t="e">
        <f t="shared" si="204"/>
        <v>#DIV/0!</v>
      </c>
      <c r="BH331" s="68"/>
      <c r="BI331" s="68"/>
      <c r="BJ331" s="68" t="s">
        <v>122</v>
      </c>
      <c r="BK331" s="68"/>
      <c r="BL331" s="69" t="e">
        <f t="shared" si="205"/>
        <v>#DIV/0!</v>
      </c>
      <c r="BM331" s="69" t="e">
        <f t="shared" si="206"/>
        <v>#DIV/0!</v>
      </c>
      <c r="BN331" s="68"/>
      <c r="BO331" s="68"/>
      <c r="BP331" s="68" t="s">
        <v>123</v>
      </c>
      <c r="BQ331" s="68"/>
      <c r="BR331" s="69" t="e">
        <f t="shared" si="207"/>
        <v>#DIV/0!</v>
      </c>
      <c r="BS331" s="69" t="e">
        <f t="shared" si="208"/>
        <v>#DIV/0!</v>
      </c>
      <c r="BT331" s="68"/>
      <c r="BU331" s="68"/>
      <c r="BV331" s="68" t="s">
        <v>124</v>
      </c>
      <c r="BW331" s="68"/>
      <c r="BX331" s="69" t="e">
        <f t="shared" si="209"/>
        <v>#DIV/0!</v>
      </c>
      <c r="BY331" s="69" t="e">
        <f t="shared" si="210"/>
        <v>#DIV/0!</v>
      </c>
      <c r="BZ331" s="68"/>
      <c r="CA331" s="68"/>
      <c r="CB331" s="68" t="s">
        <v>125</v>
      </c>
      <c r="CC331" s="68"/>
      <c r="CD331" s="69" t="e">
        <f t="shared" si="211"/>
        <v>#DIV/0!</v>
      </c>
      <c r="CE331" s="69" t="e">
        <f t="shared" si="212"/>
        <v>#DIV/0!</v>
      </c>
      <c r="CF331" s="68"/>
      <c r="CG331" s="68"/>
      <c r="CH331" s="68" t="s">
        <v>126</v>
      </c>
      <c r="CI331" s="68"/>
      <c r="CJ331" s="69" t="e">
        <f t="shared" si="213"/>
        <v>#DIV/0!</v>
      </c>
      <c r="CK331" s="69" t="e">
        <f t="shared" si="214"/>
        <v>#DIV/0!</v>
      </c>
      <c r="CL331" s="68"/>
      <c r="CM331" s="68"/>
      <c r="CN331" s="59">
        <f t="shared" si="215"/>
        <v>0</v>
      </c>
      <c r="CO331" s="59">
        <f t="shared" si="216"/>
        <v>0</v>
      </c>
      <c r="CP331" s="59">
        <f t="shared" si="217"/>
        <v>0</v>
      </c>
      <c r="CQ331" s="59">
        <f t="shared" si="218"/>
        <v>0</v>
      </c>
      <c r="CR331" s="59">
        <f t="shared" si="219"/>
        <v>0</v>
      </c>
      <c r="CS331" s="59">
        <f t="shared" si="220"/>
        <v>0</v>
      </c>
      <c r="CT331" s="59">
        <f t="shared" si="221"/>
        <v>0</v>
      </c>
      <c r="CU331" s="59">
        <f t="shared" si="222"/>
        <v>0</v>
      </c>
      <c r="CV331" s="59">
        <f t="shared" si="223"/>
        <v>0</v>
      </c>
      <c r="CW331" s="59">
        <f t="shared" si="224"/>
        <v>0</v>
      </c>
      <c r="CX331" s="59">
        <f t="shared" si="225"/>
        <v>0</v>
      </c>
      <c r="CY331" s="59">
        <f t="shared" si="226"/>
        <v>0</v>
      </c>
      <c r="CZ331" s="59">
        <f t="shared" si="227"/>
        <v>0</v>
      </c>
    </row>
    <row r="332" spans="1:104" ht="51.45" x14ac:dyDescent="0.4">
      <c r="A332" s="150" t="s">
        <v>730</v>
      </c>
      <c r="B332" s="193" t="s">
        <v>164</v>
      </c>
      <c r="C332" s="21" t="s">
        <v>1776</v>
      </c>
      <c r="D332" s="23" t="s">
        <v>414</v>
      </c>
      <c r="E332" s="23" t="s">
        <v>811</v>
      </c>
      <c r="F332" s="23" t="s">
        <v>812</v>
      </c>
      <c r="G332" s="21">
        <f t="shared" si="190"/>
        <v>1</v>
      </c>
      <c r="H332" s="21"/>
      <c r="I332" s="21"/>
      <c r="J332" s="21"/>
      <c r="K332" s="21"/>
      <c r="L332" s="21"/>
      <c r="M332" s="21"/>
      <c r="N332" s="21"/>
      <c r="O332" s="21"/>
      <c r="P332" s="21"/>
      <c r="Q332" s="21"/>
      <c r="R332" s="21">
        <v>1</v>
      </c>
      <c r="S332" s="21"/>
      <c r="T332" s="68" t="s">
        <v>115</v>
      </c>
      <c r="U332" s="68"/>
      <c r="V332" s="69" t="e">
        <f t="shared" si="191"/>
        <v>#DIV/0!</v>
      </c>
      <c r="W332" s="69">
        <f t="shared" si="192"/>
        <v>0</v>
      </c>
      <c r="X332" s="68"/>
      <c r="Y332" s="68"/>
      <c r="Z332" s="68" t="s">
        <v>116</v>
      </c>
      <c r="AA332" s="68"/>
      <c r="AB332" s="69" t="e">
        <f t="shared" si="193"/>
        <v>#DIV/0!</v>
      </c>
      <c r="AC332" s="69">
        <f t="shared" si="194"/>
        <v>0</v>
      </c>
      <c r="AD332" s="68"/>
      <c r="AE332" s="68"/>
      <c r="AF332" s="68" t="s">
        <v>117</v>
      </c>
      <c r="AG332" s="68"/>
      <c r="AH332" s="69" t="e">
        <f t="shared" si="195"/>
        <v>#DIV/0!</v>
      </c>
      <c r="AI332" s="69">
        <f t="shared" si="196"/>
        <v>0</v>
      </c>
      <c r="AJ332" s="68"/>
      <c r="AK332" s="68"/>
      <c r="AL332" s="68" t="s">
        <v>118</v>
      </c>
      <c r="AM332" s="68"/>
      <c r="AN332" s="69" t="e">
        <f t="shared" si="197"/>
        <v>#DIV/0!</v>
      </c>
      <c r="AO332" s="69">
        <f t="shared" si="198"/>
        <v>0</v>
      </c>
      <c r="AP332" s="68"/>
      <c r="AQ332" s="68"/>
      <c r="AR332" s="68" t="s">
        <v>119</v>
      </c>
      <c r="AS332" s="68"/>
      <c r="AT332" s="69" t="e">
        <f t="shared" si="199"/>
        <v>#DIV/0!</v>
      </c>
      <c r="AU332" s="69">
        <f t="shared" si="200"/>
        <v>0</v>
      </c>
      <c r="AV332" s="68"/>
      <c r="AW332" s="68"/>
      <c r="AX332" s="68" t="s">
        <v>120</v>
      </c>
      <c r="AY332" s="68"/>
      <c r="AZ332" s="69" t="e">
        <f t="shared" si="201"/>
        <v>#DIV/0!</v>
      </c>
      <c r="BA332" s="69">
        <f t="shared" si="202"/>
        <v>0</v>
      </c>
      <c r="BB332" s="68"/>
      <c r="BC332" s="68"/>
      <c r="BD332" s="68" t="s">
        <v>121</v>
      </c>
      <c r="BE332" s="68"/>
      <c r="BF332" s="69" t="e">
        <f t="shared" si="203"/>
        <v>#DIV/0!</v>
      </c>
      <c r="BG332" s="69">
        <f t="shared" si="204"/>
        <v>0</v>
      </c>
      <c r="BH332" s="68"/>
      <c r="BI332" s="68"/>
      <c r="BJ332" s="68" t="s">
        <v>122</v>
      </c>
      <c r="BK332" s="68"/>
      <c r="BL332" s="69" t="e">
        <f t="shared" si="205"/>
        <v>#DIV/0!</v>
      </c>
      <c r="BM332" s="69">
        <f t="shared" si="206"/>
        <v>0</v>
      </c>
      <c r="BN332" s="68"/>
      <c r="BO332" s="68"/>
      <c r="BP332" s="68" t="s">
        <v>123</v>
      </c>
      <c r="BQ332" s="68"/>
      <c r="BR332" s="69" t="e">
        <f t="shared" si="207"/>
        <v>#DIV/0!</v>
      </c>
      <c r="BS332" s="69">
        <f t="shared" si="208"/>
        <v>0</v>
      </c>
      <c r="BT332" s="68"/>
      <c r="BU332" s="68"/>
      <c r="BV332" s="68" t="s">
        <v>124</v>
      </c>
      <c r="BW332" s="68"/>
      <c r="BX332" s="69" t="e">
        <f t="shared" si="209"/>
        <v>#DIV/0!</v>
      </c>
      <c r="BY332" s="69">
        <f t="shared" si="210"/>
        <v>0</v>
      </c>
      <c r="BZ332" s="68"/>
      <c r="CA332" s="68"/>
      <c r="CB332" s="68" t="s">
        <v>125</v>
      </c>
      <c r="CC332" s="68"/>
      <c r="CD332" s="69">
        <f t="shared" si="211"/>
        <v>0</v>
      </c>
      <c r="CE332" s="69">
        <f t="shared" si="212"/>
        <v>0</v>
      </c>
      <c r="CF332" s="68"/>
      <c r="CG332" s="68"/>
      <c r="CH332" s="68" t="s">
        <v>126</v>
      </c>
      <c r="CI332" s="68"/>
      <c r="CJ332" s="69" t="e">
        <f t="shared" si="213"/>
        <v>#DIV/0!</v>
      </c>
      <c r="CK332" s="69">
        <f t="shared" si="214"/>
        <v>0</v>
      </c>
      <c r="CL332" s="68"/>
      <c r="CM332" s="68"/>
      <c r="CN332" s="59">
        <f t="shared" si="215"/>
        <v>0</v>
      </c>
      <c r="CO332" s="59">
        <f t="shared" si="216"/>
        <v>0</v>
      </c>
      <c r="CP332" s="59">
        <f t="shared" si="217"/>
        <v>0</v>
      </c>
      <c r="CQ332" s="59">
        <f t="shared" si="218"/>
        <v>0</v>
      </c>
      <c r="CR332" s="59">
        <f t="shared" si="219"/>
        <v>0</v>
      </c>
      <c r="CS332" s="59">
        <f t="shared" si="220"/>
        <v>0</v>
      </c>
      <c r="CT332" s="59">
        <f t="shared" si="221"/>
        <v>0</v>
      </c>
      <c r="CU332" s="59">
        <f t="shared" si="222"/>
        <v>0</v>
      </c>
      <c r="CV332" s="59">
        <f t="shared" si="223"/>
        <v>0</v>
      </c>
      <c r="CW332" s="59">
        <f t="shared" si="224"/>
        <v>0</v>
      </c>
      <c r="CX332" s="59">
        <f t="shared" si="225"/>
        <v>0</v>
      </c>
      <c r="CY332" s="59">
        <f t="shared" si="226"/>
        <v>0</v>
      </c>
      <c r="CZ332" s="59">
        <f t="shared" si="227"/>
        <v>0</v>
      </c>
    </row>
    <row r="333" spans="1:104" ht="25.75" x14ac:dyDescent="0.4">
      <c r="A333" s="150" t="s">
        <v>730</v>
      </c>
      <c r="B333" s="194"/>
      <c r="C333" s="21" t="s">
        <v>1777</v>
      </c>
      <c r="D333" s="23" t="s">
        <v>677</v>
      </c>
      <c r="E333" s="23" t="s">
        <v>814</v>
      </c>
      <c r="F333" s="23" t="s">
        <v>815</v>
      </c>
      <c r="G333" s="21">
        <f t="shared" si="190"/>
        <v>1</v>
      </c>
      <c r="H333" s="21"/>
      <c r="I333" s="21"/>
      <c r="J333" s="21"/>
      <c r="K333" s="21"/>
      <c r="L333" s="21"/>
      <c r="M333" s="21"/>
      <c r="N333" s="21"/>
      <c r="O333" s="21"/>
      <c r="P333" s="21">
        <v>1</v>
      </c>
      <c r="Q333" s="21"/>
      <c r="R333" s="21"/>
      <c r="S333" s="21"/>
      <c r="T333" s="68" t="s">
        <v>115</v>
      </c>
      <c r="U333" s="68"/>
      <c r="V333" s="69" t="e">
        <f t="shared" si="191"/>
        <v>#DIV/0!</v>
      </c>
      <c r="W333" s="69">
        <f t="shared" si="192"/>
        <v>0</v>
      </c>
      <c r="X333" s="68"/>
      <c r="Y333" s="68"/>
      <c r="Z333" s="68" t="s">
        <v>116</v>
      </c>
      <c r="AA333" s="68"/>
      <c r="AB333" s="69" t="e">
        <f t="shared" si="193"/>
        <v>#DIV/0!</v>
      </c>
      <c r="AC333" s="69">
        <f t="shared" si="194"/>
        <v>0</v>
      </c>
      <c r="AD333" s="68"/>
      <c r="AE333" s="68"/>
      <c r="AF333" s="68" t="s">
        <v>117</v>
      </c>
      <c r="AG333" s="68"/>
      <c r="AH333" s="69" t="e">
        <f t="shared" si="195"/>
        <v>#DIV/0!</v>
      </c>
      <c r="AI333" s="69">
        <f t="shared" si="196"/>
        <v>0</v>
      </c>
      <c r="AJ333" s="68"/>
      <c r="AK333" s="68"/>
      <c r="AL333" s="68" t="s">
        <v>118</v>
      </c>
      <c r="AM333" s="68"/>
      <c r="AN333" s="69" t="e">
        <f t="shared" si="197"/>
        <v>#DIV/0!</v>
      </c>
      <c r="AO333" s="69">
        <f t="shared" si="198"/>
        <v>0</v>
      </c>
      <c r="AP333" s="68"/>
      <c r="AQ333" s="68"/>
      <c r="AR333" s="68" t="s">
        <v>119</v>
      </c>
      <c r="AS333" s="68"/>
      <c r="AT333" s="69" t="e">
        <f t="shared" si="199"/>
        <v>#DIV/0!</v>
      </c>
      <c r="AU333" s="69">
        <f t="shared" si="200"/>
        <v>0</v>
      </c>
      <c r="AV333" s="68"/>
      <c r="AW333" s="68"/>
      <c r="AX333" s="68" t="s">
        <v>120</v>
      </c>
      <c r="AY333" s="68"/>
      <c r="AZ333" s="69" t="e">
        <f t="shared" si="201"/>
        <v>#DIV/0!</v>
      </c>
      <c r="BA333" s="69">
        <f t="shared" si="202"/>
        <v>0</v>
      </c>
      <c r="BB333" s="68"/>
      <c r="BC333" s="68"/>
      <c r="BD333" s="68" t="s">
        <v>121</v>
      </c>
      <c r="BE333" s="68"/>
      <c r="BF333" s="69" t="e">
        <f t="shared" si="203"/>
        <v>#DIV/0!</v>
      </c>
      <c r="BG333" s="69">
        <f t="shared" si="204"/>
        <v>0</v>
      </c>
      <c r="BH333" s="68"/>
      <c r="BI333" s="68"/>
      <c r="BJ333" s="68" t="s">
        <v>122</v>
      </c>
      <c r="BK333" s="68"/>
      <c r="BL333" s="69" t="e">
        <f t="shared" si="205"/>
        <v>#DIV/0!</v>
      </c>
      <c r="BM333" s="69">
        <f t="shared" si="206"/>
        <v>0</v>
      </c>
      <c r="BN333" s="68"/>
      <c r="BO333" s="68"/>
      <c r="BP333" s="68" t="s">
        <v>123</v>
      </c>
      <c r="BQ333" s="68"/>
      <c r="BR333" s="69">
        <f t="shared" si="207"/>
        <v>0</v>
      </c>
      <c r="BS333" s="69">
        <f t="shared" si="208"/>
        <v>0</v>
      </c>
      <c r="BT333" s="68"/>
      <c r="BU333" s="68"/>
      <c r="BV333" s="68" t="s">
        <v>124</v>
      </c>
      <c r="BW333" s="68"/>
      <c r="BX333" s="69" t="e">
        <f t="shared" si="209"/>
        <v>#DIV/0!</v>
      </c>
      <c r="BY333" s="69">
        <f t="shared" si="210"/>
        <v>0</v>
      </c>
      <c r="BZ333" s="68"/>
      <c r="CA333" s="68"/>
      <c r="CB333" s="68" t="s">
        <v>125</v>
      </c>
      <c r="CC333" s="68"/>
      <c r="CD333" s="69" t="e">
        <f t="shared" si="211"/>
        <v>#DIV/0!</v>
      </c>
      <c r="CE333" s="69">
        <f t="shared" si="212"/>
        <v>0</v>
      </c>
      <c r="CF333" s="68"/>
      <c r="CG333" s="68"/>
      <c r="CH333" s="68" t="s">
        <v>126</v>
      </c>
      <c r="CI333" s="68"/>
      <c r="CJ333" s="69" t="e">
        <f t="shared" si="213"/>
        <v>#DIV/0!</v>
      </c>
      <c r="CK333" s="69">
        <f t="shared" si="214"/>
        <v>0</v>
      </c>
      <c r="CL333" s="68"/>
      <c r="CM333" s="68"/>
      <c r="CN333" s="59">
        <f t="shared" si="215"/>
        <v>0</v>
      </c>
      <c r="CO333" s="59">
        <f t="shared" si="216"/>
        <v>0</v>
      </c>
      <c r="CP333" s="59">
        <f t="shared" si="217"/>
        <v>0</v>
      </c>
      <c r="CQ333" s="59">
        <f t="shared" si="218"/>
        <v>0</v>
      </c>
      <c r="CR333" s="59">
        <f t="shared" si="219"/>
        <v>0</v>
      </c>
      <c r="CS333" s="59">
        <f t="shared" si="220"/>
        <v>0</v>
      </c>
      <c r="CT333" s="59">
        <f t="shared" si="221"/>
        <v>0</v>
      </c>
      <c r="CU333" s="59">
        <f t="shared" si="222"/>
        <v>0</v>
      </c>
      <c r="CV333" s="59">
        <f t="shared" si="223"/>
        <v>0</v>
      </c>
      <c r="CW333" s="59">
        <f t="shared" si="224"/>
        <v>0</v>
      </c>
      <c r="CX333" s="59">
        <f t="shared" si="225"/>
        <v>0</v>
      </c>
      <c r="CY333" s="59">
        <f t="shared" si="226"/>
        <v>0</v>
      </c>
      <c r="CZ333" s="59">
        <f t="shared" si="227"/>
        <v>0</v>
      </c>
    </row>
    <row r="334" spans="1:104" ht="14.15" x14ac:dyDescent="0.4">
      <c r="A334" s="150" t="s">
        <v>730</v>
      </c>
      <c r="B334" s="194"/>
      <c r="C334" s="21" t="s">
        <v>1778</v>
      </c>
      <c r="D334" s="23" t="s">
        <v>677</v>
      </c>
      <c r="E334" s="23" t="s">
        <v>819</v>
      </c>
      <c r="F334" s="23" t="s">
        <v>820</v>
      </c>
      <c r="G334" s="21">
        <f t="shared" si="190"/>
        <v>1</v>
      </c>
      <c r="H334" s="21"/>
      <c r="I334" s="21"/>
      <c r="J334" s="21"/>
      <c r="K334" s="21"/>
      <c r="L334" s="21"/>
      <c r="M334" s="21"/>
      <c r="N334" s="21"/>
      <c r="O334" s="21"/>
      <c r="P334" s="21"/>
      <c r="Q334" s="21">
        <v>1</v>
      </c>
      <c r="R334" s="21"/>
      <c r="S334" s="21"/>
      <c r="T334" s="68" t="s">
        <v>115</v>
      </c>
      <c r="U334" s="68"/>
      <c r="V334" s="69" t="e">
        <f t="shared" si="191"/>
        <v>#DIV/0!</v>
      </c>
      <c r="W334" s="69">
        <f t="shared" si="192"/>
        <v>0</v>
      </c>
      <c r="X334" s="68"/>
      <c r="Y334" s="68"/>
      <c r="Z334" s="68" t="s">
        <v>116</v>
      </c>
      <c r="AA334" s="68"/>
      <c r="AB334" s="69" t="e">
        <f t="shared" si="193"/>
        <v>#DIV/0!</v>
      </c>
      <c r="AC334" s="69">
        <f t="shared" si="194"/>
        <v>0</v>
      </c>
      <c r="AD334" s="68"/>
      <c r="AE334" s="68"/>
      <c r="AF334" s="68" t="s">
        <v>117</v>
      </c>
      <c r="AG334" s="68"/>
      <c r="AH334" s="69" t="e">
        <f t="shared" si="195"/>
        <v>#DIV/0!</v>
      </c>
      <c r="AI334" s="69">
        <f t="shared" si="196"/>
        <v>0</v>
      </c>
      <c r="AJ334" s="68"/>
      <c r="AK334" s="68"/>
      <c r="AL334" s="68" t="s">
        <v>118</v>
      </c>
      <c r="AM334" s="68"/>
      <c r="AN334" s="69" t="e">
        <f t="shared" si="197"/>
        <v>#DIV/0!</v>
      </c>
      <c r="AO334" s="69">
        <f t="shared" si="198"/>
        <v>0</v>
      </c>
      <c r="AP334" s="68"/>
      <c r="AQ334" s="68"/>
      <c r="AR334" s="68" t="s">
        <v>119</v>
      </c>
      <c r="AS334" s="68"/>
      <c r="AT334" s="69" t="e">
        <f t="shared" si="199"/>
        <v>#DIV/0!</v>
      </c>
      <c r="AU334" s="69">
        <f t="shared" si="200"/>
        <v>0</v>
      </c>
      <c r="AV334" s="68"/>
      <c r="AW334" s="68"/>
      <c r="AX334" s="68" t="s">
        <v>120</v>
      </c>
      <c r="AY334" s="68"/>
      <c r="AZ334" s="69" t="e">
        <f t="shared" si="201"/>
        <v>#DIV/0!</v>
      </c>
      <c r="BA334" s="69">
        <f t="shared" si="202"/>
        <v>0</v>
      </c>
      <c r="BB334" s="68"/>
      <c r="BC334" s="68"/>
      <c r="BD334" s="68" t="s">
        <v>121</v>
      </c>
      <c r="BE334" s="68"/>
      <c r="BF334" s="69" t="e">
        <f t="shared" si="203"/>
        <v>#DIV/0!</v>
      </c>
      <c r="BG334" s="69">
        <f t="shared" si="204"/>
        <v>0</v>
      </c>
      <c r="BH334" s="68"/>
      <c r="BI334" s="68"/>
      <c r="BJ334" s="68" t="s">
        <v>122</v>
      </c>
      <c r="BK334" s="68"/>
      <c r="BL334" s="69" t="e">
        <f t="shared" si="205"/>
        <v>#DIV/0!</v>
      </c>
      <c r="BM334" s="69">
        <f t="shared" si="206"/>
        <v>0</v>
      </c>
      <c r="BN334" s="68"/>
      <c r="BO334" s="68"/>
      <c r="BP334" s="68" t="s">
        <v>123</v>
      </c>
      <c r="BQ334" s="68"/>
      <c r="BR334" s="69" t="e">
        <f t="shared" si="207"/>
        <v>#DIV/0!</v>
      </c>
      <c r="BS334" s="69">
        <f t="shared" si="208"/>
        <v>0</v>
      </c>
      <c r="BT334" s="68"/>
      <c r="BU334" s="68"/>
      <c r="BV334" s="68" t="s">
        <v>124</v>
      </c>
      <c r="BW334" s="68"/>
      <c r="BX334" s="69">
        <f t="shared" si="209"/>
        <v>0</v>
      </c>
      <c r="BY334" s="69">
        <f t="shared" si="210"/>
        <v>0</v>
      </c>
      <c r="BZ334" s="68"/>
      <c r="CA334" s="68"/>
      <c r="CB334" s="68" t="s">
        <v>125</v>
      </c>
      <c r="CC334" s="68"/>
      <c r="CD334" s="69" t="e">
        <f t="shared" si="211"/>
        <v>#DIV/0!</v>
      </c>
      <c r="CE334" s="69">
        <f t="shared" si="212"/>
        <v>0</v>
      </c>
      <c r="CF334" s="68"/>
      <c r="CG334" s="68"/>
      <c r="CH334" s="68" t="s">
        <v>126</v>
      </c>
      <c r="CI334" s="68"/>
      <c r="CJ334" s="69" t="e">
        <f t="shared" si="213"/>
        <v>#DIV/0!</v>
      </c>
      <c r="CK334" s="69">
        <f t="shared" si="214"/>
        <v>0</v>
      </c>
      <c r="CL334" s="68"/>
      <c r="CM334" s="68"/>
      <c r="CN334" s="59">
        <f t="shared" si="215"/>
        <v>0</v>
      </c>
      <c r="CO334" s="59">
        <f t="shared" si="216"/>
        <v>0</v>
      </c>
      <c r="CP334" s="59">
        <f t="shared" si="217"/>
        <v>0</v>
      </c>
      <c r="CQ334" s="59">
        <f t="shared" si="218"/>
        <v>0</v>
      </c>
      <c r="CR334" s="59">
        <f t="shared" si="219"/>
        <v>0</v>
      </c>
      <c r="CS334" s="59">
        <f t="shared" si="220"/>
        <v>0</v>
      </c>
      <c r="CT334" s="59">
        <f t="shared" si="221"/>
        <v>0</v>
      </c>
      <c r="CU334" s="59">
        <f t="shared" si="222"/>
        <v>0</v>
      </c>
      <c r="CV334" s="59">
        <f t="shared" si="223"/>
        <v>0</v>
      </c>
      <c r="CW334" s="59">
        <f t="shared" si="224"/>
        <v>0</v>
      </c>
      <c r="CX334" s="59">
        <f t="shared" si="225"/>
        <v>0</v>
      </c>
      <c r="CY334" s="59">
        <f t="shared" si="226"/>
        <v>0</v>
      </c>
      <c r="CZ334" s="59">
        <f t="shared" si="227"/>
        <v>0</v>
      </c>
    </row>
    <row r="335" spans="1:104" ht="14.15" x14ac:dyDescent="0.4">
      <c r="A335" s="150" t="s">
        <v>730</v>
      </c>
      <c r="B335" s="195"/>
      <c r="C335" s="21" t="s">
        <v>1779</v>
      </c>
      <c r="D335" s="23"/>
      <c r="E335" s="23"/>
      <c r="F335" s="23"/>
      <c r="G335" s="21">
        <f t="shared" si="190"/>
        <v>0</v>
      </c>
      <c r="H335" s="21"/>
      <c r="I335" s="21"/>
      <c r="J335" s="21"/>
      <c r="K335" s="21"/>
      <c r="L335" s="21"/>
      <c r="M335" s="21"/>
      <c r="N335" s="21"/>
      <c r="O335" s="21"/>
      <c r="P335" s="21"/>
      <c r="Q335" s="21"/>
      <c r="R335" s="21"/>
      <c r="S335" s="21"/>
      <c r="T335" s="68" t="s">
        <v>115</v>
      </c>
      <c r="U335" s="68"/>
      <c r="V335" s="69" t="e">
        <f t="shared" si="191"/>
        <v>#DIV/0!</v>
      </c>
      <c r="W335" s="69" t="e">
        <f t="shared" si="192"/>
        <v>#DIV/0!</v>
      </c>
      <c r="X335" s="68"/>
      <c r="Y335" s="68"/>
      <c r="Z335" s="68" t="s">
        <v>116</v>
      </c>
      <c r="AA335" s="68"/>
      <c r="AB335" s="69" t="e">
        <f t="shared" si="193"/>
        <v>#DIV/0!</v>
      </c>
      <c r="AC335" s="69" t="e">
        <f t="shared" si="194"/>
        <v>#DIV/0!</v>
      </c>
      <c r="AD335" s="68"/>
      <c r="AE335" s="68"/>
      <c r="AF335" s="68" t="s">
        <v>117</v>
      </c>
      <c r="AG335" s="68"/>
      <c r="AH335" s="69" t="e">
        <f t="shared" si="195"/>
        <v>#DIV/0!</v>
      </c>
      <c r="AI335" s="69" t="e">
        <f t="shared" si="196"/>
        <v>#DIV/0!</v>
      </c>
      <c r="AJ335" s="68"/>
      <c r="AK335" s="68"/>
      <c r="AL335" s="68" t="s">
        <v>118</v>
      </c>
      <c r="AM335" s="68"/>
      <c r="AN335" s="69" t="e">
        <f t="shared" si="197"/>
        <v>#DIV/0!</v>
      </c>
      <c r="AO335" s="69" t="e">
        <f t="shared" si="198"/>
        <v>#DIV/0!</v>
      </c>
      <c r="AP335" s="68"/>
      <c r="AQ335" s="68"/>
      <c r="AR335" s="68" t="s">
        <v>119</v>
      </c>
      <c r="AS335" s="68"/>
      <c r="AT335" s="69" t="e">
        <f t="shared" si="199"/>
        <v>#DIV/0!</v>
      </c>
      <c r="AU335" s="69" t="e">
        <f t="shared" si="200"/>
        <v>#DIV/0!</v>
      </c>
      <c r="AV335" s="68"/>
      <c r="AW335" s="68"/>
      <c r="AX335" s="68" t="s">
        <v>120</v>
      </c>
      <c r="AY335" s="68"/>
      <c r="AZ335" s="69" t="e">
        <f t="shared" si="201"/>
        <v>#DIV/0!</v>
      </c>
      <c r="BA335" s="69" t="e">
        <f t="shared" si="202"/>
        <v>#DIV/0!</v>
      </c>
      <c r="BB335" s="68"/>
      <c r="BC335" s="68"/>
      <c r="BD335" s="68" t="s">
        <v>121</v>
      </c>
      <c r="BE335" s="68"/>
      <c r="BF335" s="69" t="e">
        <f t="shared" si="203"/>
        <v>#DIV/0!</v>
      </c>
      <c r="BG335" s="69" t="e">
        <f t="shared" si="204"/>
        <v>#DIV/0!</v>
      </c>
      <c r="BH335" s="68"/>
      <c r="BI335" s="68"/>
      <c r="BJ335" s="68" t="s">
        <v>122</v>
      </c>
      <c r="BK335" s="68"/>
      <c r="BL335" s="69" t="e">
        <f t="shared" si="205"/>
        <v>#DIV/0!</v>
      </c>
      <c r="BM335" s="69" t="e">
        <f t="shared" si="206"/>
        <v>#DIV/0!</v>
      </c>
      <c r="BN335" s="68"/>
      <c r="BO335" s="68"/>
      <c r="BP335" s="68" t="s">
        <v>123</v>
      </c>
      <c r="BQ335" s="68"/>
      <c r="BR335" s="69" t="e">
        <f t="shared" si="207"/>
        <v>#DIV/0!</v>
      </c>
      <c r="BS335" s="69" t="e">
        <f t="shared" si="208"/>
        <v>#DIV/0!</v>
      </c>
      <c r="BT335" s="68"/>
      <c r="BU335" s="68"/>
      <c r="BV335" s="68" t="s">
        <v>124</v>
      </c>
      <c r="BW335" s="68"/>
      <c r="BX335" s="69" t="e">
        <f t="shared" si="209"/>
        <v>#DIV/0!</v>
      </c>
      <c r="BY335" s="69" t="e">
        <f t="shared" si="210"/>
        <v>#DIV/0!</v>
      </c>
      <c r="BZ335" s="68"/>
      <c r="CA335" s="68"/>
      <c r="CB335" s="68" t="s">
        <v>125</v>
      </c>
      <c r="CC335" s="68"/>
      <c r="CD335" s="69" t="e">
        <f t="shared" si="211"/>
        <v>#DIV/0!</v>
      </c>
      <c r="CE335" s="69" t="e">
        <f t="shared" si="212"/>
        <v>#DIV/0!</v>
      </c>
      <c r="CF335" s="68"/>
      <c r="CG335" s="68"/>
      <c r="CH335" s="68" t="s">
        <v>126</v>
      </c>
      <c r="CI335" s="68"/>
      <c r="CJ335" s="69" t="e">
        <f t="shared" si="213"/>
        <v>#DIV/0!</v>
      </c>
      <c r="CK335" s="69" t="e">
        <f t="shared" si="214"/>
        <v>#DIV/0!</v>
      </c>
      <c r="CL335" s="68"/>
      <c r="CM335" s="68"/>
      <c r="CN335" s="59">
        <f t="shared" si="215"/>
        <v>0</v>
      </c>
      <c r="CO335" s="59">
        <f t="shared" si="216"/>
        <v>0</v>
      </c>
      <c r="CP335" s="59">
        <f t="shared" si="217"/>
        <v>0</v>
      </c>
      <c r="CQ335" s="59">
        <f t="shared" si="218"/>
        <v>0</v>
      </c>
      <c r="CR335" s="59">
        <f t="shared" si="219"/>
        <v>0</v>
      </c>
      <c r="CS335" s="59">
        <f t="shared" si="220"/>
        <v>0</v>
      </c>
      <c r="CT335" s="59">
        <f t="shared" si="221"/>
        <v>0</v>
      </c>
      <c r="CU335" s="59">
        <f t="shared" si="222"/>
        <v>0</v>
      </c>
      <c r="CV335" s="59">
        <f t="shared" si="223"/>
        <v>0</v>
      </c>
      <c r="CW335" s="59">
        <f t="shared" si="224"/>
        <v>0</v>
      </c>
      <c r="CX335" s="59">
        <f t="shared" si="225"/>
        <v>0</v>
      </c>
      <c r="CY335" s="59">
        <f t="shared" si="226"/>
        <v>0</v>
      </c>
      <c r="CZ335" s="59">
        <f t="shared" si="227"/>
        <v>0</v>
      </c>
    </row>
  </sheetData>
  <mergeCells count="94">
    <mergeCell ref="T5:CZ5"/>
    <mergeCell ref="B7:B10"/>
    <mergeCell ref="B1:C3"/>
    <mergeCell ref="E1:O1"/>
    <mergeCell ref="E2:O2"/>
    <mergeCell ref="E3:O3"/>
    <mergeCell ref="B5:S5"/>
    <mergeCell ref="P1:Q1"/>
    <mergeCell ref="P2:Q2"/>
    <mergeCell ref="P3:Q3"/>
    <mergeCell ref="R3:S3"/>
    <mergeCell ref="R2:S2"/>
    <mergeCell ref="R1:S1"/>
    <mergeCell ref="B11:B14"/>
    <mergeCell ref="B15:B18"/>
    <mergeCell ref="B19:B22"/>
    <mergeCell ref="B23:B26"/>
    <mergeCell ref="B27:B31"/>
    <mergeCell ref="B32:B35"/>
    <mergeCell ref="B36:B39"/>
    <mergeCell ref="B40:B43"/>
    <mergeCell ref="B44:B47"/>
    <mergeCell ref="B48:B51"/>
    <mergeCell ref="B52:B55"/>
    <mergeCell ref="B56:B59"/>
    <mergeCell ref="B60:B63"/>
    <mergeCell ref="B64:B67"/>
    <mergeCell ref="B68:B71"/>
    <mergeCell ref="B72:B75"/>
    <mergeCell ref="B76:B79"/>
    <mergeCell ref="B80:B83"/>
    <mergeCell ref="B84:B87"/>
    <mergeCell ref="B88:B91"/>
    <mergeCell ref="B92:B95"/>
    <mergeCell ref="B96:B99"/>
    <mergeCell ref="B100:B103"/>
    <mergeCell ref="B104:B107"/>
    <mergeCell ref="B108:B111"/>
    <mergeCell ref="B112:B115"/>
    <mergeCell ref="B116:B119"/>
    <mergeCell ref="B120:B123"/>
    <mergeCell ref="B124:B127"/>
    <mergeCell ref="B128:B131"/>
    <mergeCell ref="B132:B135"/>
    <mergeCell ref="B136:B139"/>
    <mergeCell ref="B140:B143"/>
    <mergeCell ref="B144:B147"/>
    <mergeCell ref="B148:B151"/>
    <mergeCell ref="B152:B155"/>
    <mergeCell ref="B156:B159"/>
    <mergeCell ref="B160:B163"/>
    <mergeCell ref="B164:B167"/>
    <mergeCell ref="B168:B171"/>
    <mergeCell ref="B172:B175"/>
    <mergeCell ref="B176:B179"/>
    <mergeCell ref="B180:B183"/>
    <mergeCell ref="B184:B187"/>
    <mergeCell ref="B188:B191"/>
    <mergeCell ref="B192:B195"/>
    <mergeCell ref="B196:B199"/>
    <mergeCell ref="B200:B203"/>
    <mergeCell ref="B204:B207"/>
    <mergeCell ref="B208:B211"/>
    <mergeCell ref="B212:B215"/>
    <mergeCell ref="B216:B219"/>
    <mergeCell ref="B220:B223"/>
    <mergeCell ref="B224:B227"/>
    <mergeCell ref="B228:B231"/>
    <mergeCell ref="B232:B235"/>
    <mergeCell ref="B236:B239"/>
    <mergeCell ref="B240:B243"/>
    <mergeCell ref="B244:B247"/>
    <mergeCell ref="B248:B251"/>
    <mergeCell ref="B252:B255"/>
    <mergeCell ref="B256:B259"/>
    <mergeCell ref="B260:B263"/>
    <mergeCell ref="B264:B267"/>
    <mergeCell ref="B268:B271"/>
    <mergeCell ref="B272:B275"/>
    <mergeCell ref="B276:B279"/>
    <mergeCell ref="B280:B283"/>
    <mergeCell ref="B284:B287"/>
    <mergeCell ref="B288:B291"/>
    <mergeCell ref="B292:B295"/>
    <mergeCell ref="B296:B299"/>
    <mergeCell ref="B300:B303"/>
    <mergeCell ref="B304:B307"/>
    <mergeCell ref="B308:B311"/>
    <mergeCell ref="B332:B335"/>
    <mergeCell ref="B312:B315"/>
    <mergeCell ref="B316:B319"/>
    <mergeCell ref="B320:B323"/>
    <mergeCell ref="B324:B327"/>
    <mergeCell ref="B328:B331"/>
  </mergeCells>
  <phoneticPr fontId="1" type="noConversion"/>
  <conditionalFormatting sqref="C36:C43">
    <cfRule type="containsText" dxfId="1" priority="1" operator="containsText" text="Aceptar">
      <formula>NOT(ISERROR(SEARCH("Aceptar",C36)))</formula>
    </cfRule>
    <cfRule type="containsText" dxfId="0" priority="2" operator="containsText" text="Reducir">
      <formula>NOT(ISERROR(SEARCH("Reducir",C36)))</formula>
    </cfRule>
  </conditionalFormatting>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5717A3085A7E6142BFB50052F3441E78" ma:contentTypeVersion="4" ma:contentTypeDescription="Crear nuevo documento." ma:contentTypeScope="" ma:versionID="b3892c62c9be19641609157c5a61852c">
  <xsd:schema xmlns:xsd="http://www.w3.org/2001/XMLSchema" xmlns:xs="http://www.w3.org/2001/XMLSchema" xmlns:p="http://schemas.microsoft.com/office/2006/metadata/properties" xmlns:ns2="008b4cfd-cbd2-4cfe-8ddb-109882fa24f0" targetNamespace="http://schemas.microsoft.com/office/2006/metadata/properties" ma:root="true" ma:fieldsID="3633cc13cfee31a69756f64707b3ae69" ns2:_="">
    <xsd:import namespace="008b4cfd-cbd2-4cfe-8ddb-109882fa24f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8b4cfd-cbd2-4cfe-8ddb-109882fa24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AC048CA-EA19-4EAA-86A6-4DBAD381DF84}">
  <ds:schemaRefs>
    <ds:schemaRef ds:uri="http://purl.org/dc/elements/1.1/"/>
    <ds:schemaRef ds:uri="http://purl.org/dc/terms/"/>
    <ds:schemaRef ds:uri="http://www.w3.org/XML/1998/namespace"/>
    <ds:schemaRef ds:uri="http://schemas.microsoft.com/office/2006/documentManagement/types"/>
    <ds:schemaRef ds:uri="http://schemas.microsoft.com/office/2006/metadata/properties"/>
    <ds:schemaRef ds:uri="http://purl.org/dc/dcmitype/"/>
    <ds:schemaRef ds:uri="http://schemas.microsoft.com/office/infopath/2007/PartnerControls"/>
    <ds:schemaRef ds:uri="http://schemas.openxmlformats.org/package/2006/metadata/core-properties"/>
    <ds:schemaRef ds:uri="008b4cfd-cbd2-4cfe-8ddb-109882fa24f0"/>
  </ds:schemaRefs>
</ds:datastoreItem>
</file>

<file path=customXml/itemProps2.xml><?xml version="1.0" encoding="utf-8"?>
<ds:datastoreItem xmlns:ds="http://schemas.openxmlformats.org/officeDocument/2006/customXml" ds:itemID="{CACF11A7-306D-423F-B479-8FBE519E8E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8b4cfd-cbd2-4cfe-8ddb-109882fa24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87AD5AC-DD94-4FCB-9157-596D8FA015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Datos</vt:lpstr>
      <vt:lpstr>Contador</vt:lpstr>
      <vt:lpstr>Mapa Riesgos Gestión</vt:lpstr>
      <vt:lpstr>Anexo 1 Solictud Modificación</vt:lpstr>
      <vt:lpstr>Anexo 2 Rep Materiali Riesgo</vt:lpstr>
      <vt:lpstr>Anexo 3 Form Acciones Preven</vt:lpstr>
      <vt:lpstr>Anexo 4 Seg Acciones Prev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Mario RG</dc:creator>
  <cp:keywords/>
  <dc:description/>
  <cp:lastModifiedBy>Mario RG</cp:lastModifiedBy>
  <cp:revision/>
  <dcterms:created xsi:type="dcterms:W3CDTF">2024-09-29T17:05:39Z</dcterms:created>
  <dcterms:modified xsi:type="dcterms:W3CDTF">2026-02-26T19:37:14Z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0x0101005717A3085A7E6142BFB50052F3441E78</vt:lpwstr>
  </property>
</Properties>
</file>